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Docs to upload\SSES\Bidoyng\"/>
    </mc:Choice>
  </mc:AlternateContent>
  <xr:revisionPtr revIDLastSave="0" documentId="13_ncr:1_{DC472228-0084-4C88-8421-51AAA3C66BD7}" xr6:coauthVersionLast="36" xr6:coauthVersionMax="36" xr10:uidLastSave="{00000000-0000-0000-0000-000000000000}"/>
  <bookViews>
    <workbookView xWindow="-15" yWindow="-15" windowWidth="10245" windowHeight="8190" tabRatio="779" firstSheet="1" activeTab="5" xr2:uid="{00000000-000D-0000-FFFF-FFFF00000000}"/>
  </bookViews>
  <sheets>
    <sheet name="version control" sheetId="30" r:id="rId1"/>
    <sheet name="Guidance" sheetId="28" r:id="rId2"/>
    <sheet name="Option summary" sheetId="29" r:id="rId3"/>
    <sheet name="Fixed data" sheetId="20" r:id="rId4"/>
    <sheet name="Baseline Workings" sheetId="27" r:id="rId5"/>
    <sheet name="Option 1 (Baseline)" sheetId="33" r:id="rId6"/>
    <sheet name="Option 2" sheetId="34" r:id="rId7"/>
    <sheet name="Option 2 Workings" sheetId="32" r:id="rId8"/>
  </sheets>
  <definedNames>
    <definedName name="_xlnm.Print_Area" localSheetId="5">'Option 1 (Baseline)'!$A$1:$AB$104</definedName>
    <definedName name="_xlnm.Print_Area" localSheetId="6">'Option 2'!$A$1:$AB$104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8" i="33" l="1"/>
  <c r="G68" i="33"/>
  <c r="F68" i="33"/>
  <c r="E68" i="33"/>
  <c r="H67" i="33"/>
  <c r="G67" i="33"/>
  <c r="F67" i="33"/>
  <c r="E67" i="33"/>
  <c r="G12" i="32" l="1"/>
  <c r="G10" i="32"/>
  <c r="G9" i="32"/>
  <c r="G8" i="32"/>
  <c r="H88" i="33" l="1"/>
  <c r="H89" i="33"/>
  <c r="H13" i="33"/>
  <c r="H13" i="34"/>
  <c r="G38" i="27"/>
  <c r="F28" i="27"/>
  <c r="F27" i="27"/>
  <c r="F36" i="27" s="1"/>
  <c r="F25" i="27"/>
  <c r="F20" i="27"/>
  <c r="F14" i="27"/>
  <c r="F13" i="27"/>
  <c r="F15" i="27" s="1"/>
  <c r="F34" i="27"/>
  <c r="F33" i="27"/>
  <c r="F37" i="27"/>
  <c r="F35" i="27" l="1"/>
  <c r="F38" i="27" s="1"/>
  <c r="F29" i="27"/>
  <c r="G89" i="33"/>
  <c r="F89" i="33"/>
  <c r="E89" i="33"/>
  <c r="G88" i="33"/>
  <c r="E37" i="27"/>
  <c r="G13" i="33" s="1"/>
  <c r="C36" i="27"/>
  <c r="E35" i="27"/>
  <c r="C35" i="27"/>
  <c r="D34" i="27"/>
  <c r="E34" i="27"/>
  <c r="C34" i="27"/>
  <c r="D33" i="27"/>
  <c r="F88" i="33" s="1"/>
  <c r="E33" i="27"/>
  <c r="C33" i="27"/>
  <c r="E88" i="33" s="1"/>
  <c r="E20" i="27"/>
  <c r="D20" i="27"/>
  <c r="C20" i="27"/>
  <c r="E14" i="27"/>
  <c r="E36" i="27" s="1"/>
  <c r="E13" i="27"/>
  <c r="D14" i="27"/>
  <c r="D36" i="27" s="1"/>
  <c r="D13" i="27"/>
  <c r="D35" i="27" s="1"/>
  <c r="D15" i="27"/>
  <c r="C14" i="27"/>
  <c r="C13" i="27"/>
  <c r="E28" i="27"/>
  <c r="E27" i="27"/>
  <c r="E25" i="27"/>
  <c r="E29" i="27" s="1"/>
  <c r="D28" i="27"/>
  <c r="D37" i="27" s="1"/>
  <c r="F13" i="33" s="1"/>
  <c r="D27" i="27"/>
  <c r="D25" i="27"/>
  <c r="C28" i="27"/>
  <c r="C37" i="27" s="1"/>
  <c r="E13" i="33" s="1"/>
  <c r="C27" i="27"/>
  <c r="C25" i="27"/>
  <c r="D38" i="27" l="1"/>
  <c r="C38" i="27"/>
  <c r="E38" i="27"/>
  <c r="E15" i="27"/>
  <c r="C29" i="27"/>
  <c r="C15" i="27"/>
  <c r="D29" i="27"/>
  <c r="D8" i="32" l="1"/>
  <c r="F8" i="32" l="1"/>
  <c r="F10" i="32" s="1"/>
  <c r="E8" i="32"/>
  <c r="E10" i="32" s="1"/>
  <c r="C10" i="32"/>
  <c r="D10" i="32" s="1"/>
  <c r="D12" i="32" s="1"/>
  <c r="D9" i="32"/>
  <c r="E12" i="32" l="1"/>
  <c r="F13" i="34"/>
  <c r="G13" i="34"/>
  <c r="F12" i="32"/>
  <c r="E13" i="34"/>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BA69" i="34"/>
  <c r="BA69" i="33"/>
  <c r="AO69" i="34"/>
  <c r="AO69" i="33"/>
  <c r="AC69" i="34"/>
  <c r="AC69" i="33"/>
  <c r="Q69" i="34"/>
  <c r="Q69"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M28" i="34" s="1"/>
  <c r="M29" i="34" s="1"/>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Y33" i="34"/>
  <c r="S33" i="34"/>
  <c r="AJ33" i="34"/>
  <c r="BA33" i="34"/>
  <c r="U33" i="34"/>
  <c r="AD33" i="34"/>
  <c r="AM33" i="34"/>
  <c r="AV33" i="34"/>
  <c r="X33" i="34"/>
  <c r="AW33" i="34"/>
  <c r="AG33" i="34"/>
  <c r="Q33" i="34"/>
  <c r="AX33" i="34"/>
  <c r="AH33" i="34"/>
  <c r="R33" i="34"/>
  <c r="L28" i="34"/>
  <c r="L29" i="34" s="1"/>
  <c r="AE28" i="34"/>
  <c r="AE29" i="34" s="1"/>
  <c r="AW49" i="34"/>
  <c r="AX49" i="34"/>
  <c r="AY49" i="34"/>
  <c r="AZ49" i="34"/>
  <c r="BA49" i="34"/>
  <c r="BB49" i="34"/>
  <c r="BC49" i="34"/>
  <c r="BD49" i="34"/>
  <c r="H29" i="34"/>
  <c r="AV29" i="34"/>
  <c r="K28" i="34"/>
  <c r="K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F32" i="33"/>
  <c r="AT39" i="33"/>
  <c r="W39" i="33"/>
  <c r="AW39" i="33"/>
  <c r="AB39" i="33"/>
  <c r="U39" i="33"/>
  <c r="AV42" i="33"/>
  <c r="AS40" i="33"/>
  <c r="AC40" i="33"/>
  <c r="BB40" i="33"/>
  <c r="AL40" i="33"/>
  <c r="V40" i="33"/>
  <c r="AU40" i="33"/>
  <c r="AE40" i="33"/>
  <c r="BD40" i="33"/>
  <c r="AN40" i="33"/>
  <c r="X40" i="33"/>
  <c r="AY40" i="33"/>
  <c r="AI40" i="33"/>
  <c r="S40" i="33"/>
  <c r="AR40" i="33"/>
  <c r="AB40" i="33"/>
  <c r="AJ29" i="33"/>
  <c r="P33" i="33"/>
  <c r="S26" i="33"/>
  <c r="AA26" i="33"/>
  <c r="AQ26" i="33"/>
  <c r="AA45" i="33"/>
  <c r="W29" i="33"/>
  <c r="R40" i="33"/>
  <c r="AT48"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AQ45" i="33"/>
  <c r="AK49" i="33"/>
  <c r="AD49" i="33"/>
  <c r="AM29" i="33"/>
  <c r="AR34" i="33"/>
  <c r="S39" i="33"/>
  <c r="AR45" i="33"/>
  <c r="AM50" i="33"/>
  <c r="AP39" i="33"/>
  <c r="AI45" i="33"/>
  <c r="AC49" i="33"/>
  <c r="AB45" i="33"/>
  <c r="BC50" i="33"/>
  <c r="BA33" i="33"/>
  <c r="AX33" i="33"/>
  <c r="BB55" i="33"/>
  <c r="AL55" i="33"/>
  <c r="AU55" i="33"/>
  <c r="AE55" i="33"/>
  <c r="AV55" i="33"/>
  <c r="AF55" i="33"/>
  <c r="AO55" i="33"/>
  <c r="AZ55" i="33"/>
  <c r="AJ55" i="33"/>
  <c r="AS55" i="33"/>
  <c r="AD48" i="33"/>
  <c r="AR29" i="33"/>
  <c r="K26" i="33"/>
  <c r="AI26" i="33"/>
  <c r="N29" i="33"/>
  <c r="X29"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T33" i="33" l="1"/>
  <c r="X33" i="33"/>
  <c r="I33" i="33"/>
  <c r="AM42" i="33"/>
  <c r="AD42" i="33"/>
  <c r="AO33" i="33"/>
  <c r="N33" i="33"/>
  <c r="AZ33" i="33"/>
  <c r="Y33" i="33"/>
  <c r="AC42" i="33"/>
  <c r="S42" i="33"/>
  <c r="AD33" i="33"/>
  <c r="S33" i="33"/>
  <c r="T42" i="33"/>
  <c r="AJ33" i="33"/>
  <c r="AU33" i="33"/>
  <c r="AZ42" i="33"/>
  <c r="AP42" i="33"/>
  <c r="AT33" i="33"/>
  <c r="R33" i="33"/>
  <c r="M33" i="33"/>
  <c r="AI33" i="33"/>
  <c r="AH33" i="33"/>
  <c r="AC33" i="33"/>
  <c r="AY33" i="33"/>
  <c r="AI42" i="33"/>
  <c r="AW42" i="33"/>
  <c r="AI32" i="33"/>
  <c r="J32" i="33"/>
  <c r="AE32" i="33"/>
  <c r="Z32" i="33"/>
  <c r="AB32" i="33"/>
  <c r="AL32" i="33"/>
  <c r="AQ32" i="33"/>
  <c r="AP32" i="33"/>
  <c r="O32" i="33"/>
  <c r="I32" i="33"/>
  <c r="V32" i="33"/>
  <c r="AG32" i="33"/>
  <c r="AV32" i="33"/>
  <c r="AR32" i="33"/>
  <c r="AU32" i="33"/>
  <c r="AK32" i="33"/>
  <c r="G29" i="33"/>
  <c r="AC32" i="33"/>
  <c r="AW32" i="33"/>
  <c r="U32" i="33"/>
  <c r="P32" i="33"/>
  <c r="AU31" i="33"/>
  <c r="P31" i="33"/>
  <c r="AW31" i="33"/>
  <c r="R31" i="33"/>
  <c r="AP31" i="33"/>
  <c r="AD31" i="33"/>
  <c r="U31" i="33"/>
  <c r="L31" i="33"/>
  <c r="F29" i="33"/>
  <c r="AB31" i="33"/>
  <c r="AM31" i="33"/>
  <c r="V31" i="33"/>
  <c r="AF31" i="33"/>
  <c r="AY31" i="33"/>
  <c r="X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76" i="34" s="1"/>
  <c r="AY66" i="33"/>
  <c r="AY76" i="33" s="1"/>
  <c r="AM76" i="34"/>
  <c r="BA66" i="33"/>
  <c r="BA76" i="33" s="1"/>
  <c r="BA66" i="34"/>
  <c r="BA76" i="34" s="1"/>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BA60" i="34" s="1"/>
  <c r="AK41" i="34"/>
  <c r="AK60" i="34" s="1"/>
  <c r="U41" i="34"/>
  <c r="U60" i="34" s="1"/>
  <c r="AT41" i="34"/>
  <c r="AD41" i="34"/>
  <c r="AD60" i="34" s="1"/>
  <c r="BC41" i="34"/>
  <c r="BC60" i="34" s="1"/>
  <c r="AM41" i="34"/>
  <c r="W41" i="34"/>
  <c r="AV41" i="34"/>
  <c r="AV60" i="34" s="1"/>
  <c r="AF41" i="34"/>
  <c r="AW41" i="34"/>
  <c r="AG41" i="34"/>
  <c r="Q41" i="34"/>
  <c r="Q60" i="34" s="1"/>
  <c r="AP41" i="34"/>
  <c r="AP60" i="34" s="1"/>
  <c r="Z41" i="34"/>
  <c r="Z60" i="34" s="1"/>
  <c r="AY41" i="34"/>
  <c r="AY60" i="34" s="1"/>
  <c r="AI41" i="34"/>
  <c r="S41" i="34"/>
  <c r="AR41" i="34"/>
  <c r="AB41" i="34"/>
  <c r="AB60" i="34" s="1"/>
  <c r="AC41" i="34"/>
  <c r="AC60" i="34" s="1"/>
  <c r="AL41" i="34"/>
  <c r="AU41" i="34"/>
  <c r="BD41" i="34"/>
  <c r="X41" i="34"/>
  <c r="X60" i="34" s="1"/>
  <c r="Y41" i="34"/>
  <c r="AH41" i="34"/>
  <c r="AQ41" i="34"/>
  <c r="AQ60" i="34" s="1"/>
  <c r="AZ41" i="34"/>
  <c r="T41" i="34"/>
  <c r="AS41" i="34"/>
  <c r="BB41" i="34"/>
  <c r="V41" i="34"/>
  <c r="AE41" i="34"/>
  <c r="AN41" i="34"/>
  <c r="AO41" i="34"/>
  <c r="AO60" i="34" s="1"/>
  <c r="AX41" i="34"/>
  <c r="R41" i="34"/>
  <c r="AA41" i="34"/>
  <c r="AJ41" i="34"/>
  <c r="AS57" i="34"/>
  <c r="BB57" i="34"/>
  <c r="AL57" i="34"/>
  <c r="AU57" i="34"/>
  <c r="BD57" i="34"/>
  <c r="BD60" i="34" s="1"/>
  <c r="AN57" i="34"/>
  <c r="BA57" i="34"/>
  <c r="AT57" i="34"/>
  <c r="AT60" i="34" s="1"/>
  <c r="AM57" i="34"/>
  <c r="AW57" i="34"/>
  <c r="AG57" i="34"/>
  <c r="AP57" i="34"/>
  <c r="AY57" i="34"/>
  <c r="AI57" i="34"/>
  <c r="AR57" i="34"/>
  <c r="AK57" i="34"/>
  <c r="AV57" i="34"/>
  <c r="AX57" i="34"/>
  <c r="AQ57" i="34"/>
  <c r="AJ57" i="34"/>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AJ60" i="34"/>
  <c r="R60" i="34"/>
  <c r="K60" i="34"/>
  <c r="AW60" i="34"/>
  <c r="O60" i="34"/>
  <c r="AR60" i="34"/>
  <c r="E63" i="34"/>
  <c r="E64" i="34" s="1"/>
  <c r="F61" i="34"/>
  <c r="BB60" i="34"/>
  <c r="J60" i="34"/>
  <c r="Y60" i="34"/>
  <c r="AN60" i="34"/>
  <c r="AL60" i="34"/>
  <c r="T60" i="34"/>
  <c r="AF60" i="34"/>
  <c r="L60" i="34"/>
  <c r="I60" i="34"/>
  <c r="AM60" i="34"/>
  <c r="M60" i="34"/>
  <c r="V60" i="34"/>
  <c r="AA60" i="34"/>
  <c r="P60" i="34"/>
  <c r="AE60" i="34"/>
  <c r="AG60" i="34"/>
  <c r="N60" i="34"/>
  <c r="S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W60" i="33" s="1"/>
  <c r="AO36" i="33"/>
  <c r="AG36" i="33"/>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X60" i="34" l="1"/>
  <c r="AU60" i="34"/>
  <c r="AZ60" i="34"/>
  <c r="AG60" i="33"/>
  <c r="X60" i="33"/>
  <c r="AI60" i="34"/>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<sst xmlns="http://schemas.openxmlformats.org/spreadsheetml/2006/main" count="754" uniqueCount="378">
  <si>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</si>
  <si>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</si>
  <si>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</si>
  <si>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</si>
  <si>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</si>
  <si>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</si>
  <si>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</si>
  <si>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</si>
  <si>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</si>
  <si>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</si>
  <si>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</si>
  <si>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</si>
  <si>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</si>
  <si>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</si>
  <si>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</si>
  <si>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</si>
  <si>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</si>
  <si>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</si>
  <si>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</si>
  <si>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</si>
  <si>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</si>
  <si>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</si>
  <si>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</si>
  <si>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</si>
  <si>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</si>
  <si>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</si>
  <si>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</si>
  <si>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</si>
  <si>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</si>
  <si>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</si>
  <si>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</si>
  <si>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</si>
  <si>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</si>
  <si>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</si>
  <si>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</si>
  <si>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</si>
  <si>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</si>
  <si>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</si>
  <si>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</si>
  <si>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</si>
  <si>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</si>
  <si>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</si>
  <si>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</si>
  <si>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</si>
  <si>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</si>
  <si>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</si>
  <si>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</si>
  <si>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</si>
  <si>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</si>
  <si>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</si>
  <si>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</si>
  <si>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</si>
  <si>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</si>
  <si>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</si>
  <si>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</si>
  <si>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</si>
  <si>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</si>
  <si>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</si>
  <si>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</si>
  <si>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</si>
  <si>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</si>
  <si>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</si>
  <si>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</si>
  <si>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</si>
  <si>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</si>
  <si>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</si>
  <si>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</si>
  <si>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</si>
  <si>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</si>
  <si>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</si>
  <si>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</si>
  <si>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</si>
  <si>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</si>
  <si>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</si>
  <si>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</si>
  <si>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</si>
  <si>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</si>
  <si>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</si>
  <si>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</si>
  <si>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</si>
  <si>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</si>
  <si>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</si>
  <si>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</si>
  <si>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</si>
  <si>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</si>
  <si>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</si>
  <si>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</si>
  <si>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</si>
  <si>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</si>
  <si>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</si>
  <si>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</si>
  <si>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</si>
  <si>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</si>
  <si>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</si>
  <si>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</si>
  <si>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</si>
  <si>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</si>
  <si>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</si>
  <si>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</si>
  <si>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</si>
  <si>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</si>
  <si>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</si>
  <si>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</si>
  <si>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</si>
  <si>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</si>
  <si>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</si>
  <si>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</si>
  <si>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</si>
  <si>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</si>
  <si>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</si>
  <si>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</si>
  <si>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</si>
  <si>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</si>
  <si>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</si>
  <si>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</si>
  <si>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</si>
  <si>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</si>
  <si>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</si>
  <si>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</si>
  <si>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</si>
  <si>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</si>
  <si>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</si>
  <si>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</si>
  <si>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</si>
  <si>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</si>
  <si>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</si>
  <si>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</si>
  <si>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</si>
  <si>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</si>
  <si>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</si>
  <si>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</si>
  <si>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</si>
  <si>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</si>
  <si>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</si>
  <si>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</si>
  <si>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</si>
  <si>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</si>
  <si>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</si>
  <si>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</si>
  <si>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</si>
  <si>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</si>
  <si>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</si>
  <si>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</si>
  <si>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</si>
  <si>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</si>
  <si>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</si>
  <si>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</si>
  <si>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</si>
  <si>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</si>
  <si>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</si>
  <si>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</si>
  <si>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</si>
  <si>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</si>
  <si>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</si>
  <si>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</si>
  <si>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</si>
  <si>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</si>
  <si>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</si>
  <si>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</si>
  <si>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</si>
  <si>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</si>
  <si>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</si>
  <si>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</si>
  <si>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</si>
  <si>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</si>
  <si>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</si>
  <si>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</si>
  <si>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</si>
  <si>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</si>
  <si>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</si>
  <si>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</si>
  <si>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</si>
  <si>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</si>
  <si>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</si>
  <si>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</si>
  <si>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</si>
  <si>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</si>
  <si>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</si>
  <si>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</si>
  <si>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</si>
  <si>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</si>
  <si>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</si>
  <si>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</si>
  <si>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</si>
  <si>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</si>
  <si>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</si>
  <si>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</si>
  <si>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</si>
  <si>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</si>
  <si>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</si>
  <si>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</si>
  <si>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</si>
  <si>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</si>
  <si>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</si>
  <si>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</si>
  <si>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</si>
  <si>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</si>
  <si>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</si>
  <si>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</si>
  <si>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</si>
  <si>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</si>
  <si>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</si>
  <si>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</si>
  <si>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</si>
  <si>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</si>
  <si>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</si>
  <si>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</si>
  <si>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</si>
  <si>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</si>
  <si>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</si>
  <si>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</si>
  <si>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</si>
  <si>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</si>
  <si>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</si>
  <si>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</si>
  <si>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</si>
  <si>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</si>
  <si>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</si>
  <si>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</si>
  <si>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</si>
  <si>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</si>
  <si>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</si>
  <si>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</si>
  <si>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</si>
  <si>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</si>
  <si>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</si>
  <si>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</si>
  <si>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</si>
  <si>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</si>
  <si>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</si>
  <si>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</si>
  <si>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</si>
  <si>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</si>
  <si>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</si>
  <si>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</si>
  <si>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</si>
  <si>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</si>
  <si>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</si>
  <si>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</si>
  <si>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</si>
  <si>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</si>
  <si>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</si>
  <si>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</si>
  <si>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</si>
  <si>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</si>
  <si>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</si>
  <si>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</si>
  <si>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</si>
  <si>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</si>
  <si>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</si>
  <si>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</si>
  <si>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</si>
  <si>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</si>
  <si>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</si>
  <si>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</si>
  <si>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</si>
  <si>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</si>
  <si>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</si>
  <si>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</si>
  <si>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</si>
  <si>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</si>
  <si>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</si>
  <si>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</si>
  <si>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</si>
  <si>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</si>
  <si>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</si>
  <si>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</si>
  <si>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</si>
  <si>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</si>
  <si>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</si>
  <si>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</si>
  <si>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</si>
  <si>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</si>
  <si>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</si>
  <si>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</si>
  <si>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</si>
  <si>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</si>
  <si>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</si>
  <si>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</si>
  <si>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</si>
  <si>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</si>
  <si>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</si>
  <si>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</si>
  <si>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</si>
  <si>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</si>
  <si>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</si>
  <si>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</si>
  <si>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</si>
  <si>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</si>
  <si>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</si>
  <si>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</si>
  <si>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</si>
  <si>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</si>
  <si>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</si>
  <si>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</si>
  <si>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</si>
  <si>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</si>
  <si>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</si>
  <si>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</si>
  <si>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</si>
  <si>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</si>
  <si>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</si>
  <si>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</si>
  <si>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</si>
  <si>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</si>
  <si>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</si>
  <si>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</si>
  <si>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</si>
  <si>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</si>
  <si>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</si>
  <si>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</si>
  <si>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</si>
  <si>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</si>
  <si>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</si>
  <si>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</si>
  <si>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</si>
  <si>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</si>
  <si>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</si>
  <si>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</si>
  <si>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</si>
  <si>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</si>
  <si>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</si>
  <si>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</si>
  <si>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</si>
  <si>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</si>
  <si>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</si>
  <si>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</si>
  <si>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</si>
  <si>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</si>
  <si>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</si>
  <si>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</si>
  <si>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</si>
  <si>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</si>
  <si>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</si>
  <si>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</si>
  <si>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</si>
  <si>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</si>
  <si>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</si>
  <si>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</si>
  <si>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</si>
  <si>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</si>
  <si>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</si>
  <si>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</si>
  <si>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</si>
  <si>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</si>
  <si>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</si>
  <si>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</si>
  <si>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Do Nothing Scenario.  Normal fault location occurrs</t>
  </si>
  <si>
    <t>LV automation team locates faults using Bidoyng technology</t>
  </si>
  <si>
    <t>Costs involved for the LV automation team e.g. Kelvatec contract cost, additional staff costs</t>
  </si>
  <si>
    <t>Total # of CI's</t>
  </si>
  <si>
    <t>Total # of CML's</t>
  </si>
  <si>
    <t>BD3 Calculated Data</t>
  </si>
  <si>
    <t>BD1 Calculated Data</t>
  </si>
  <si>
    <t>Bidoyng Costs</t>
  </si>
  <si>
    <t>Note</t>
  </si>
  <si>
    <t>Total Bidoyng Contract Spend</t>
  </si>
  <si>
    <t>*Based on a monthly spend of £158,333</t>
  </si>
  <si>
    <t>Normal Fault Location Activities</t>
  </si>
  <si>
    <t>Bidoyng Fault Location</t>
  </si>
  <si>
    <t>Bidoyng Incentive Spend 15/16</t>
  </si>
  <si>
    <t>Total Bidoyng Spend 15/16</t>
  </si>
  <si>
    <t>15/16</t>
  </si>
  <si>
    <t>16/17</t>
  </si>
  <si>
    <t>17/18</t>
  </si>
  <si>
    <t>*Bidoyng Data.  Acquired from LV automation team (BD1, BD2 &amp; BD3 Spreadsheets). Original data can be supplied if required</t>
  </si>
  <si>
    <t>BD2 Calculated data</t>
  </si>
  <si>
    <t>BD1, BD2 &amp; BD3 Totals</t>
  </si>
  <si>
    <t>Total CI Cost (Avoided)</t>
  </si>
  <si>
    <t>Total CML Cost (Avoided)</t>
  </si>
  <si>
    <t>Total Cost (Avoided)</t>
  </si>
  <si>
    <t>Total Cost of CI's (Avoided)</t>
  </si>
  <si>
    <t>Total Cost of CML's (Avoided)</t>
  </si>
  <si>
    <t>Additional Costs (Avoided)</t>
  </si>
  <si>
    <t>Total Costs (Avoided)</t>
  </si>
  <si>
    <r>
      <rPr>
        <b/>
        <sz val="10"/>
        <color theme="1"/>
        <rFont val="Gill Sans MT"/>
        <family val="2"/>
      </rPr>
      <t xml:space="preserve">Bidoyng: </t>
    </r>
    <r>
      <rPr>
        <sz val="10"/>
        <color theme="1"/>
        <rFont val="Gill Sans MT"/>
        <family val="2"/>
      </rPr>
      <t>Primary driver is to reduce number and duration of outages at the LV level.</t>
    </r>
  </si>
  <si>
    <t>Actual contract spend specifically for the Bidoyng project is £1.9m per annum.   However, full payment in first year of contract is £2.745m.  This is due to the nature of the contract, payment is higher in first year, but is lower in subsequent years.  Also, the contract includes fault master revap equipment that is used by depots for 'thumping' fault identification purposes.  This equipment is used by SSEPD, but is not attributed to the Bidoyng project.  Although these costs are not attributed to the Bidoyng project, for reporting purposes the full cost of the contract in 2015/16 has been mentioned i.e. 2.745m as these costs may not be reported elsewhere.</t>
  </si>
  <si>
    <t>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</si>
</sst>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9"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1"/>
      <name val="Arial"/>
      <family val="2"/>
    </font>
    <font>
      <sz val="11"/>
      <color rgb="FF00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31">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37" fillId="0" borderId="0"/>
  </cellStyleXfs>
  <cellXfs count="229">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center" vertical="top"/>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0" fontId="37" fillId="0" borderId="10" xfId="9" applyFill="1" applyBorder="1" applyAlignment="1" applyProtection="1">
      <alignment horizontal="center" vertical="center"/>
      <protection locked="0"/>
    </xf>
    <xf numFmtId="0" fontId="37" fillId="0" borderId="11" xfId="9" applyFill="1" applyBorder="1" applyAlignment="1" applyProtection="1">
      <alignment horizontal="center" vertical="center"/>
      <protection locked="0"/>
    </xf>
    <xf numFmtId="0" fontId="0" fillId="0" borderId="10" xfId="0" applyBorder="1"/>
    <xf numFmtId="0" fontId="0" fillId="0" borderId="11" xfId="0" applyBorder="1"/>
    <xf numFmtId="0" fontId="0" fillId="0" borderId="12" xfId="0" applyBorder="1"/>
    <xf numFmtId="1" fontId="0" fillId="0" borderId="13" xfId="0" applyNumberFormat="1" applyBorder="1"/>
    <xf numFmtId="1" fontId="0" fillId="0" borderId="27" xfId="0" applyNumberFormat="1" applyBorder="1"/>
    <xf numFmtId="166" fontId="0" fillId="0" borderId="28" xfId="0" applyNumberFormat="1" applyBorder="1"/>
    <xf numFmtId="1" fontId="0" fillId="0" borderId="28" xfId="0" applyNumberFormat="1" applyBorder="1"/>
    <xf numFmtId="166" fontId="0" fillId="0" borderId="29" xfId="0" applyNumberFormat="1" applyBorder="1"/>
    <xf numFmtId="1" fontId="0" fillId="0" borderId="14" xfId="0" applyNumberFormat="1" applyBorder="1"/>
    <xf numFmtId="166" fontId="0" fillId="0" borderId="0" xfId="0" applyNumberFormat="1"/>
    <xf numFmtId="170" fontId="0" fillId="0" borderId="0" xfId="0" applyNumberFormat="1"/>
    <xf numFmtId="0" fontId="0" fillId="0" borderId="10" xfId="9" applyFont="1" applyFill="1" applyBorder="1" applyAlignment="1" applyProtection="1">
      <alignment horizontal="center" vertical="center"/>
      <protection locked="0"/>
    </xf>
    <xf numFmtId="0" fontId="0" fillId="0" borderId="13" xfId="0" applyBorder="1"/>
    <xf numFmtId="0" fontId="0" fillId="0" borderId="27" xfId="0" applyBorder="1"/>
    <xf numFmtId="0" fontId="0" fillId="0" borderId="28" xfId="0" applyBorder="1"/>
    <xf numFmtId="0" fontId="0" fillId="0" borderId="0" xfId="9" applyFont="1" applyFill="1" applyBorder="1" applyAlignment="1" applyProtection="1">
      <alignment horizontal="center" vertical="center"/>
      <protection locked="0"/>
    </xf>
    <xf numFmtId="2" fontId="2" fillId="0" borderId="0" xfId="0" applyNumberFormat="1" applyFont="1" applyBorder="1"/>
    <xf numFmtId="0" fontId="0" fillId="0" borderId="11" xfId="9" applyFont="1" applyFill="1" applyBorder="1" applyAlignment="1" applyProtection="1">
      <alignment horizontal="center" vertical="center"/>
      <protection locked="0"/>
    </xf>
    <xf numFmtId="0" fontId="0" fillId="0" borderId="12" xfId="0" applyFont="1" applyBorder="1" applyAlignment="1">
      <alignment horizontal="center"/>
    </xf>
    <xf numFmtId="8" fontId="2" fillId="0" borderId="6" xfId="0" applyNumberFormat="1" applyFont="1" applyBorder="1"/>
    <xf numFmtId="2" fontId="0" fillId="0" borderId="26" xfId="0" applyNumberFormat="1" applyBorder="1"/>
    <xf numFmtId="2" fontId="0" fillId="0" borderId="30" xfId="0" applyNumberFormat="1" applyBorder="1"/>
    <xf numFmtId="166" fontId="0" fillId="0" borderId="0" xfId="0" applyNumberFormat="1" applyBorder="1"/>
    <xf numFmtId="2" fontId="0" fillId="0" borderId="6" xfId="0" applyNumberFormat="1" applyBorder="1"/>
    <xf numFmtId="0" fontId="0" fillId="0" borderId="0" xfId="0" applyFill="1" applyBorder="1"/>
    <xf numFmtId="0" fontId="37" fillId="0" borderId="0" xfId="9" applyFill="1" applyBorder="1" applyAlignment="1" applyProtection="1">
      <alignment horizontal="center" vertical="center"/>
      <protection locked="0"/>
    </xf>
    <xf numFmtId="0" fontId="1" fillId="0" borderId="11" xfId="9" applyFont="1" applyFill="1" applyBorder="1" applyAlignment="1" applyProtection="1">
      <alignment horizontal="center" vertical="center"/>
      <protection locked="0"/>
    </xf>
    <xf numFmtId="0" fontId="1" fillId="0" borderId="12" xfId="9" applyFont="1" applyFill="1" applyBorder="1" applyAlignment="1" applyProtection="1">
      <alignment horizontal="center" vertical="center"/>
      <protection locked="0"/>
    </xf>
    <xf numFmtId="166" fontId="0" fillId="0" borderId="14" xfId="0" applyNumberFormat="1" applyBorder="1"/>
    <xf numFmtId="166" fontId="0" fillId="0" borderId="26" xfId="0" applyNumberFormat="1" applyBorder="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8" fontId="0" fillId="0" borderId="0" xfId="0" applyNumberFormat="1"/>
    <xf numFmtId="6" fontId="2" fillId="0" borderId="0" xfId="9" applyNumberFormat="1" applyFont="1" applyFill="1" applyBorder="1" applyAlignment="1" applyProtection="1">
      <alignment horizontal="center" vertical="center"/>
      <protection locked="0"/>
    </xf>
    <xf numFmtId="166" fontId="0" fillId="0" borderId="30" xfId="0" applyNumberFormat="1" applyBorder="1"/>
    <xf numFmtId="6" fontId="2" fillId="0" borderId="6" xfId="0" applyNumberFormat="1" applyFont="1" applyBorder="1" applyAlignment="1">
      <alignment horizontal="center"/>
    </xf>
    <xf numFmtId="2" fontId="0" fillId="0" borderId="0" xfId="0" applyNumberFormat="1" applyBorder="1"/>
    <xf numFmtId="4" fontId="38" fillId="0" borderId="13" xfId="0" applyNumberFormat="1" applyFont="1" applyBorder="1"/>
    <xf numFmtId="4" fontId="38" fillId="0" borderId="14" xfId="0" applyNumberFormat="1" applyFont="1" applyBorder="1"/>
    <xf numFmtId="0" fontId="5" fillId="0" borderId="0" xfId="0" applyFont="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5" fillId="0" borderId="7" xfId="0" applyFont="1" applyBorder="1" applyAlignment="1">
      <alignment horizontal="left"/>
    </xf>
    <xf numFmtId="0" fontId="5" fillId="0" borderId="9" xfId="0" applyFont="1" applyBorder="1" applyAlignment="1">
      <alignment horizontal="left"/>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3" xfId="0" applyFont="1" applyBorder="1" applyAlignment="1">
      <alignment horizontal="center" vertical="top" wrapText="1"/>
    </xf>
    <xf numFmtId="0" fontId="5"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Normal_Workings baseline" xfId="9"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29"/>
      <c r="B6" s="130" t="s">
        <v>242</v>
      </c>
      <c r="C6" s="130" t="s">
        <v>243</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338</v>
      </c>
    </row>
    <row r="10" spans="1:5" ht="21.75" customHeight="1" x14ac:dyDescent="0.25">
      <c r="D10" s="134">
        <v>41649</v>
      </c>
      <c r="E10" s="133" t="s">
        <v>339</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301</v>
      </c>
      <c r="C7" s="31" t="s">
        <v>332</v>
      </c>
    </row>
    <row r="8" spans="2:3" x14ac:dyDescent="0.3">
      <c r="B8" s="98" t="s">
        <v>302</v>
      </c>
      <c r="C8" s="31" t="s">
        <v>303</v>
      </c>
    </row>
    <row r="9" spans="2:3" ht="30" x14ac:dyDescent="0.3">
      <c r="B9" s="97" t="s">
        <v>225</v>
      </c>
      <c r="C9" s="31" t="s">
        <v>331</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311</v>
      </c>
      <c r="C25" s="91"/>
      <c r="D25" s="91"/>
    </row>
    <row r="26" spans="2:4" ht="32.25" customHeight="1" x14ac:dyDescent="0.3">
      <c r="B26" s="179" t="s">
        <v>223</v>
      </c>
      <c r="C26" s="179"/>
      <c r="D26" s="179"/>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24" activePane="bottomLeft" state="frozen"/>
      <selection activeCell="A7" sqref="A7"/>
      <selection pane="bottomLeft" activeCell="D31" sqref="D31"/>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336</v>
      </c>
      <c r="Z1" s="26" t="s">
        <v>29</v>
      </c>
    </row>
    <row r="2" spans="2:26" x14ac:dyDescent="0.3">
      <c r="B2" s="193" t="s">
        <v>375</v>
      </c>
      <c r="C2" s="194"/>
      <c r="D2" s="194"/>
      <c r="E2" s="194"/>
      <c r="F2" s="195"/>
      <c r="Z2" s="26" t="s">
        <v>79</v>
      </c>
    </row>
    <row r="3" spans="2:26" ht="24.75" customHeight="1" x14ac:dyDescent="0.3">
      <c r="B3" s="196"/>
      <c r="C3" s="197"/>
      <c r="D3" s="197"/>
      <c r="E3" s="197"/>
      <c r="F3" s="198"/>
    </row>
    <row r="4" spans="2:26" ht="18" customHeight="1" x14ac:dyDescent="0.3">
      <c r="B4" s="25" t="s">
        <v>78</v>
      </c>
      <c r="C4" s="27"/>
      <c r="D4" s="27"/>
      <c r="E4" s="27"/>
      <c r="F4" s="27"/>
    </row>
    <row r="5" spans="2:26" ht="24.75" customHeight="1" x14ac:dyDescent="0.3">
      <c r="B5" s="187"/>
      <c r="C5" s="188"/>
      <c r="D5" s="188"/>
      <c r="E5" s="188"/>
      <c r="F5" s="189"/>
    </row>
    <row r="6" spans="2:26" ht="13.5" customHeight="1" x14ac:dyDescent="0.3">
      <c r="B6" s="27"/>
      <c r="C6" s="27"/>
      <c r="D6" s="27"/>
      <c r="E6" s="27"/>
      <c r="F6" s="27"/>
    </row>
    <row r="7" spans="2:26" x14ac:dyDescent="0.3">
      <c r="B7" s="25" t="s">
        <v>48</v>
      </c>
    </row>
    <row r="8" spans="2:26" x14ac:dyDescent="0.3">
      <c r="B8" s="204" t="s">
        <v>337</v>
      </c>
      <c r="C8" s="205"/>
      <c r="D8" s="199" t="s">
        <v>30</v>
      </c>
      <c r="E8" s="199"/>
      <c r="F8" s="199"/>
    </row>
    <row r="9" spans="2:26" ht="22.5" customHeight="1" x14ac:dyDescent="0.3">
      <c r="B9" s="190" t="s">
        <v>345</v>
      </c>
      <c r="C9" s="191"/>
      <c r="D9" s="200" t="s">
        <v>347</v>
      </c>
      <c r="E9" s="200"/>
      <c r="F9" s="200"/>
    </row>
    <row r="10" spans="2:26" ht="35.25" customHeight="1" x14ac:dyDescent="0.3">
      <c r="B10" s="190" t="s">
        <v>346</v>
      </c>
      <c r="C10" s="191"/>
      <c r="D10" s="201" t="s">
        <v>348</v>
      </c>
      <c r="E10" s="202"/>
      <c r="F10" s="203"/>
    </row>
    <row r="11" spans="2:26" ht="39" customHeight="1" x14ac:dyDescent="0.3">
      <c r="B11" s="190"/>
      <c r="C11" s="191"/>
      <c r="D11" s="200"/>
      <c r="E11" s="200"/>
      <c r="F11" s="200"/>
    </row>
    <row r="12" spans="2:26" ht="22.5" customHeight="1" x14ac:dyDescent="0.3">
      <c r="B12" s="190"/>
      <c r="C12" s="191"/>
      <c r="D12" s="200"/>
      <c r="E12" s="200"/>
      <c r="F12" s="200"/>
    </row>
    <row r="13" spans="2:26" ht="42" customHeight="1" x14ac:dyDescent="0.3">
      <c r="B13" s="190"/>
      <c r="C13" s="191"/>
      <c r="D13" s="200"/>
      <c r="E13" s="200"/>
      <c r="F13" s="200"/>
    </row>
    <row r="14" spans="2:26" ht="22.5" customHeight="1" x14ac:dyDescent="0.3">
      <c r="B14" s="190"/>
      <c r="C14" s="191"/>
      <c r="D14" s="200"/>
      <c r="E14" s="200"/>
      <c r="F14" s="200"/>
    </row>
    <row r="15" spans="2:26" ht="45.75" customHeight="1" x14ac:dyDescent="0.3">
      <c r="B15" s="190"/>
      <c r="C15" s="191"/>
      <c r="D15" s="200"/>
      <c r="E15" s="200"/>
      <c r="F15" s="200"/>
    </row>
    <row r="16" spans="2:26" ht="28.5" customHeight="1" x14ac:dyDescent="0.3">
      <c r="B16" s="190"/>
      <c r="C16" s="191"/>
      <c r="D16" s="200"/>
      <c r="E16" s="200"/>
      <c r="F16" s="200"/>
    </row>
    <row r="17" spans="2:11" ht="22.5" customHeight="1" x14ac:dyDescent="0.3">
      <c r="B17" s="185"/>
      <c r="C17" s="186"/>
      <c r="D17" s="192"/>
      <c r="E17" s="192"/>
      <c r="F17" s="192"/>
    </row>
    <row r="18" spans="2:11" ht="22.5" customHeight="1" x14ac:dyDescent="0.3">
      <c r="B18" s="185"/>
      <c r="C18" s="186"/>
      <c r="D18" s="192"/>
      <c r="E18" s="192"/>
      <c r="F18" s="192"/>
    </row>
    <row r="19" spans="2:11" ht="22.5" customHeight="1" x14ac:dyDescent="0.3">
      <c r="B19" s="185"/>
      <c r="C19" s="186"/>
      <c r="D19" s="192"/>
      <c r="E19" s="192"/>
      <c r="F19" s="192"/>
    </row>
    <row r="20" spans="2:11" ht="22.5" customHeight="1" x14ac:dyDescent="0.3">
      <c r="B20" s="185"/>
      <c r="C20" s="186"/>
      <c r="D20" s="192"/>
      <c r="E20" s="192"/>
      <c r="F20" s="192"/>
    </row>
    <row r="21" spans="2:11" ht="22.5" customHeight="1" x14ac:dyDescent="0.3">
      <c r="B21" s="185"/>
      <c r="C21" s="186"/>
      <c r="D21" s="192"/>
      <c r="E21" s="192"/>
      <c r="F21" s="192"/>
    </row>
    <row r="22" spans="2:11" ht="22.5" customHeight="1" x14ac:dyDescent="0.3">
      <c r="B22" s="185"/>
      <c r="C22" s="186"/>
      <c r="D22" s="192"/>
      <c r="E22" s="192"/>
      <c r="F22" s="192"/>
    </row>
    <row r="23" spans="2:11" ht="22.5" customHeight="1" x14ac:dyDescent="0.3">
      <c r="B23" s="185"/>
      <c r="C23" s="186"/>
      <c r="D23" s="192"/>
      <c r="E23" s="192"/>
      <c r="F23" s="192"/>
    </row>
    <row r="24" spans="2:11" ht="12.75" customHeight="1" x14ac:dyDescent="0.3">
      <c r="B24" s="28"/>
      <c r="C24" s="28"/>
      <c r="D24" s="29"/>
      <c r="E24" s="29"/>
      <c r="F24" s="29"/>
    </row>
    <row r="25" spans="2:11" x14ac:dyDescent="0.3">
      <c r="B25" s="25" t="s">
        <v>49</v>
      </c>
    </row>
    <row r="26" spans="2:11" ht="38.25" customHeight="1" x14ac:dyDescent="0.3">
      <c r="B26" s="181" t="s">
        <v>47</v>
      </c>
      <c r="C26" s="183" t="s">
        <v>27</v>
      </c>
      <c r="D26" s="183" t="s">
        <v>28</v>
      </c>
      <c r="E26" s="183" t="s">
        <v>30</v>
      </c>
      <c r="F26" s="181" t="s">
        <v>340</v>
      </c>
      <c r="G26" s="180" t="s">
        <v>100</v>
      </c>
      <c r="H26" s="180"/>
      <c r="I26" s="180"/>
      <c r="J26" s="180"/>
      <c r="K26" s="180"/>
    </row>
    <row r="27" spans="2:11" ht="36" customHeight="1" x14ac:dyDescent="0.3">
      <c r="B27" s="182"/>
      <c r="C27" s="184"/>
      <c r="D27" s="184"/>
      <c r="E27" s="184"/>
      <c r="F27" s="182"/>
      <c r="G27" s="64" t="s">
        <v>101</v>
      </c>
      <c r="H27" s="64" t="s">
        <v>102</v>
      </c>
      <c r="I27" s="64" t="s">
        <v>103</v>
      </c>
      <c r="J27" s="64" t="s">
        <v>104</v>
      </c>
      <c r="K27" s="64" t="s">
        <v>105</v>
      </c>
    </row>
    <row r="28" spans="2:11" ht="27.75" customHeight="1" x14ac:dyDescent="0.3">
      <c r="B28" s="30">
        <v>1</v>
      </c>
      <c r="C28" s="31" t="s">
        <v>358</v>
      </c>
      <c r="D28" s="30" t="s">
        <v>79</v>
      </c>
      <c r="E28" s="31"/>
      <c r="F28" s="30"/>
      <c r="G28" s="65">
        <f>'Option 1 (Baseline)'!$C$4</f>
        <v>-16.215521805184192</v>
      </c>
      <c r="H28" s="65">
        <f>'Option 1 (Baseline)'!$C$5</f>
        <v>-16.502626939306825</v>
      </c>
      <c r="I28" s="65">
        <f>'Option 1 (Baseline)'!$C$6</f>
        <v>-16.693935603585256</v>
      </c>
      <c r="J28" s="65">
        <f>'Option 1 (Baseline)'!$C$7</f>
        <v>-16.889400126681963</v>
      </c>
      <c r="K28" s="66"/>
    </row>
    <row r="29" spans="2:11" ht="27.75" customHeight="1" x14ac:dyDescent="0.3">
      <c r="B29" s="30">
        <v>2</v>
      </c>
      <c r="C29" s="30" t="s">
        <v>359</v>
      </c>
      <c r="D29" s="30" t="s">
        <v>29</v>
      </c>
      <c r="E29" s="31"/>
      <c r="F29" s="30"/>
      <c r="G29" s="65">
        <f>'Option 2'!$C$4</f>
        <v>-5.6048538436353361</v>
      </c>
      <c r="H29" s="65">
        <f>'Option 2'!$C$5</f>
        <v>-6.6867334184736862</v>
      </c>
      <c r="I29" s="65">
        <f>'Option 2'!$C$6</f>
        <v>-7.4076237938021237</v>
      </c>
      <c r="J29" s="65">
        <f>'Option 2'!$C$7</f>
        <v>-8.1441633375707578</v>
      </c>
      <c r="K29" s="30"/>
    </row>
    <row r="30" spans="2:11" ht="27.75" customHeight="1" x14ac:dyDescent="0.3">
      <c r="B30" s="169">
        <v>3</v>
      </c>
      <c r="C30" s="169"/>
      <c r="D30" s="169"/>
      <c r="E30" s="170"/>
      <c r="F30" s="169"/>
      <c r="G30" s="171"/>
      <c r="H30" s="171"/>
      <c r="I30" s="171"/>
      <c r="J30" s="171"/>
      <c r="K30" s="169"/>
    </row>
    <row r="31" spans="2:11" ht="27.75" customHeight="1" x14ac:dyDescent="0.3">
      <c r="B31" s="169">
        <v>4</v>
      </c>
      <c r="C31" s="169"/>
      <c r="D31" s="169"/>
      <c r="E31" s="170"/>
      <c r="F31" s="169"/>
      <c r="G31" s="171"/>
      <c r="H31" s="171"/>
      <c r="I31" s="171"/>
      <c r="J31" s="171"/>
      <c r="K31" s="169"/>
    </row>
    <row r="32" spans="2:11" ht="27.75" customHeight="1" x14ac:dyDescent="0.3">
      <c r="B32" s="169">
        <v>5</v>
      </c>
      <c r="C32" s="169"/>
      <c r="D32" s="169"/>
      <c r="E32" s="170"/>
      <c r="F32" s="169"/>
      <c r="G32" s="171"/>
      <c r="H32" s="171"/>
      <c r="I32" s="171"/>
      <c r="J32" s="171"/>
      <c r="K32" s="169"/>
    </row>
    <row r="33" spans="2:11" ht="27.75" customHeight="1" x14ac:dyDescent="0.3">
      <c r="B33" s="169">
        <v>6</v>
      </c>
      <c r="C33" s="169"/>
      <c r="D33" s="169"/>
      <c r="E33" s="170"/>
      <c r="F33" s="169"/>
      <c r="G33" s="171"/>
      <c r="H33" s="171"/>
      <c r="I33" s="171"/>
      <c r="J33" s="171"/>
      <c r="K33" s="169"/>
    </row>
    <row r="34" spans="2:11" ht="27.75" customHeight="1" x14ac:dyDescent="0.3">
      <c r="B34" s="169">
        <v>7</v>
      </c>
      <c r="C34" s="169"/>
      <c r="D34" s="169"/>
      <c r="E34" s="170"/>
      <c r="F34" s="169"/>
      <c r="G34" s="171"/>
      <c r="H34" s="171"/>
      <c r="I34" s="171"/>
      <c r="J34" s="171"/>
      <c r="K34" s="169"/>
    </row>
    <row r="35" spans="2:11" ht="27.75" customHeight="1" x14ac:dyDescent="0.3">
      <c r="B35" s="169">
        <v>8</v>
      </c>
      <c r="C35" s="169"/>
      <c r="D35" s="169"/>
      <c r="E35" s="170"/>
      <c r="F35" s="169"/>
      <c r="G35" s="171"/>
      <c r="H35" s="171"/>
      <c r="I35" s="171"/>
      <c r="J35" s="171"/>
      <c r="K35" s="169"/>
    </row>
    <row r="39" spans="2:11" x14ac:dyDescent="0.3">
      <c r="B39" s="2" t="s">
        <v>106</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30" sqref="F30"/>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206" t="s">
        <v>73</v>
      </c>
      <c r="C13" s="207"/>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208"/>
      <c r="C14" s="209"/>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210" t="s">
        <v>324</v>
      </c>
      <c r="C15" s="42" t="s">
        <v>317</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210"/>
      <c r="C16" s="42" t="s">
        <v>318</v>
      </c>
      <c r="D16" s="125">
        <v>1.3004251926654264</v>
      </c>
      <c r="E16" s="83"/>
      <c r="F16" s="71" t="s">
        <v>155</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210"/>
      <c r="C17" s="42" t="s">
        <v>319</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10"/>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10"/>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10"/>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10"/>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10"/>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10"/>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10"/>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8"/>
  <sheetViews>
    <sheetView topLeftCell="A28" workbookViewId="0">
      <selection activeCell="F34" sqref="F34"/>
    </sheetView>
  </sheetViews>
  <sheetFormatPr defaultRowHeight="15" x14ac:dyDescent="0.25"/>
  <cols>
    <col min="1" max="1" width="5.85546875" customWidth="1"/>
    <col min="2" max="2" width="35.28515625" customWidth="1"/>
    <col min="3" max="3" width="13.28515625" customWidth="1"/>
    <col min="7" max="7" width="28.5703125" customWidth="1"/>
    <col min="8" max="8" width="10.5703125" customWidth="1"/>
  </cols>
  <sheetData>
    <row r="1" spans="1:6" ht="18.75" x14ac:dyDescent="0.3">
      <c r="A1" s="1" t="s">
        <v>300</v>
      </c>
    </row>
    <row r="2" spans="1:6" x14ac:dyDescent="0.25">
      <c r="A2" t="s">
        <v>76</v>
      </c>
    </row>
    <row r="7" spans="1:6" x14ac:dyDescent="0.25">
      <c r="B7" t="s">
        <v>365</v>
      </c>
    </row>
    <row r="10" spans="1:6" ht="15.75" thickBot="1" x14ac:dyDescent="0.3">
      <c r="B10" t="s">
        <v>353</v>
      </c>
      <c r="C10" t="s">
        <v>255</v>
      </c>
      <c r="D10" t="s">
        <v>256</v>
      </c>
      <c r="E10" t="s">
        <v>257</v>
      </c>
      <c r="F10" t="s">
        <v>258</v>
      </c>
    </row>
    <row r="11" spans="1:6" x14ac:dyDescent="0.25">
      <c r="B11" s="139" t="s">
        <v>350</v>
      </c>
      <c r="C11" s="143">
        <v>15609.33333333335</v>
      </c>
      <c r="D11" s="143">
        <v>20429.666666666664</v>
      </c>
      <c r="E11" s="143">
        <v>24083.333333333343</v>
      </c>
      <c r="F11" s="143">
        <v>24301.333333333299</v>
      </c>
    </row>
    <row r="12" spans="1:6" x14ac:dyDescent="0.25">
      <c r="B12" s="140" t="s">
        <v>351</v>
      </c>
      <c r="C12" s="145">
        <v>1684794.9999986053</v>
      </c>
      <c r="D12" s="153">
        <v>2273065.3333330471</v>
      </c>
      <c r="E12" s="153">
        <v>2664464.3333366676</v>
      </c>
      <c r="F12" s="153">
        <v>3044464.3333288995</v>
      </c>
    </row>
    <row r="13" spans="1:6" x14ac:dyDescent="0.25">
      <c r="B13" s="140" t="s">
        <v>368</v>
      </c>
      <c r="C13" s="144">
        <f>167800.333333333/1000000</f>
        <v>0.167800333333333</v>
      </c>
      <c r="D13" s="144">
        <f>219618.916666667/1000000</f>
        <v>0.219618916666667</v>
      </c>
      <c r="E13" s="144">
        <f>280330/1000000</f>
        <v>0.28033000000000002</v>
      </c>
      <c r="F13" s="144">
        <f>282867.520000001/1000000</f>
        <v>0.28286752000000098</v>
      </c>
    </row>
    <row r="14" spans="1:6" x14ac:dyDescent="0.25">
      <c r="B14" s="140" t="s">
        <v>369</v>
      </c>
      <c r="C14" s="144">
        <f>438046.699999638/1000000</f>
        <v>0.43804669999963802</v>
      </c>
      <c r="D14" s="144">
        <f>590996.986666593/1000000</f>
        <v>0.59099698666659295</v>
      </c>
      <c r="E14" s="144">
        <f>746050.013334266/1000000</f>
        <v>0.74605001333426602</v>
      </c>
      <c r="F14" s="144">
        <f>852450.013332091/1000000</f>
        <v>0.85245001333209103</v>
      </c>
    </row>
    <row r="15" spans="1:6" ht="15.75" thickBot="1" x14ac:dyDescent="0.3">
      <c r="B15" s="141" t="s">
        <v>370</v>
      </c>
      <c r="C15" s="146">
        <f>SUM(C13:C14)</f>
        <v>0.60584703333297107</v>
      </c>
      <c r="D15" s="146">
        <f>SUM(D13:D14)</f>
        <v>0.81061590333325995</v>
      </c>
      <c r="E15" s="146">
        <f>SUM(E13:E14)</f>
        <v>1.026380013334266</v>
      </c>
      <c r="F15" s="146">
        <f>SUM(F13:F14)</f>
        <v>1.135317533332092</v>
      </c>
    </row>
    <row r="17" spans="2:6" x14ac:dyDescent="0.25">
      <c r="B17" s="129"/>
    </row>
    <row r="18" spans="2:6" ht="15.75" thickBot="1" x14ac:dyDescent="0.3">
      <c r="B18" s="129" t="s">
        <v>366</v>
      </c>
      <c r="C18" t="s">
        <v>255</v>
      </c>
      <c r="D18" t="s">
        <v>256</v>
      </c>
      <c r="E18" t="s">
        <v>257</v>
      </c>
      <c r="F18" t="s">
        <v>258</v>
      </c>
    </row>
    <row r="19" spans="2:6" x14ac:dyDescent="0.25">
      <c r="B19" s="139" t="s">
        <v>351</v>
      </c>
      <c r="C19" s="143">
        <v>181175.66666606389</v>
      </c>
      <c r="D19" s="143">
        <v>213387.99999774439</v>
      </c>
      <c r="E19" s="151">
        <v>336154.00000260607</v>
      </c>
      <c r="F19" s="151">
        <v>255441.00000137658</v>
      </c>
    </row>
    <row r="20" spans="2:6" ht="15.75" thickBot="1" x14ac:dyDescent="0.3">
      <c r="B20" s="141" t="s">
        <v>369</v>
      </c>
      <c r="C20" s="146">
        <f>50729.1866664979/1000000</f>
        <v>5.0729186666497901E-2</v>
      </c>
      <c r="D20" s="146">
        <f>59748.6399993684/1000000</f>
        <v>5.97486399993684E-2</v>
      </c>
      <c r="E20" s="159">
        <f>94123.1200007297/1000000</f>
        <v>9.4123120000729699E-2</v>
      </c>
      <c r="F20" s="159">
        <f>71523.4800003854/1000000</f>
        <v>7.15234800003854E-2</v>
      </c>
    </row>
    <row r="21" spans="2:6" x14ac:dyDescent="0.25">
      <c r="B21" s="129"/>
      <c r="C21" s="161"/>
      <c r="D21" s="161"/>
      <c r="E21" s="129"/>
      <c r="F21" s="129"/>
    </row>
    <row r="22" spans="2:6" x14ac:dyDescent="0.25">
      <c r="B22" s="129"/>
      <c r="C22" s="161"/>
      <c r="D22" s="161"/>
      <c r="E22" s="129"/>
      <c r="F22" s="129"/>
    </row>
    <row r="23" spans="2:6" ht="15.75" thickBot="1" x14ac:dyDescent="0.3">
      <c r="B23" t="s">
        <v>352</v>
      </c>
      <c r="C23" t="s">
        <v>255</v>
      </c>
      <c r="D23" t="s">
        <v>256</v>
      </c>
      <c r="E23" t="s">
        <v>257</v>
      </c>
      <c r="F23" t="s">
        <v>258</v>
      </c>
    </row>
    <row r="24" spans="2:6" x14ac:dyDescent="0.25">
      <c r="B24" s="137" t="s">
        <v>350</v>
      </c>
      <c r="C24" s="143">
        <v>34066</v>
      </c>
      <c r="D24" s="152">
        <v>42582</v>
      </c>
      <c r="E24" s="152">
        <v>49692</v>
      </c>
      <c r="F24" s="152">
        <v>41248</v>
      </c>
    </row>
    <row r="25" spans="2:6" x14ac:dyDescent="0.25">
      <c r="B25" s="165" t="s">
        <v>371</v>
      </c>
      <c r="C25" s="144">
        <f>396528/1000000</f>
        <v>0.39652799999999999</v>
      </c>
      <c r="D25" s="144">
        <f>495654/1000000</f>
        <v>0.49565399999999998</v>
      </c>
      <c r="E25" s="144">
        <f>578414.88/1000000</f>
        <v>0.57841487999999996</v>
      </c>
      <c r="F25" s="144">
        <f>480126.72/1000000</f>
        <v>0.48012671999999995</v>
      </c>
    </row>
    <row r="26" spans="2:6" x14ac:dyDescent="0.25">
      <c r="B26" s="138" t="s">
        <v>351</v>
      </c>
      <c r="C26" s="145">
        <v>4428580</v>
      </c>
      <c r="D26" s="153">
        <v>5535660</v>
      </c>
      <c r="E26" s="153">
        <v>6459960</v>
      </c>
      <c r="F26" s="153">
        <v>5362240</v>
      </c>
    </row>
    <row r="27" spans="2:6" x14ac:dyDescent="0.25">
      <c r="B27" s="165" t="s">
        <v>372</v>
      </c>
      <c r="C27" s="144">
        <f>1254764/1000000</f>
        <v>1.254764</v>
      </c>
      <c r="D27" s="144">
        <f>1568437/1000000</f>
        <v>1.5684370000000001</v>
      </c>
      <c r="E27" s="144">
        <f>1830322/1000000</f>
        <v>1.830322</v>
      </c>
      <c r="F27" s="144">
        <f>1519301.33333333/1000000</f>
        <v>1.5193013333333301</v>
      </c>
    </row>
    <row r="28" spans="2:6" x14ac:dyDescent="0.25">
      <c r="B28" s="165" t="s">
        <v>373</v>
      </c>
      <c r="C28" s="144">
        <f>509351.91/1000000</f>
        <v>0.50935191000000002</v>
      </c>
      <c r="D28" s="144">
        <f>553356.8/1000000</f>
        <v>0.55335680000000009</v>
      </c>
      <c r="E28" s="144">
        <f>589848.53/1000000</f>
        <v>0.58984853000000004</v>
      </c>
      <c r="F28" s="144">
        <f>555246.11/1000000</f>
        <v>0.55524611000000001</v>
      </c>
    </row>
    <row r="29" spans="2:6" ht="15.75" thickBot="1" x14ac:dyDescent="0.3">
      <c r="B29" s="166" t="s">
        <v>374</v>
      </c>
      <c r="C29" s="146">
        <f>C25+C27+C28</f>
        <v>2.1606439100000001</v>
      </c>
      <c r="D29" s="146">
        <f>D25+D27+D28</f>
        <v>2.6174477999999999</v>
      </c>
      <c r="E29" s="146">
        <f>E25+E27+E28</f>
        <v>2.9985854100000005</v>
      </c>
      <c r="F29" s="146">
        <f>F25+F27+F28</f>
        <v>2.5546741633333299</v>
      </c>
    </row>
    <row r="32" spans="2:6" ht="15.75" thickBot="1" x14ac:dyDescent="0.3">
      <c r="B32" s="164" t="s">
        <v>367</v>
      </c>
      <c r="C32" t="s">
        <v>255</v>
      </c>
      <c r="D32" t="s">
        <v>256</v>
      </c>
      <c r="E32" t="s">
        <v>257</v>
      </c>
      <c r="F32" t="s">
        <v>258</v>
      </c>
    </row>
    <row r="33" spans="2:7" x14ac:dyDescent="0.25">
      <c r="B33" s="137" t="s">
        <v>350</v>
      </c>
      <c r="C33" s="143">
        <f>C11+C24</f>
        <v>49675.33333333335</v>
      </c>
      <c r="D33" s="143">
        <f t="shared" ref="D33:E33" si="0">D11+D24</f>
        <v>63011.666666666664</v>
      </c>
      <c r="E33" s="142">
        <f t="shared" si="0"/>
        <v>73775.333333333343</v>
      </c>
      <c r="F33" s="142">
        <f t="shared" ref="F33" si="1">F11+F24</f>
        <v>65549.333333333299</v>
      </c>
    </row>
    <row r="34" spans="2:7" x14ac:dyDescent="0.25">
      <c r="B34" s="138" t="s">
        <v>351</v>
      </c>
      <c r="C34" s="145">
        <f>C12+C19+C26</f>
        <v>6294550.6666646693</v>
      </c>
      <c r="D34" s="145">
        <f t="shared" ref="D34:E34" si="2">D12+D19+D26</f>
        <v>8022113.3333307914</v>
      </c>
      <c r="E34" s="147">
        <f t="shared" si="2"/>
        <v>9460578.3333392739</v>
      </c>
      <c r="F34" s="147">
        <f t="shared" ref="F34" si="3">F12+F19+F26</f>
        <v>8662145.3333302755</v>
      </c>
    </row>
    <row r="35" spans="2:7" x14ac:dyDescent="0.25">
      <c r="B35" s="165" t="s">
        <v>371</v>
      </c>
      <c r="C35" s="144">
        <f>C13+C25</f>
        <v>0.56432833333333299</v>
      </c>
      <c r="D35" s="144">
        <f t="shared" ref="D35:E35" si="4">D13+D25</f>
        <v>0.71527291666666692</v>
      </c>
      <c r="E35" s="167">
        <f t="shared" si="4"/>
        <v>0.85874487999999993</v>
      </c>
      <c r="F35" s="167">
        <f t="shared" ref="F35" si="5">F13+F25</f>
        <v>0.76299424000000093</v>
      </c>
    </row>
    <row r="36" spans="2:7" x14ac:dyDescent="0.25">
      <c r="B36" s="165" t="s">
        <v>372</v>
      </c>
      <c r="C36" s="144">
        <f>C14+C20+C27</f>
        <v>1.7435398866661358</v>
      </c>
      <c r="D36" s="144">
        <f t="shared" ref="D36:E36" si="6">D14+D20+D27</f>
        <v>2.2191826266659613</v>
      </c>
      <c r="E36" s="167">
        <f t="shared" si="6"/>
        <v>2.6704951333349958</v>
      </c>
      <c r="F36" s="167">
        <f t="shared" ref="F36" si="7">F14+F20+F27</f>
        <v>2.4432748266658066</v>
      </c>
    </row>
    <row r="37" spans="2:7" x14ac:dyDescent="0.25">
      <c r="B37" s="165" t="s">
        <v>373</v>
      </c>
      <c r="C37" s="144">
        <f>C28</f>
        <v>0.50935191000000002</v>
      </c>
      <c r="D37" s="144">
        <f t="shared" ref="D37:E37" si="8">D28</f>
        <v>0.55335680000000009</v>
      </c>
      <c r="E37" s="167">
        <f t="shared" si="8"/>
        <v>0.58984853000000004</v>
      </c>
      <c r="F37" s="167">
        <f t="shared" ref="F37" si="9">F28</f>
        <v>0.55524611000000001</v>
      </c>
    </row>
    <row r="38" spans="2:7" ht="15.75" thickBot="1" x14ac:dyDescent="0.3">
      <c r="B38" s="166" t="s">
        <v>374</v>
      </c>
      <c r="C38" s="146">
        <f>SUM(C35:C37)</f>
        <v>2.8172201299994688</v>
      </c>
      <c r="D38" s="146">
        <f t="shared" ref="D38:E38" si="10">SUM(D35:D37)</f>
        <v>3.4878123433326285</v>
      </c>
      <c r="E38" s="168">
        <f t="shared" si="10"/>
        <v>4.1190885433349962</v>
      </c>
      <c r="F38" s="168">
        <f t="shared" ref="F38" si="11">SUM(F35:F37)</f>
        <v>3.7615151766658079</v>
      </c>
      <c r="G38" s="148">
        <f>SUM(C38:F38)</f>
        <v>14.185636193332902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tabSelected="1" view="pageBreakPreview" zoomScale="80" zoomScaleNormal="90" zoomScaleSheetLayoutView="80" workbookViewId="0">
      <pane xSplit="2" ySplit="12" topLeftCell="C66" activePane="bottomRight" state="frozen"/>
      <selection activeCell="B5" sqref="B5:F5"/>
      <selection pane="topRight" activeCell="B5" sqref="B5:F5"/>
      <selection pane="bottomLeft" activeCell="B5" sqref="B5:F5"/>
      <selection pane="bottomRight" activeCell="J67" sqref="J67"/>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2.140625" style="4" customWidth="1"/>
    <col min="7" max="8" width="10.85546875"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343</v>
      </c>
      <c r="C1" s="3" t="s">
        <v>344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-16.215521805184192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-16.502626939306825</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-16.693935603585256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-16.889400126681963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1" t="s">
        <v>11</v>
      </c>
      <c r="B13" s="61" t="s">
        <v>198</v>
      </c>
      <c r="C13" s="60"/>
      <c r="D13" s="61" t="s">
        <v>39</v>
      </c>
      <c r="E13" s="62">
        <f>-'Baseline Workings'!C37</f>
        <v>-0.50935191000000002</v>
      </c>
      <c r="F13" s="62">
        <f>-'Baseline Workings'!D37</f>
        <v>-0.55335680000000009</v>
      </c>
      <c r="G13" s="62">
        <f>-'Baseline Workings'!E37</f>
        <v>-0.58984853000000004</v>
      </c>
      <c r="H13" s="62">
        <f>-'Baseline Workings'!F37</f>
        <v>-0.55524611000000001</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2"/>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12"/>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12"/>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2"/>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3"/>
      <c r="B18" s="123" t="s">
        <v>195</v>
      </c>
      <c r="C18" s="128"/>
      <c r="D18" s="124" t="s">
        <v>39</v>
      </c>
      <c r="E18" s="59">
        <f>SUM(E13:E17)</f>
        <v>-0.50935191000000002</v>
      </c>
      <c r="F18" s="59">
        <f t="shared" ref="F18:AW18" si="0">SUM(F13:F17)</f>
        <v>-0.55335680000000009</v>
      </c>
      <c r="G18" s="59">
        <f t="shared" si="0"/>
        <v>-0.58984853000000004</v>
      </c>
      <c r="H18" s="59">
        <f t="shared" si="0"/>
        <v>-0.55524611000000001</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4" t="s">
        <v>299</v>
      </c>
      <c r="B19" s="61" t="s">
        <v>198</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4"/>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4"/>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4"/>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4"/>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4"/>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5"/>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-0.50935191000000002</v>
      </c>
      <c r="F26" s="59">
        <f t="shared" ref="F26:BD26" si="2">F18+F25</f>
        <v>-0.55335680000000009</v>
      </c>
      <c r="G26" s="59">
        <f t="shared" si="2"/>
        <v>-0.58984853000000004</v>
      </c>
      <c r="H26" s="59">
        <f t="shared" si="2"/>
        <v>-0.55524611000000001</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-0.35654633699999999</v>
      </c>
      <c r="F28" s="35">
        <f t="shared" ref="F28:AW28" si="3">F26*F27</f>
        <v>-0.38734976000000004</v>
      </c>
      <c r="G28" s="35">
        <f t="shared" si="3"/>
        <v>-0.41289397100000003</v>
      </c>
      <c r="H28" s="35">
        <f t="shared" si="3"/>
        <v>-0.38867227700000001</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-0.15280557300000003</v>
      </c>
      <c r="F29" s="35">
        <f t="shared" ref="F29:AW29" si="4">F26-F28</f>
        <v>-0.16600704000000005</v>
      </c>
      <c r="G29" s="35">
        <f t="shared" si="4"/>
        <v>-0.17695455900000001</v>
      </c>
      <c r="H29" s="35">
        <f t="shared" si="4"/>
        <v>-0.166573833</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-7.9232519333333334E-3</v>
      </c>
      <c r="G30" s="35">
        <f>$E$28/'Fixed data'!$C$7</f>
        <v>-7.9232519333333334E-3</v>
      </c>
      <c r="H30" s="35">
        <f>$E$28/'Fixed data'!$C$7</f>
        <v>-7.9232519333333334E-3</v>
      </c>
      <c r="I30" s="35">
        <f>$E$28/'Fixed data'!$C$7</f>
        <v>-7.9232519333333334E-3</v>
      </c>
      <c r="J30" s="35">
        <f>$E$28/'Fixed data'!$C$7</f>
        <v>-7.9232519333333334E-3</v>
      </c>
      <c r="K30" s="35">
        <f>$E$28/'Fixed data'!$C$7</f>
        <v>-7.9232519333333334E-3</v>
      </c>
      <c r="L30" s="35">
        <f>$E$28/'Fixed data'!$C$7</f>
        <v>-7.9232519333333334E-3</v>
      </c>
      <c r="M30" s="35">
        <f>$E$28/'Fixed data'!$C$7</f>
        <v>-7.9232519333333334E-3</v>
      </c>
      <c r="N30" s="35">
        <f>$E$28/'Fixed data'!$C$7</f>
        <v>-7.9232519333333334E-3</v>
      </c>
      <c r="O30" s="35">
        <f>$E$28/'Fixed data'!$C$7</f>
        <v>-7.9232519333333334E-3</v>
      </c>
      <c r="P30" s="35">
        <f>$E$28/'Fixed data'!$C$7</f>
        <v>-7.9232519333333334E-3</v>
      </c>
      <c r="Q30" s="35">
        <f>$E$28/'Fixed data'!$C$7</f>
        <v>-7.9232519333333334E-3</v>
      </c>
      <c r="R30" s="35">
        <f>$E$28/'Fixed data'!$C$7</f>
        <v>-7.9232519333333334E-3</v>
      </c>
      <c r="S30" s="35">
        <f>$E$28/'Fixed data'!$C$7</f>
        <v>-7.9232519333333334E-3</v>
      </c>
      <c r="T30" s="35">
        <f>$E$28/'Fixed data'!$C$7</f>
        <v>-7.9232519333333334E-3</v>
      </c>
      <c r="U30" s="35">
        <f>$E$28/'Fixed data'!$C$7</f>
        <v>-7.9232519333333334E-3</v>
      </c>
      <c r="V30" s="35">
        <f>$E$28/'Fixed data'!$C$7</f>
        <v>-7.9232519333333334E-3</v>
      </c>
      <c r="W30" s="35">
        <f>$E$28/'Fixed data'!$C$7</f>
        <v>-7.9232519333333334E-3</v>
      </c>
      <c r="X30" s="35">
        <f>$E$28/'Fixed data'!$C$7</f>
        <v>-7.9232519333333334E-3</v>
      </c>
      <c r="Y30" s="35">
        <f>$E$28/'Fixed data'!$C$7</f>
        <v>-7.9232519333333334E-3</v>
      </c>
      <c r="Z30" s="35">
        <f>$E$28/'Fixed data'!$C$7</f>
        <v>-7.9232519333333334E-3</v>
      </c>
      <c r="AA30" s="35">
        <f>$E$28/'Fixed data'!$C$7</f>
        <v>-7.9232519333333334E-3</v>
      </c>
      <c r="AB30" s="35">
        <f>$E$28/'Fixed data'!$C$7</f>
        <v>-7.9232519333333334E-3</v>
      </c>
      <c r="AC30" s="35">
        <f>$E$28/'Fixed data'!$C$7</f>
        <v>-7.9232519333333334E-3</v>
      </c>
      <c r="AD30" s="35">
        <f>$E$28/'Fixed data'!$C$7</f>
        <v>-7.9232519333333334E-3</v>
      </c>
      <c r="AE30" s="35">
        <f>$E$28/'Fixed data'!$C$7</f>
        <v>-7.9232519333333334E-3</v>
      </c>
      <c r="AF30" s="35">
        <f>$E$28/'Fixed data'!$C$7</f>
        <v>-7.9232519333333334E-3</v>
      </c>
      <c r="AG30" s="35">
        <f>$E$28/'Fixed data'!$C$7</f>
        <v>-7.9232519333333334E-3</v>
      </c>
      <c r="AH30" s="35">
        <f>$E$28/'Fixed data'!$C$7</f>
        <v>-7.9232519333333334E-3</v>
      </c>
      <c r="AI30" s="35">
        <f>$E$28/'Fixed data'!$C$7</f>
        <v>-7.9232519333333334E-3</v>
      </c>
      <c r="AJ30" s="35">
        <f>$E$28/'Fixed data'!$C$7</f>
        <v>-7.9232519333333334E-3</v>
      </c>
      <c r="AK30" s="35">
        <f>$E$28/'Fixed data'!$C$7</f>
        <v>-7.9232519333333334E-3</v>
      </c>
      <c r="AL30" s="35">
        <f>$E$28/'Fixed data'!$C$7</f>
        <v>-7.9232519333333334E-3</v>
      </c>
      <c r="AM30" s="35">
        <f>$E$28/'Fixed data'!$C$7</f>
        <v>-7.9232519333333334E-3</v>
      </c>
      <c r="AN30" s="35">
        <f>$E$28/'Fixed data'!$C$7</f>
        <v>-7.9232519333333334E-3</v>
      </c>
      <c r="AO30" s="35">
        <f>$E$28/'Fixed data'!$C$7</f>
        <v>-7.9232519333333334E-3</v>
      </c>
      <c r="AP30" s="35">
        <f>$E$28/'Fixed data'!$C$7</f>
        <v>-7.9232519333333334E-3</v>
      </c>
      <c r="AQ30" s="35">
        <f>$E$28/'Fixed data'!$C$7</f>
        <v>-7.9232519333333334E-3</v>
      </c>
      <c r="AR30" s="35">
        <f>$E$28/'Fixed data'!$C$7</f>
        <v>-7.9232519333333334E-3</v>
      </c>
      <c r="AS30" s="35">
        <f>$E$28/'Fixed data'!$C$7</f>
        <v>-7.9232519333333334E-3</v>
      </c>
      <c r="AT30" s="35">
        <f>$E$28/'Fixed data'!$C$7</f>
        <v>-7.9232519333333334E-3</v>
      </c>
      <c r="AU30" s="35">
        <f>$E$28/'Fixed data'!$C$7</f>
        <v>-7.9232519333333334E-3</v>
      </c>
      <c r="AV30" s="35">
        <f>$E$28/'Fixed data'!$C$7</f>
        <v>-7.9232519333333334E-3</v>
      </c>
      <c r="AW30" s="35">
        <f>$E$28/'Fixed data'!$C$7</f>
        <v>-7.9232519333333334E-3</v>
      </c>
      <c r="AX30" s="35">
        <f>$E$28/'Fixed data'!$C$7</f>
        <v>-7.9232519333333334E-3</v>
      </c>
      <c r="AY30" s="35"/>
      <c r="AZ30" s="35"/>
      <c r="BA30" s="35"/>
      <c r="BB30" s="35"/>
      <c r="BC30" s="35"/>
      <c r="BD30" s="35"/>
    </row>
    <row r="31" spans="1:56" ht="16.5" hidden="1" customHeight="1" outlineLevel="1" x14ac:dyDescent="0.35">
      <c r="A31" s="114"/>
      <c r="B31" s="9" t="s">
        <v>2</v>
      </c>
      <c r="C31" s="11" t="s">
        <v>52</v>
      </c>
      <c r="D31" s="9" t="s">
        <v>39</v>
      </c>
      <c r="F31" s="35"/>
      <c r="G31" s="35">
        <f>$F$28/'Fixed data'!$C$7</f>
        <v>-8.6077724444444462E-3</v>
      </c>
      <c r="H31" s="35">
        <f>$F$28/'Fixed data'!$C$7</f>
        <v>-8.6077724444444462E-3</v>
      </c>
      <c r="I31" s="35">
        <f>$F$28/'Fixed data'!$C$7</f>
        <v>-8.6077724444444462E-3</v>
      </c>
      <c r="J31" s="35">
        <f>$F$28/'Fixed data'!$C$7</f>
        <v>-8.6077724444444462E-3</v>
      </c>
      <c r="K31" s="35">
        <f>$F$28/'Fixed data'!$C$7</f>
        <v>-8.6077724444444462E-3</v>
      </c>
      <c r="L31" s="35">
        <f>$F$28/'Fixed data'!$C$7</f>
        <v>-8.6077724444444462E-3</v>
      </c>
      <c r="M31" s="35">
        <f>$F$28/'Fixed data'!$C$7</f>
        <v>-8.6077724444444462E-3</v>
      </c>
      <c r="N31" s="35">
        <f>$F$28/'Fixed data'!$C$7</f>
        <v>-8.6077724444444462E-3</v>
      </c>
      <c r="O31" s="35">
        <f>$F$28/'Fixed data'!$C$7</f>
        <v>-8.6077724444444462E-3</v>
      </c>
      <c r="P31" s="35">
        <f>$F$28/'Fixed data'!$C$7</f>
        <v>-8.6077724444444462E-3</v>
      </c>
      <c r="Q31" s="35">
        <f>$F$28/'Fixed data'!$C$7</f>
        <v>-8.6077724444444462E-3</v>
      </c>
      <c r="R31" s="35">
        <f>$F$28/'Fixed data'!$C$7</f>
        <v>-8.6077724444444462E-3</v>
      </c>
      <c r="S31" s="35">
        <f>$F$28/'Fixed data'!$C$7</f>
        <v>-8.6077724444444462E-3</v>
      </c>
      <c r="T31" s="35">
        <f>$F$28/'Fixed data'!$C$7</f>
        <v>-8.6077724444444462E-3</v>
      </c>
      <c r="U31" s="35">
        <f>$F$28/'Fixed data'!$C$7</f>
        <v>-8.6077724444444462E-3</v>
      </c>
      <c r="V31" s="35">
        <f>$F$28/'Fixed data'!$C$7</f>
        <v>-8.6077724444444462E-3</v>
      </c>
      <c r="W31" s="35">
        <f>$F$28/'Fixed data'!$C$7</f>
        <v>-8.6077724444444462E-3</v>
      </c>
      <c r="X31" s="35">
        <f>$F$28/'Fixed data'!$C$7</f>
        <v>-8.6077724444444462E-3</v>
      </c>
      <c r="Y31" s="35">
        <f>$F$28/'Fixed data'!$C$7</f>
        <v>-8.6077724444444462E-3</v>
      </c>
      <c r="Z31" s="35">
        <f>$F$28/'Fixed data'!$C$7</f>
        <v>-8.6077724444444462E-3</v>
      </c>
      <c r="AA31" s="35">
        <f>$F$28/'Fixed data'!$C$7</f>
        <v>-8.6077724444444462E-3</v>
      </c>
      <c r="AB31" s="35">
        <f>$F$28/'Fixed data'!$C$7</f>
        <v>-8.6077724444444462E-3</v>
      </c>
      <c r="AC31" s="35">
        <f>$F$28/'Fixed data'!$C$7</f>
        <v>-8.6077724444444462E-3</v>
      </c>
      <c r="AD31" s="35">
        <f>$F$28/'Fixed data'!$C$7</f>
        <v>-8.6077724444444462E-3</v>
      </c>
      <c r="AE31" s="35">
        <f>$F$28/'Fixed data'!$C$7</f>
        <v>-8.6077724444444462E-3</v>
      </c>
      <c r="AF31" s="35">
        <f>$F$28/'Fixed data'!$C$7</f>
        <v>-8.6077724444444462E-3</v>
      </c>
      <c r="AG31" s="35">
        <f>$F$28/'Fixed data'!$C$7</f>
        <v>-8.6077724444444462E-3</v>
      </c>
      <c r="AH31" s="35">
        <f>$F$28/'Fixed data'!$C$7</f>
        <v>-8.6077724444444462E-3</v>
      </c>
      <c r="AI31" s="35">
        <f>$F$28/'Fixed data'!$C$7</f>
        <v>-8.6077724444444462E-3</v>
      </c>
      <c r="AJ31" s="35">
        <f>$F$28/'Fixed data'!$C$7</f>
        <v>-8.6077724444444462E-3</v>
      </c>
      <c r="AK31" s="35">
        <f>$F$28/'Fixed data'!$C$7</f>
        <v>-8.6077724444444462E-3</v>
      </c>
      <c r="AL31" s="35">
        <f>$F$28/'Fixed data'!$C$7</f>
        <v>-8.6077724444444462E-3</v>
      </c>
      <c r="AM31" s="35">
        <f>$F$28/'Fixed data'!$C$7</f>
        <v>-8.6077724444444462E-3</v>
      </c>
      <c r="AN31" s="35">
        <f>$F$28/'Fixed data'!$C$7</f>
        <v>-8.6077724444444462E-3</v>
      </c>
      <c r="AO31" s="35">
        <f>$F$28/'Fixed data'!$C$7</f>
        <v>-8.6077724444444462E-3</v>
      </c>
      <c r="AP31" s="35">
        <f>$F$28/'Fixed data'!$C$7</f>
        <v>-8.6077724444444462E-3</v>
      </c>
      <c r="AQ31" s="35">
        <f>$F$28/'Fixed data'!$C$7</f>
        <v>-8.6077724444444462E-3</v>
      </c>
      <c r="AR31" s="35">
        <f>$F$28/'Fixed data'!$C$7</f>
        <v>-8.6077724444444462E-3</v>
      </c>
      <c r="AS31" s="35">
        <f>$F$28/'Fixed data'!$C$7</f>
        <v>-8.6077724444444462E-3</v>
      </c>
      <c r="AT31" s="35">
        <f>$F$28/'Fixed data'!$C$7</f>
        <v>-8.6077724444444462E-3</v>
      </c>
      <c r="AU31" s="35">
        <f>$F$28/'Fixed data'!$C$7</f>
        <v>-8.6077724444444462E-3</v>
      </c>
      <c r="AV31" s="35">
        <f>$F$28/'Fixed data'!$C$7</f>
        <v>-8.6077724444444462E-3</v>
      </c>
      <c r="AW31" s="35">
        <f>$F$28/'Fixed data'!$C$7</f>
        <v>-8.6077724444444462E-3</v>
      </c>
      <c r="AX31" s="35">
        <f>$F$28/'Fixed data'!$C$7</f>
        <v>-8.6077724444444462E-3</v>
      </c>
      <c r="AY31" s="35">
        <f>$F$28/'Fixed data'!$C$7</f>
        <v>-8.6077724444444462E-3</v>
      </c>
      <c r="AZ31" s="35"/>
      <c r="BA31" s="35"/>
      <c r="BB31" s="35"/>
      <c r="BC31" s="35"/>
      <c r="BD31" s="35"/>
    </row>
    <row r="32" spans="1:56" ht="16.5" hidden="1" customHeight="1" outlineLevel="1" x14ac:dyDescent="0.35">
      <c r="A32" s="114"/>
      <c r="B32" s="9" t="s">
        <v>3</v>
      </c>
      <c r="C32" s="11" t="s">
        <v>53</v>
      </c>
      <c r="D32" s="9" t="s">
        <v>39</v>
      </c>
      <c r="F32" s="35"/>
      <c r="G32" s="35"/>
      <c r="H32" s="35">
        <f>$G$28/'Fixed data'!$C$7</f>
        <v>-9.1754215777777783E-3</v>
      </c>
      <c r="I32" s="35">
        <f>$G$28/'Fixed data'!$C$7</f>
        <v>-9.1754215777777783E-3</v>
      </c>
      <c r="J32" s="35">
        <f>$G$28/'Fixed data'!$C$7</f>
        <v>-9.1754215777777783E-3</v>
      </c>
      <c r="K32" s="35">
        <f>$G$28/'Fixed data'!$C$7</f>
        <v>-9.1754215777777783E-3</v>
      </c>
      <c r="L32" s="35">
        <f>$G$28/'Fixed data'!$C$7</f>
        <v>-9.1754215777777783E-3</v>
      </c>
      <c r="M32" s="35">
        <f>$G$28/'Fixed data'!$C$7</f>
        <v>-9.1754215777777783E-3</v>
      </c>
      <c r="N32" s="35">
        <f>$G$28/'Fixed data'!$C$7</f>
        <v>-9.1754215777777783E-3</v>
      </c>
      <c r="O32" s="35">
        <f>$G$28/'Fixed data'!$C$7</f>
        <v>-9.1754215777777783E-3</v>
      </c>
      <c r="P32" s="35">
        <f>$G$28/'Fixed data'!$C$7</f>
        <v>-9.1754215777777783E-3</v>
      </c>
      <c r="Q32" s="35">
        <f>$G$28/'Fixed data'!$C$7</f>
        <v>-9.1754215777777783E-3</v>
      </c>
      <c r="R32" s="35">
        <f>$G$28/'Fixed data'!$C$7</f>
        <v>-9.1754215777777783E-3</v>
      </c>
      <c r="S32" s="35">
        <f>$G$28/'Fixed data'!$C$7</f>
        <v>-9.1754215777777783E-3</v>
      </c>
      <c r="T32" s="35">
        <f>$G$28/'Fixed data'!$C$7</f>
        <v>-9.1754215777777783E-3</v>
      </c>
      <c r="U32" s="35">
        <f>$G$28/'Fixed data'!$C$7</f>
        <v>-9.1754215777777783E-3</v>
      </c>
      <c r="V32" s="35">
        <f>$G$28/'Fixed data'!$C$7</f>
        <v>-9.1754215777777783E-3</v>
      </c>
      <c r="W32" s="35">
        <f>$G$28/'Fixed data'!$C$7</f>
        <v>-9.1754215777777783E-3</v>
      </c>
      <c r="X32" s="35">
        <f>$G$28/'Fixed data'!$C$7</f>
        <v>-9.1754215777777783E-3</v>
      </c>
      <c r="Y32" s="35">
        <f>$G$28/'Fixed data'!$C$7</f>
        <v>-9.1754215777777783E-3</v>
      </c>
      <c r="Z32" s="35">
        <f>$G$28/'Fixed data'!$C$7</f>
        <v>-9.1754215777777783E-3</v>
      </c>
      <c r="AA32" s="35">
        <f>$G$28/'Fixed data'!$C$7</f>
        <v>-9.1754215777777783E-3</v>
      </c>
      <c r="AB32" s="35">
        <f>$G$28/'Fixed data'!$C$7</f>
        <v>-9.1754215777777783E-3</v>
      </c>
      <c r="AC32" s="35">
        <f>$G$28/'Fixed data'!$C$7</f>
        <v>-9.1754215777777783E-3</v>
      </c>
      <c r="AD32" s="35">
        <f>$G$28/'Fixed data'!$C$7</f>
        <v>-9.1754215777777783E-3</v>
      </c>
      <c r="AE32" s="35">
        <f>$G$28/'Fixed data'!$C$7</f>
        <v>-9.1754215777777783E-3</v>
      </c>
      <c r="AF32" s="35">
        <f>$G$28/'Fixed data'!$C$7</f>
        <v>-9.1754215777777783E-3</v>
      </c>
      <c r="AG32" s="35">
        <f>$G$28/'Fixed data'!$C$7</f>
        <v>-9.1754215777777783E-3</v>
      </c>
      <c r="AH32" s="35">
        <f>$G$28/'Fixed data'!$C$7</f>
        <v>-9.1754215777777783E-3</v>
      </c>
      <c r="AI32" s="35">
        <f>$G$28/'Fixed data'!$C$7</f>
        <v>-9.1754215777777783E-3</v>
      </c>
      <c r="AJ32" s="35">
        <f>$G$28/'Fixed data'!$C$7</f>
        <v>-9.1754215777777783E-3</v>
      </c>
      <c r="AK32" s="35">
        <f>$G$28/'Fixed data'!$C$7</f>
        <v>-9.1754215777777783E-3</v>
      </c>
      <c r="AL32" s="35">
        <f>$G$28/'Fixed data'!$C$7</f>
        <v>-9.1754215777777783E-3</v>
      </c>
      <c r="AM32" s="35">
        <f>$G$28/'Fixed data'!$C$7</f>
        <v>-9.1754215777777783E-3</v>
      </c>
      <c r="AN32" s="35">
        <f>$G$28/'Fixed data'!$C$7</f>
        <v>-9.1754215777777783E-3</v>
      </c>
      <c r="AO32" s="35">
        <f>$G$28/'Fixed data'!$C$7</f>
        <v>-9.1754215777777783E-3</v>
      </c>
      <c r="AP32" s="35">
        <f>$G$28/'Fixed data'!$C$7</f>
        <v>-9.1754215777777783E-3</v>
      </c>
      <c r="AQ32" s="35">
        <f>$G$28/'Fixed data'!$C$7</f>
        <v>-9.1754215777777783E-3</v>
      </c>
      <c r="AR32" s="35">
        <f>$G$28/'Fixed data'!$C$7</f>
        <v>-9.1754215777777783E-3</v>
      </c>
      <c r="AS32" s="35">
        <f>$G$28/'Fixed data'!$C$7</f>
        <v>-9.1754215777777783E-3</v>
      </c>
      <c r="AT32" s="35">
        <f>$G$28/'Fixed data'!$C$7</f>
        <v>-9.1754215777777783E-3</v>
      </c>
      <c r="AU32" s="35">
        <f>$G$28/'Fixed data'!$C$7</f>
        <v>-9.1754215777777783E-3</v>
      </c>
      <c r="AV32" s="35">
        <f>$G$28/'Fixed data'!$C$7</f>
        <v>-9.1754215777777783E-3</v>
      </c>
      <c r="AW32" s="35">
        <f>$G$28/'Fixed data'!$C$7</f>
        <v>-9.1754215777777783E-3</v>
      </c>
      <c r="AX32" s="35">
        <f>$G$28/'Fixed data'!$C$7</f>
        <v>-9.1754215777777783E-3</v>
      </c>
      <c r="AY32" s="35">
        <f>$G$28/'Fixed data'!$C$7</f>
        <v>-9.1754215777777783E-3</v>
      </c>
      <c r="AZ32" s="35">
        <f>$G$28/'Fixed data'!$C$7</f>
        <v>-9.1754215777777783E-3</v>
      </c>
      <c r="BA32" s="35"/>
      <c r="BB32" s="35"/>
      <c r="BC32" s="35"/>
      <c r="BD32" s="35"/>
    </row>
    <row r="33" spans="1:57" ht="16.5" hidden="1" customHeight="1" outlineLevel="1" x14ac:dyDescent="0.35">
      <c r="A33" s="114"/>
      <c r="B33" s="9" t="s">
        <v>4</v>
      </c>
      <c r="C33" s="11" t="s">
        <v>54</v>
      </c>
      <c r="D33" s="9" t="s">
        <v>39</v>
      </c>
      <c r="F33" s="35"/>
      <c r="G33" s="35"/>
      <c r="H33" s="35"/>
      <c r="I33" s="35">
        <f>$H$28/'Fixed data'!$C$7</f>
        <v>-8.6371617111111118E-3</v>
      </c>
      <c r="J33" s="35">
        <f>$H$28/'Fixed data'!$C$7</f>
        <v>-8.6371617111111118E-3</v>
      </c>
      <c r="K33" s="35">
        <f>$H$28/'Fixed data'!$C$7</f>
        <v>-8.6371617111111118E-3</v>
      </c>
      <c r="L33" s="35">
        <f>$H$28/'Fixed data'!$C$7</f>
        <v>-8.6371617111111118E-3</v>
      </c>
      <c r="M33" s="35">
        <f>$H$28/'Fixed data'!$C$7</f>
        <v>-8.6371617111111118E-3</v>
      </c>
      <c r="N33" s="35">
        <f>$H$28/'Fixed data'!$C$7</f>
        <v>-8.6371617111111118E-3</v>
      </c>
      <c r="O33" s="35">
        <f>$H$28/'Fixed data'!$C$7</f>
        <v>-8.6371617111111118E-3</v>
      </c>
      <c r="P33" s="35">
        <f>$H$28/'Fixed data'!$C$7</f>
        <v>-8.6371617111111118E-3</v>
      </c>
      <c r="Q33" s="35">
        <f>$H$28/'Fixed data'!$C$7</f>
        <v>-8.6371617111111118E-3</v>
      </c>
      <c r="R33" s="35">
        <f>$H$28/'Fixed data'!$C$7</f>
        <v>-8.6371617111111118E-3</v>
      </c>
      <c r="S33" s="35">
        <f>$H$28/'Fixed data'!$C$7</f>
        <v>-8.6371617111111118E-3</v>
      </c>
      <c r="T33" s="35">
        <f>$H$28/'Fixed data'!$C$7</f>
        <v>-8.6371617111111118E-3</v>
      </c>
      <c r="U33" s="35">
        <f>$H$28/'Fixed data'!$C$7</f>
        <v>-8.6371617111111118E-3</v>
      </c>
      <c r="V33" s="35">
        <f>$H$28/'Fixed data'!$C$7</f>
        <v>-8.6371617111111118E-3</v>
      </c>
      <c r="W33" s="35">
        <f>$H$28/'Fixed data'!$C$7</f>
        <v>-8.6371617111111118E-3</v>
      </c>
      <c r="X33" s="35">
        <f>$H$28/'Fixed data'!$C$7</f>
        <v>-8.6371617111111118E-3</v>
      </c>
      <c r="Y33" s="35">
        <f>$H$28/'Fixed data'!$C$7</f>
        <v>-8.6371617111111118E-3</v>
      </c>
      <c r="Z33" s="35">
        <f>$H$28/'Fixed data'!$C$7</f>
        <v>-8.6371617111111118E-3</v>
      </c>
      <c r="AA33" s="35">
        <f>$H$28/'Fixed data'!$C$7</f>
        <v>-8.6371617111111118E-3</v>
      </c>
      <c r="AB33" s="35">
        <f>$H$28/'Fixed data'!$C$7</f>
        <v>-8.6371617111111118E-3</v>
      </c>
      <c r="AC33" s="35">
        <f>$H$28/'Fixed data'!$C$7</f>
        <v>-8.6371617111111118E-3</v>
      </c>
      <c r="AD33" s="35">
        <f>$H$28/'Fixed data'!$C$7</f>
        <v>-8.6371617111111118E-3</v>
      </c>
      <c r="AE33" s="35">
        <f>$H$28/'Fixed data'!$C$7</f>
        <v>-8.6371617111111118E-3</v>
      </c>
      <c r="AF33" s="35">
        <f>$H$28/'Fixed data'!$C$7</f>
        <v>-8.6371617111111118E-3</v>
      </c>
      <c r="AG33" s="35">
        <f>$H$28/'Fixed data'!$C$7</f>
        <v>-8.6371617111111118E-3</v>
      </c>
      <c r="AH33" s="35">
        <f>$H$28/'Fixed data'!$C$7</f>
        <v>-8.6371617111111118E-3</v>
      </c>
      <c r="AI33" s="35">
        <f>$H$28/'Fixed data'!$C$7</f>
        <v>-8.6371617111111118E-3</v>
      </c>
      <c r="AJ33" s="35">
        <f>$H$28/'Fixed data'!$C$7</f>
        <v>-8.6371617111111118E-3</v>
      </c>
      <c r="AK33" s="35">
        <f>$H$28/'Fixed data'!$C$7</f>
        <v>-8.6371617111111118E-3</v>
      </c>
      <c r="AL33" s="35">
        <f>$H$28/'Fixed data'!$C$7</f>
        <v>-8.6371617111111118E-3</v>
      </c>
      <c r="AM33" s="35">
        <f>$H$28/'Fixed data'!$C$7</f>
        <v>-8.6371617111111118E-3</v>
      </c>
      <c r="AN33" s="35">
        <f>$H$28/'Fixed data'!$C$7</f>
        <v>-8.6371617111111118E-3</v>
      </c>
      <c r="AO33" s="35">
        <f>$H$28/'Fixed data'!$C$7</f>
        <v>-8.6371617111111118E-3</v>
      </c>
      <c r="AP33" s="35">
        <f>$H$28/'Fixed data'!$C$7</f>
        <v>-8.6371617111111118E-3</v>
      </c>
      <c r="AQ33" s="35">
        <f>$H$28/'Fixed data'!$C$7</f>
        <v>-8.6371617111111118E-3</v>
      </c>
      <c r="AR33" s="35">
        <f>$H$28/'Fixed data'!$C$7</f>
        <v>-8.6371617111111118E-3</v>
      </c>
      <c r="AS33" s="35">
        <f>$H$28/'Fixed data'!$C$7</f>
        <v>-8.6371617111111118E-3</v>
      </c>
      <c r="AT33" s="35">
        <f>$H$28/'Fixed data'!$C$7</f>
        <v>-8.6371617111111118E-3</v>
      </c>
      <c r="AU33" s="35">
        <f>$H$28/'Fixed data'!$C$7</f>
        <v>-8.6371617111111118E-3</v>
      </c>
      <c r="AV33" s="35">
        <f>$H$28/'Fixed data'!$C$7</f>
        <v>-8.6371617111111118E-3</v>
      </c>
      <c r="AW33" s="35">
        <f>$H$28/'Fixed data'!$C$7</f>
        <v>-8.6371617111111118E-3</v>
      </c>
      <c r="AX33" s="35">
        <f>$H$28/'Fixed data'!$C$7</f>
        <v>-8.6371617111111118E-3</v>
      </c>
      <c r="AY33" s="35">
        <f>$H$28/'Fixed data'!$C$7</f>
        <v>-8.6371617111111118E-3</v>
      </c>
      <c r="AZ33" s="35">
        <f>$H$28/'Fixed data'!$C$7</f>
        <v>-8.6371617111111118E-3</v>
      </c>
      <c r="BA33" s="35">
        <f>$H$28/'Fixed data'!$C$7</f>
        <v>-8.6371617111111118E-3</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-7.9232519333333334E-3</v>
      </c>
      <c r="G60" s="35">
        <f t="shared" si="5"/>
        <v>-1.653102437777778E-2</v>
      </c>
      <c r="H60" s="35">
        <f t="shared" si="5"/>
        <v>-2.570644595555556E-2</v>
      </c>
      <c r="I60" s="35">
        <f t="shared" si="5"/>
        <v>-3.4343607666666671E-2</v>
      </c>
      <c r="J60" s="35">
        <f t="shared" si="5"/>
        <v>-3.4343607666666671E-2</v>
      </c>
      <c r="K60" s="35">
        <f t="shared" si="5"/>
        <v>-3.4343607666666671E-2</v>
      </c>
      <c r="L60" s="35">
        <f t="shared" si="5"/>
        <v>-3.4343607666666671E-2</v>
      </c>
      <c r="M60" s="35">
        <f t="shared" si="5"/>
        <v>-3.4343607666666671E-2</v>
      </c>
      <c r="N60" s="35">
        <f t="shared" si="5"/>
        <v>-3.4343607666666671E-2</v>
      </c>
      <c r="O60" s="35">
        <f t="shared" si="5"/>
        <v>-3.4343607666666671E-2</v>
      </c>
      <c r="P60" s="35">
        <f t="shared" si="5"/>
        <v>-3.4343607666666671E-2</v>
      </c>
      <c r="Q60" s="35">
        <f t="shared" si="5"/>
        <v>-3.4343607666666671E-2</v>
      </c>
      <c r="R60" s="35">
        <f t="shared" si="5"/>
        <v>-3.4343607666666671E-2</v>
      </c>
      <c r="S60" s="35">
        <f t="shared" si="5"/>
        <v>-3.4343607666666671E-2</v>
      </c>
      <c r="T60" s="35">
        <f t="shared" si="5"/>
        <v>-3.4343607666666671E-2</v>
      </c>
      <c r="U60" s="35">
        <f t="shared" si="5"/>
        <v>-3.4343607666666671E-2</v>
      </c>
      <c r="V60" s="35">
        <f t="shared" si="5"/>
        <v>-3.4343607666666671E-2</v>
      </c>
      <c r="W60" s="35">
        <f t="shared" si="5"/>
        <v>-3.4343607666666671E-2</v>
      </c>
      <c r="X60" s="35">
        <f t="shared" si="5"/>
        <v>-3.4343607666666671E-2</v>
      </c>
      <c r="Y60" s="35">
        <f t="shared" si="5"/>
        <v>-3.4343607666666671E-2</v>
      </c>
      <c r="Z60" s="35">
        <f t="shared" si="5"/>
        <v>-3.4343607666666671E-2</v>
      </c>
      <c r="AA60" s="35">
        <f t="shared" si="5"/>
        <v>-3.4343607666666671E-2</v>
      </c>
      <c r="AB60" s="35">
        <f t="shared" si="5"/>
        <v>-3.4343607666666671E-2</v>
      </c>
      <c r="AC60" s="35">
        <f t="shared" si="5"/>
        <v>-3.4343607666666671E-2</v>
      </c>
      <c r="AD60" s="35">
        <f t="shared" si="5"/>
        <v>-3.4343607666666671E-2</v>
      </c>
      <c r="AE60" s="35">
        <f t="shared" si="5"/>
        <v>-3.4343607666666671E-2</v>
      </c>
      <c r="AF60" s="35">
        <f t="shared" si="5"/>
        <v>-3.4343607666666671E-2</v>
      </c>
      <c r="AG60" s="35">
        <f t="shared" si="5"/>
        <v>-3.4343607666666671E-2</v>
      </c>
      <c r="AH60" s="35">
        <f t="shared" si="5"/>
        <v>-3.4343607666666671E-2</v>
      </c>
      <c r="AI60" s="35">
        <f t="shared" si="5"/>
        <v>-3.4343607666666671E-2</v>
      </c>
      <c r="AJ60" s="35">
        <f t="shared" si="5"/>
        <v>-3.4343607666666671E-2</v>
      </c>
      <c r="AK60" s="35">
        <f t="shared" si="5"/>
        <v>-3.4343607666666671E-2</v>
      </c>
      <c r="AL60" s="35">
        <f t="shared" si="5"/>
        <v>-3.4343607666666671E-2</v>
      </c>
      <c r="AM60" s="35">
        <f t="shared" si="5"/>
        <v>-3.4343607666666671E-2</v>
      </c>
      <c r="AN60" s="35">
        <f t="shared" si="5"/>
        <v>-3.4343607666666671E-2</v>
      </c>
      <c r="AO60" s="35">
        <f t="shared" si="5"/>
        <v>-3.4343607666666671E-2</v>
      </c>
      <c r="AP60" s="35">
        <f t="shared" si="5"/>
        <v>-3.4343607666666671E-2</v>
      </c>
      <c r="AQ60" s="35">
        <f t="shared" si="5"/>
        <v>-3.4343607666666671E-2</v>
      </c>
      <c r="AR60" s="35">
        <f t="shared" si="5"/>
        <v>-3.4343607666666671E-2</v>
      </c>
      <c r="AS60" s="35">
        <f t="shared" si="5"/>
        <v>-3.4343607666666671E-2</v>
      </c>
      <c r="AT60" s="35">
        <f t="shared" si="5"/>
        <v>-3.4343607666666671E-2</v>
      </c>
      <c r="AU60" s="35">
        <f t="shared" si="5"/>
        <v>-3.4343607666666671E-2</v>
      </c>
      <c r="AV60" s="35">
        <f t="shared" si="5"/>
        <v>-3.4343607666666671E-2</v>
      </c>
      <c r="AW60" s="35">
        <f t="shared" si="5"/>
        <v>-3.4343607666666671E-2</v>
      </c>
      <c r="AX60" s="35">
        <f t="shared" si="5"/>
        <v>-3.4343607666666671E-2</v>
      </c>
      <c r="AY60" s="35">
        <f t="shared" si="5"/>
        <v>-2.6420355733333338E-2</v>
      </c>
      <c r="AZ60" s="35">
        <f t="shared" si="5"/>
        <v>-1.7812583288888892E-2</v>
      </c>
      <c r="BA60" s="35">
        <f t="shared" si="5"/>
        <v>-8.6371617111111118E-3</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-0.35654633699999999</v>
      </c>
      <c r="G61" s="35">
        <f t="shared" ref="G61:BD61" si="6">F62</f>
        <v>-0.73597284506666671</v>
      </c>
      <c r="H61" s="35">
        <f t="shared" si="6"/>
        <v>-1.132335791688889</v>
      </c>
      <c r="I61" s="35">
        <f t="shared" si="6"/>
        <v>-1.4953016227333333</v>
      </c>
      <c r="J61" s="35">
        <f t="shared" si="6"/>
        <v>-1.4609580150666666</v>
      </c>
      <c r="K61" s="35">
        <f t="shared" si="6"/>
        <v>-1.4266144073999998</v>
      </c>
      <c r="L61" s="35">
        <f t="shared" si="6"/>
        <v>-1.392270799733333</v>
      </c>
      <c r="M61" s="35">
        <f t="shared" si="6"/>
        <v>-1.3579271920666662</v>
      </c>
      <c r="N61" s="35">
        <f t="shared" si="6"/>
        <v>-1.3235835843999995</v>
      </c>
      <c r="O61" s="35">
        <f t="shared" si="6"/>
        <v>-1.2892399767333327</v>
      </c>
      <c r="P61" s="35">
        <f t="shared" si="6"/>
        <v>-1.2548963690666659</v>
      </c>
      <c r="Q61" s="35">
        <f t="shared" si="6"/>
        <v>-1.2205527613999991</v>
      </c>
      <c r="R61" s="35">
        <f t="shared" si="6"/>
        <v>-1.1862091537333324</v>
      </c>
      <c r="S61" s="35">
        <f t="shared" si="6"/>
        <v>-1.1518655460666656</v>
      </c>
      <c r="T61" s="35">
        <f t="shared" si="6"/>
        <v>-1.1175219383999988</v>
      </c>
      <c r="U61" s="35">
        <f t="shared" si="6"/>
        <v>-1.083178330733332</v>
      </c>
      <c r="V61" s="35">
        <f t="shared" si="6"/>
        <v>-1.0488347230666653</v>
      </c>
      <c r="W61" s="35">
        <f t="shared" si="6"/>
        <v>-1.0144911153999985</v>
      </c>
      <c r="X61" s="35">
        <f t="shared" si="6"/>
        <v>-0.98014750773333181</v>
      </c>
      <c r="Y61" s="35">
        <f t="shared" si="6"/>
        <v>-0.94580390006666515</v>
      </c>
      <c r="Z61" s="35">
        <f t="shared" si="6"/>
        <v>-0.91146029239999848</v>
      </c>
      <c r="AA61" s="35">
        <f t="shared" si="6"/>
        <v>-0.87711668473333182</v>
      </c>
      <c r="AB61" s="35">
        <f t="shared" si="6"/>
        <v>-0.84277307706666515</v>
      </c>
      <c r="AC61" s="35">
        <f t="shared" si="6"/>
        <v>-0.80842946939999849</v>
      </c>
      <c r="AD61" s="35">
        <f t="shared" si="6"/>
        <v>-0.77408586173333183</v>
      </c>
      <c r="AE61" s="35">
        <f t="shared" si="6"/>
        <v>-0.73974225406666516</v>
      </c>
      <c r="AF61" s="35">
        <f t="shared" si="6"/>
        <v>-0.7053986463999985</v>
      </c>
      <c r="AG61" s="35">
        <f t="shared" si="6"/>
        <v>-0.67105503873333183</v>
      </c>
      <c r="AH61" s="35">
        <f t="shared" si="6"/>
        <v>-0.63671143106666517</v>
      </c>
      <c r="AI61" s="35">
        <f t="shared" si="6"/>
        <v>-0.6023678233999985</v>
      </c>
      <c r="AJ61" s="35">
        <f t="shared" si="6"/>
        <v>-0.56802421573333184</v>
      </c>
      <c r="AK61" s="35">
        <f t="shared" si="6"/>
        <v>-0.53368060806666517</v>
      </c>
      <c r="AL61" s="35">
        <f t="shared" si="6"/>
        <v>-0.49933700039999851</v>
      </c>
      <c r="AM61" s="35">
        <f t="shared" si="6"/>
        <v>-0.46499339273333185</v>
      </c>
      <c r="AN61" s="35">
        <f t="shared" si="6"/>
        <v>-0.43064978506666518</v>
      </c>
      <c r="AO61" s="35">
        <f t="shared" si="6"/>
        <v>-0.39630617739999852</v>
      </c>
      <c r="AP61" s="35">
        <f t="shared" si="6"/>
        <v>-0.36196256973333185</v>
      </c>
      <c r="AQ61" s="35">
        <f t="shared" si="6"/>
        <v>-0.32761896206666519</v>
      </c>
      <c r="AR61" s="35">
        <f t="shared" si="6"/>
        <v>-0.29327535439999852</v>
      </c>
      <c r="AS61" s="35">
        <f t="shared" si="6"/>
        <v>-0.25893174673333186</v>
      </c>
      <c r="AT61" s="35">
        <f t="shared" si="6"/>
        <v>-0.22458813906666519</v>
      </c>
      <c r="AU61" s="35">
        <f t="shared" si="6"/>
        <v>-0.19024453139999853</v>
      </c>
      <c r="AV61" s="35">
        <f t="shared" si="6"/>
        <v>-0.15590092373333186</v>
      </c>
      <c r="AW61" s="35">
        <f t="shared" si="6"/>
        <v>-0.1215573160666652</v>
      </c>
      <c r="AX61" s="35">
        <f t="shared" si="6"/>
        <v>-8.7213708399998535E-2</v>
      </c>
      <c r="AY61" s="35">
        <f t="shared" si="6"/>
        <v>-5.2870100733331864E-2</v>
      </c>
      <c r="AZ61" s="35">
        <f t="shared" si="6"/>
        <v>-2.6449744999998526E-2</v>
      </c>
      <c r="BA61" s="35">
        <f t="shared" si="6"/>
        <v>-8.6371617111096338E-3</v>
      </c>
      <c r="BB61" s="35">
        <f t="shared" si="6"/>
        <v>1.4779844015322396E-15</v>
      </c>
      <c r="BC61" s="35">
        <f t="shared" si="6"/>
        <v>1.4779844015322396E-15</v>
      </c>
      <c r="BD61" s="35">
        <f t="shared" si="6"/>
        <v>1.4779844015322396E-15</v>
      </c>
    </row>
    <row r="62" spans="1:56" ht="16.5" hidden="1" customHeight="1" outlineLevel="1" x14ac:dyDescent="0.3">
      <c r="A62" s="114"/>
      <c r="B62" s="9" t="s">
        <v>33</v>
      </c>
      <c r="C62" s="9" t="s">
        <v>67</v>
      </c>
      <c r="D62" s="9" t="s">
        <v>39</v>
      </c>
      <c r="E62" s="35">
        <f t="shared" ref="E62:BD62" si="7">E28-E60+E61</f>
        <v>-0.35654633699999999</v>
      </c>
      <c r="F62" s="35">
        <f t="shared" si="7"/>
        <v>-0.73597284506666671</v>
      </c>
      <c r="G62" s="35">
        <f t="shared" si="7"/>
        <v>-1.132335791688889</v>
      </c>
      <c r="H62" s="35">
        <f t="shared" si="7"/>
        <v>-1.4953016227333333</v>
      </c>
      <c r="I62" s="35">
        <f t="shared" si="7"/>
        <v>-1.4609580150666666</v>
      </c>
      <c r="J62" s="35">
        <f t="shared" si="7"/>
        <v>-1.4266144073999998</v>
      </c>
      <c r="K62" s="35">
        <f t="shared" si="7"/>
        <v>-1.392270799733333</v>
      </c>
      <c r="L62" s="35">
        <f t="shared" si="7"/>
        <v>-1.3579271920666662</v>
      </c>
      <c r="M62" s="35">
        <f t="shared" si="7"/>
        <v>-1.3235835843999995</v>
      </c>
      <c r="N62" s="35">
        <f t="shared" si="7"/>
        <v>-1.2892399767333327</v>
      </c>
      <c r="O62" s="35">
        <f t="shared" si="7"/>
        <v>-1.2548963690666659</v>
      </c>
      <c r="P62" s="35">
        <f t="shared" si="7"/>
        <v>-1.2205527613999991</v>
      </c>
      <c r="Q62" s="35">
        <f t="shared" si="7"/>
        <v>-1.1862091537333324</v>
      </c>
      <c r="R62" s="35">
        <f t="shared" si="7"/>
        <v>-1.1518655460666656</v>
      </c>
      <c r="S62" s="35">
        <f t="shared" si="7"/>
        <v>-1.1175219383999988</v>
      </c>
      <c r="T62" s="35">
        <f t="shared" si="7"/>
        <v>-1.083178330733332</v>
      </c>
      <c r="U62" s="35">
        <f t="shared" si="7"/>
        <v>-1.0488347230666653</v>
      </c>
      <c r="V62" s="35">
        <f t="shared" si="7"/>
        <v>-1.0144911153999985</v>
      </c>
      <c r="W62" s="35">
        <f t="shared" si="7"/>
        <v>-0.98014750773333181</v>
      </c>
      <c r="X62" s="35">
        <f t="shared" si="7"/>
        <v>-0.94580390006666515</v>
      </c>
      <c r="Y62" s="35">
        <f t="shared" si="7"/>
        <v>-0.91146029239999848</v>
      </c>
      <c r="Z62" s="35">
        <f t="shared" si="7"/>
        <v>-0.87711668473333182</v>
      </c>
      <c r="AA62" s="35">
        <f t="shared" si="7"/>
        <v>-0.84277307706666515</v>
      </c>
      <c r="AB62" s="35">
        <f t="shared" si="7"/>
        <v>-0.80842946939999849</v>
      </c>
      <c r="AC62" s="35">
        <f t="shared" si="7"/>
        <v>-0.77408586173333183</v>
      </c>
      <c r="AD62" s="35">
        <f t="shared" si="7"/>
        <v>-0.73974225406666516</v>
      </c>
      <c r="AE62" s="35">
        <f t="shared" si="7"/>
        <v>-0.7053986463999985</v>
      </c>
      <c r="AF62" s="35">
        <f t="shared" si="7"/>
        <v>-0.67105503873333183</v>
      </c>
      <c r="AG62" s="35">
        <f t="shared" si="7"/>
        <v>-0.63671143106666517</v>
      </c>
      <c r="AH62" s="35">
        <f t="shared" si="7"/>
        <v>-0.6023678233999985</v>
      </c>
      <c r="AI62" s="35">
        <f t="shared" si="7"/>
        <v>-0.56802421573333184</v>
      </c>
      <c r="AJ62" s="35">
        <f t="shared" si="7"/>
        <v>-0.53368060806666517</v>
      </c>
      <c r="AK62" s="35">
        <f t="shared" si="7"/>
        <v>-0.49933700039999851</v>
      </c>
      <c r="AL62" s="35">
        <f t="shared" si="7"/>
        <v>-0.46499339273333185</v>
      </c>
      <c r="AM62" s="35">
        <f t="shared" si="7"/>
        <v>-0.43064978506666518</v>
      </c>
      <c r="AN62" s="35">
        <f t="shared" si="7"/>
        <v>-0.39630617739999852</v>
      </c>
      <c r="AO62" s="35">
        <f t="shared" si="7"/>
        <v>-0.36196256973333185</v>
      </c>
      <c r="AP62" s="35">
        <f t="shared" si="7"/>
        <v>-0.32761896206666519</v>
      </c>
      <c r="AQ62" s="35">
        <f t="shared" si="7"/>
        <v>-0.29327535439999852</v>
      </c>
      <c r="AR62" s="35">
        <f t="shared" si="7"/>
        <v>-0.25893174673333186</v>
      </c>
      <c r="AS62" s="35">
        <f t="shared" si="7"/>
        <v>-0.22458813906666519</v>
      </c>
      <c r="AT62" s="35">
        <f t="shared" si="7"/>
        <v>-0.19024453139999853</v>
      </c>
      <c r="AU62" s="35">
        <f t="shared" si="7"/>
        <v>-0.15590092373333186</v>
      </c>
      <c r="AV62" s="35">
        <f t="shared" si="7"/>
        <v>-0.1215573160666652</v>
      </c>
      <c r="AW62" s="35">
        <f t="shared" si="7"/>
        <v>-8.7213708399998535E-2</v>
      </c>
      <c r="AX62" s="35">
        <f t="shared" si="7"/>
        <v>-5.2870100733331864E-2</v>
      </c>
      <c r="AY62" s="35">
        <f t="shared" si="7"/>
        <v>-2.6449744999998526E-2</v>
      </c>
      <c r="AZ62" s="35">
        <f t="shared" si="7"/>
        <v>-8.6371617111096338E-3</v>
      </c>
      <c r="BA62" s="35">
        <f t="shared" si="7"/>
        <v>1.4779844015322396E-15</v>
      </c>
      <c r="BB62" s="35">
        <f t="shared" si="7"/>
        <v>1.4779844015322396E-15</v>
      </c>
      <c r="BC62" s="35">
        <f t="shared" si="7"/>
        <v>1.4779844015322396E-15</v>
      </c>
      <c r="BD62" s="35">
        <f t="shared" si="7"/>
        <v>1.4779844015322396E-15</v>
      </c>
    </row>
    <row r="63" spans="1:56" ht="16.5" collapsed="1" x14ac:dyDescent="0.3">
      <c r="A63" s="114"/>
      <c r="B63" s="9" t="s">
        <v>8</v>
      </c>
      <c r="C63" s="11" t="s">
        <v>66</v>
      </c>
      <c r="D63" s="9" t="s">
        <v>39</v>
      </c>
      <c r="E63" s="35">
        <f>AVERAGE(E61:E62)*'Fixed data'!$C$3</f>
        <v>-7.1309267399999997E-3</v>
      </c>
      <c r="F63" s="35">
        <f>AVERAGE(F61:F62)*'Fixed data'!$C$3</f>
        <v>-2.1850383641333335E-2</v>
      </c>
      <c r="G63" s="35">
        <f>AVERAGE(G61:G62)*'Fixed data'!$C$3</f>
        <v>-3.7366172735111114E-2</v>
      </c>
      <c r="H63" s="35">
        <f>AVERAGE(H61:H62)*'Fixed data'!$C$3</f>
        <v>-5.2552748288444445E-2</v>
      </c>
      <c r="I63" s="35">
        <f>AVERAGE(I61:I62)*'Fixed data'!$C$3</f>
        <v>-5.9125192755999992E-2</v>
      </c>
      <c r="J63" s="35">
        <f>AVERAGE(J61:J62)*'Fixed data'!$C$3</f>
        <v>-5.7751448449333331E-2</v>
      </c>
      <c r="K63" s="35">
        <f>AVERAGE(K61:K62)*'Fixed data'!$C$3</f>
        <v>-5.637770414266665E-2</v>
      </c>
      <c r="L63" s="35">
        <f>AVERAGE(L61:L62)*'Fixed data'!$C$3</f>
        <v>-5.500395983599999E-2</v>
      </c>
      <c r="M63" s="35">
        <f>AVERAGE(M61:M62)*'Fixed data'!$C$3</f>
        <v>-5.3630215529333308E-2</v>
      </c>
      <c r="N63" s="35">
        <f>AVERAGE(N61:N62)*'Fixed data'!$C$3</f>
        <v>-5.2256471222666648E-2</v>
      </c>
      <c r="O63" s="35">
        <f>AVERAGE(O61:O62)*'Fixed data'!$C$3</f>
        <v>-5.0882726915999966E-2</v>
      </c>
      <c r="P63" s="35">
        <f>AVERAGE(P61:P62)*'Fixed data'!$C$3</f>
        <v>-4.9508982609333306E-2</v>
      </c>
      <c r="Q63" s="35">
        <f>AVERAGE(Q61:Q62)*'Fixed data'!$C$3</f>
        <v>-4.8135238302666625E-2</v>
      </c>
      <c r="R63" s="35">
        <f>AVERAGE(R61:R62)*'Fixed data'!$C$3</f>
        <v>-4.6761493995999964E-2</v>
      </c>
      <c r="S63" s="35">
        <f>AVERAGE(S61:S62)*'Fixed data'!$C$3</f>
        <v>-4.5387749689333283E-2</v>
      </c>
      <c r="T63" s="35">
        <f>AVERAGE(T61:T62)*'Fixed data'!$C$3</f>
        <v>-4.4014005382666622E-2</v>
      </c>
      <c r="U63" s="35">
        <f>AVERAGE(U61:U62)*'Fixed data'!$C$3</f>
        <v>-4.2640261075999941E-2</v>
      </c>
      <c r="V63" s="35">
        <f>AVERAGE(V61:V62)*'Fixed data'!$C$3</f>
        <v>-4.1266516769333281E-2</v>
      </c>
      <c r="W63" s="35">
        <f>AVERAGE(W61:W62)*'Fixed data'!$C$3</f>
        <v>-3.9892772462666606E-2</v>
      </c>
      <c r="X63" s="35">
        <f>AVERAGE(X61:X62)*'Fixed data'!$C$3</f>
        <v>-3.8519028155999939E-2</v>
      </c>
      <c r="Y63" s="35">
        <f>AVERAGE(Y61:Y62)*'Fixed data'!$C$3</f>
        <v>-3.7145283849333278E-2</v>
      </c>
      <c r="Z63" s="35">
        <f>AVERAGE(Z61:Z62)*'Fixed data'!$C$3</f>
        <v>-3.5771539542666604E-2</v>
      </c>
      <c r="AA63" s="35">
        <f>AVERAGE(AA61:AA62)*'Fixed data'!$C$3</f>
        <v>-3.4397795235999944E-2</v>
      </c>
      <c r="AB63" s="35">
        <f>AVERAGE(AB61:AB62)*'Fixed data'!$C$3</f>
        <v>-3.3024050929333269E-2</v>
      </c>
      <c r="AC63" s="35">
        <f>AVERAGE(AC61:AC62)*'Fixed data'!$C$3</f>
        <v>-3.1650306622666609E-2</v>
      </c>
      <c r="AD63" s="35">
        <f>AVERAGE(AD61:AD62)*'Fixed data'!$C$3</f>
        <v>-3.0276562315999938E-2</v>
      </c>
      <c r="AE63" s="35">
        <f>AVERAGE(AE61:AE62)*'Fixed data'!$C$3</f>
        <v>-2.8902818009333277E-2</v>
      </c>
      <c r="AF63" s="35">
        <f>AVERAGE(AF61:AF62)*'Fixed data'!$C$3</f>
        <v>-2.7529073702666607E-2</v>
      </c>
      <c r="AG63" s="35">
        <f>AVERAGE(AG61:AG62)*'Fixed data'!$C$3</f>
        <v>-2.6155329395999943E-2</v>
      </c>
      <c r="AH63" s="35">
        <f>AVERAGE(AH61:AH62)*'Fixed data'!$C$3</f>
        <v>-2.4781585089333272E-2</v>
      </c>
      <c r="AI63" s="35">
        <f>AVERAGE(AI61:AI62)*'Fixed data'!$C$3</f>
        <v>-2.3407840782666611E-2</v>
      </c>
      <c r="AJ63" s="35">
        <f>AVERAGE(AJ61:AJ62)*'Fixed data'!$C$3</f>
        <v>-2.2034096475999937E-2</v>
      </c>
      <c r="AK63" s="35">
        <f>AVERAGE(AK61:AK62)*'Fixed data'!$C$3</f>
        <v>-2.0660352169333276E-2</v>
      </c>
      <c r="AL63" s="35">
        <f>AVERAGE(AL61:AL62)*'Fixed data'!$C$3</f>
        <v>-1.9286607862666609E-2</v>
      </c>
      <c r="AM63" s="35">
        <f>AVERAGE(AM61:AM62)*'Fixed data'!$C$3</f>
        <v>-1.7912863555999942E-2</v>
      </c>
      <c r="AN63" s="35">
        <f>AVERAGE(AN61:AN62)*'Fixed data'!$C$3</f>
        <v>-1.6539119249333274E-2</v>
      </c>
      <c r="AO63" s="35">
        <f>AVERAGE(AO61:AO62)*'Fixed data'!$C$3</f>
        <v>-1.5165374942666609E-2</v>
      </c>
      <c r="AP63" s="35">
        <f>AVERAGE(AP61:AP62)*'Fixed data'!$C$3</f>
        <v>-1.3791630635999941E-2</v>
      </c>
      <c r="AQ63" s="35">
        <f>AVERAGE(AQ61:AQ62)*'Fixed data'!$C$3</f>
        <v>-1.2417886329333274E-2</v>
      </c>
      <c r="AR63" s="35">
        <f>AVERAGE(AR61:AR62)*'Fixed data'!$C$3</f>
        <v>-1.1044142022666608E-2</v>
      </c>
      <c r="AS63" s="35">
        <f>AVERAGE(AS61:AS62)*'Fixed data'!$C$3</f>
        <v>-9.6703977159999406E-3</v>
      </c>
      <c r="AT63" s="35">
        <f>AVERAGE(AT61:AT62)*'Fixed data'!$C$3</f>
        <v>-8.2966534093332749E-3</v>
      </c>
      <c r="AU63" s="35">
        <f>AVERAGE(AU61:AU62)*'Fixed data'!$C$3</f>
        <v>-6.9229091026666084E-3</v>
      </c>
      <c r="AV63" s="35">
        <f>AVERAGE(AV61:AV62)*'Fixed data'!$C$3</f>
        <v>-5.549164795999941E-3</v>
      </c>
      <c r="AW63" s="35">
        <f>AVERAGE(AW61:AW62)*'Fixed data'!$C$3</f>
        <v>-4.1754204893332744E-3</v>
      </c>
      <c r="AX63" s="35">
        <f>AVERAGE(AX61:AX62)*'Fixed data'!$C$3</f>
        <v>-2.8016761826666083E-3</v>
      </c>
      <c r="AY63" s="35">
        <f>AVERAGE(AY61:AY62)*'Fixed data'!$C$3</f>
        <v>-1.586396914666608E-3</v>
      </c>
      <c r="AZ63" s="35">
        <f>AVERAGE(AZ61:AZ62)*'Fixed data'!$C$3</f>
        <v>-7.0173813422216315E-4</v>
      </c>
      <c r="BA63" s="35">
        <f>AVERAGE(BA61:BA62)*'Fixed data'!$C$3</f>
        <v>-1.7274323422216312E-4</v>
      </c>
      <c r="BB63" s="35">
        <f>AVERAGE(BB61:BB62)*'Fixed data'!$C$3</f>
        <v>5.9119376061289583E-17</v>
      </c>
      <c r="BC63" s="35">
        <f>AVERAGE(BC61:BC62)*'Fixed data'!$C$3</f>
        <v>5.9119376061289583E-17</v>
      </c>
      <c r="BD63" s="35">
        <f>AVERAGE(BD61:BD62)*'Fixed data'!$C$3</f>
        <v>5.9119376061289583E-17</v>
      </c>
    </row>
    <row r="64" spans="1:56" ht="15.75" thickBot="1" x14ac:dyDescent="0.35">
      <c r="A64" s="113"/>
      <c r="B64" s="12" t="s">
        <v>93</v>
      </c>
      <c r="C64" s="12" t="s">
        <v>44</v>
      </c>
      <c r="D64" s="12" t="s">
        <v>39</v>
      </c>
      <c r="E64" s="53">
        <f t="shared" ref="E64:BD64" si="8">E29+E60+E63</f>
        <v>-0.15993649974000002</v>
      </c>
      <c r="F64" s="53">
        <f t="shared" si="8"/>
        <v>-0.19578067557466672</v>
      </c>
      <c r="G64" s="53">
        <f t="shared" si="8"/>
        <v>-0.23085175611288891</v>
      </c>
      <c r="H64" s="53">
        <f t="shared" si="8"/>
        <v>-0.244833027244</v>
      </c>
      <c r="I64" s="53">
        <f t="shared" si="8"/>
        <v>-9.346880042266667E-2</v>
      </c>
      <c r="J64" s="53">
        <f t="shared" si="8"/>
        <v>-9.2095056115999996E-2</v>
      </c>
      <c r="K64" s="53">
        <f t="shared" si="8"/>
        <v>-9.0721311809333322E-2</v>
      </c>
      <c r="L64" s="53">
        <f t="shared" si="8"/>
        <v>-8.9347567502666661E-2</v>
      </c>
      <c r="M64" s="53">
        <f t="shared" si="8"/>
        <v>-8.7973823195999973E-2</v>
      </c>
      <c r="N64" s="53">
        <f t="shared" si="8"/>
        <v>-8.6600078889333326E-2</v>
      </c>
      <c r="O64" s="53">
        <f t="shared" si="8"/>
        <v>-8.5226334582666638E-2</v>
      </c>
      <c r="P64" s="53">
        <f t="shared" si="8"/>
        <v>-8.3852590275999977E-2</v>
      </c>
      <c r="Q64" s="53">
        <f t="shared" si="8"/>
        <v>-8.2478845969333303E-2</v>
      </c>
      <c r="R64" s="53">
        <f t="shared" si="8"/>
        <v>-8.1105101662666629E-2</v>
      </c>
      <c r="S64" s="53">
        <f t="shared" si="8"/>
        <v>-7.9731357355999954E-2</v>
      </c>
      <c r="T64" s="53">
        <f t="shared" si="8"/>
        <v>-7.8357613049333294E-2</v>
      </c>
      <c r="U64" s="53">
        <f t="shared" si="8"/>
        <v>-7.6983868742666606E-2</v>
      </c>
      <c r="V64" s="53">
        <f t="shared" si="8"/>
        <v>-7.5610124435999959E-2</v>
      </c>
      <c r="W64" s="53">
        <f t="shared" si="8"/>
        <v>-7.4236380129333285E-2</v>
      </c>
      <c r="X64" s="53">
        <f t="shared" si="8"/>
        <v>-7.286263582266661E-2</v>
      </c>
      <c r="Y64" s="53">
        <f t="shared" si="8"/>
        <v>-7.148889151599995E-2</v>
      </c>
      <c r="Z64" s="53">
        <f t="shared" si="8"/>
        <v>-7.0115147209333276E-2</v>
      </c>
      <c r="AA64" s="53">
        <f t="shared" si="8"/>
        <v>-6.8741402902666615E-2</v>
      </c>
      <c r="AB64" s="53">
        <f t="shared" si="8"/>
        <v>-6.7367658595999941E-2</v>
      </c>
      <c r="AC64" s="53">
        <f t="shared" si="8"/>
        <v>-6.599391428933328E-2</v>
      </c>
      <c r="AD64" s="53">
        <f t="shared" si="8"/>
        <v>-6.4620169982666606E-2</v>
      </c>
      <c r="AE64" s="53">
        <f t="shared" si="8"/>
        <v>-6.3246425675999945E-2</v>
      </c>
      <c r="AF64" s="53">
        <f t="shared" si="8"/>
        <v>-6.1872681369333278E-2</v>
      </c>
      <c r="AG64" s="53">
        <f t="shared" si="8"/>
        <v>-6.0498937062666611E-2</v>
      </c>
      <c r="AH64" s="53">
        <f t="shared" si="8"/>
        <v>-5.9125192755999943E-2</v>
      </c>
      <c r="AI64" s="53">
        <f t="shared" si="8"/>
        <v>-5.7751448449333283E-2</v>
      </c>
      <c r="AJ64" s="53">
        <f t="shared" si="8"/>
        <v>-5.6377704142666608E-2</v>
      </c>
      <c r="AK64" s="53">
        <f t="shared" si="8"/>
        <v>-5.5003959835999948E-2</v>
      </c>
      <c r="AL64" s="53">
        <f t="shared" si="8"/>
        <v>-5.3630215529333281E-2</v>
      </c>
      <c r="AM64" s="53">
        <f t="shared" si="8"/>
        <v>-5.2256471222666613E-2</v>
      </c>
      <c r="AN64" s="53">
        <f t="shared" si="8"/>
        <v>-5.0882726915999946E-2</v>
      </c>
      <c r="AO64" s="53">
        <f t="shared" si="8"/>
        <v>-4.9508982609333278E-2</v>
      </c>
      <c r="AP64" s="53">
        <f t="shared" si="8"/>
        <v>-4.8135238302666611E-2</v>
      </c>
      <c r="AQ64" s="53">
        <f t="shared" si="8"/>
        <v>-4.6761493995999943E-2</v>
      </c>
      <c r="AR64" s="53">
        <f t="shared" si="8"/>
        <v>-4.5387749689333276E-2</v>
      </c>
      <c r="AS64" s="53">
        <f t="shared" si="8"/>
        <v>-4.4014005382666616E-2</v>
      </c>
      <c r="AT64" s="53">
        <f t="shared" si="8"/>
        <v>-4.2640261075999948E-2</v>
      </c>
      <c r="AU64" s="53">
        <f t="shared" si="8"/>
        <v>-4.1266516769333281E-2</v>
      </c>
      <c r="AV64" s="53">
        <f t="shared" si="8"/>
        <v>-3.9892772462666613E-2</v>
      </c>
      <c r="AW64" s="53">
        <f t="shared" si="8"/>
        <v>-3.8519028155999946E-2</v>
      </c>
      <c r="AX64" s="53">
        <f t="shared" si="8"/>
        <v>-3.7145283849333278E-2</v>
      </c>
      <c r="AY64" s="53">
        <f t="shared" si="8"/>
        <v>-2.8006752647999945E-2</v>
      </c>
      <c r="AZ64" s="53">
        <f t="shared" si="8"/>
        <v>-1.8514321423111053E-2</v>
      </c>
      <c r="BA64" s="53">
        <f t="shared" si="8"/>
        <v>-8.8099049453332755E-3</v>
      </c>
      <c r="BB64" s="53">
        <f t="shared" si="8"/>
        <v>5.9119376061289583E-17</v>
      </c>
      <c r="BC64" s="53">
        <f t="shared" si="8"/>
        <v>5.9119376061289583E-17</v>
      </c>
      <c r="BD64" s="53">
        <f t="shared" si="8"/>
        <v>5.9119376061289583E-17</v>
      </c>
    </row>
    <row r="65" spans="1:56" ht="12.75" customHeight="1" x14ac:dyDescent="0.3">
      <c r="A65" s="216"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17"/>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17"/>
      <c r="B67" s="9" t="s">
        <v>296</v>
      </c>
      <c r="C67" s="11"/>
      <c r="D67" s="11" t="s">
        <v>39</v>
      </c>
      <c r="E67" s="82">
        <f>'Fixed data'!$G$7*E$88/1000000</f>
        <v>-0.76716204528022813</v>
      </c>
      <c r="F67" s="82">
        <f>'Fixed data'!$G$7*F$88/1000000</f>
        <v>-0.97312198696568308</v>
      </c>
      <c r="G67" s="82">
        <f>'Fixed data'!$G$7*G$88/1000000</f>
        <v>-1.1393508973849646</v>
      </c>
      <c r="H67" s="82">
        <f>'Fixed data'!$G$7*H$88/1000000</f>
        <v>-1.0123124950026585</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17"/>
      <c r="B68" s="9" t="s">
        <v>297</v>
      </c>
      <c r="C68" s="9"/>
      <c r="D68" s="9" t="s">
        <v>39</v>
      </c>
      <c r="E68" s="82">
        <f>'Fixed data'!$G$8*E89/1000000</f>
        <v>-2.3709762039682429</v>
      </c>
      <c r="F68" s="82">
        <f>'Fixed data'!$G$8*F89/1000000</f>
        <v>-3.0216993755555923</v>
      </c>
      <c r="G68" s="82">
        <f>'Fixed data'!$G$8*G89/1000000</f>
        <v>-3.5635277706026471</v>
      </c>
      <c r="H68" s="82">
        <f>'Fixed data'!$G$8*H89/1000000</f>
        <v>-3.2627810225448703</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17"/>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1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1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17"/>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1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1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17"/>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18"/>
      <c r="B76" s="13" t="s">
        <v>99</v>
      </c>
      <c r="C76" s="13"/>
      <c r="D76" s="13" t="s">
        <v>39</v>
      </c>
      <c r="E76" s="53">
        <f>SUM(E65:E75)</f>
        <v>-3.1381382492484713</v>
      </c>
      <c r="F76" s="53">
        <f t="shared" ref="F76:BD76" si="9">SUM(F65:F75)</f>
        <v>-3.9948213625212752</v>
      </c>
      <c r="G76" s="53">
        <f t="shared" si="9"/>
        <v>-4.702878667987612</v>
      </c>
      <c r="H76" s="53">
        <f t="shared" si="9"/>
        <v>-4.2750935175475284</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-3.2980747489884714</v>
      </c>
      <c r="F77" s="54">
        <f>IF('Fixed data'!$G$19=FALSE,F64+F76,F64)</f>
        <v>-4.1906020380959417</v>
      </c>
      <c r="G77" s="54">
        <f>IF('Fixed data'!$G$19=FALSE,G64+G76,G64)</f>
        <v>-4.9337304241005011</v>
      </c>
      <c r="H77" s="54">
        <f>IF('Fixed data'!$G$19=FALSE,H64+H76,H64)</f>
        <v>-4.5199265447915282</v>
      </c>
      <c r="I77" s="54">
        <f>IF('Fixed data'!$G$19=FALSE,I64+I76,I64)</f>
        <v>-9.346880042266667E-2</v>
      </c>
      <c r="J77" s="54">
        <f>IF('Fixed data'!$G$19=FALSE,J64+J76,J64)</f>
        <v>-9.2095056115999996E-2</v>
      </c>
      <c r="K77" s="54">
        <f>IF('Fixed data'!$G$19=FALSE,K64+K76,K64)</f>
        <v>-9.0721311809333322E-2</v>
      </c>
      <c r="L77" s="54">
        <f>IF('Fixed data'!$G$19=FALSE,L64+L76,L64)</f>
        <v>-8.9347567502666661E-2</v>
      </c>
      <c r="M77" s="54">
        <f>IF('Fixed data'!$G$19=FALSE,M64+M76,M64)</f>
        <v>-8.7973823195999973E-2</v>
      </c>
      <c r="N77" s="54">
        <f>IF('Fixed data'!$G$19=FALSE,N64+N76,N64)</f>
        <v>-8.6600078889333326E-2</v>
      </c>
      <c r="O77" s="54">
        <f>IF('Fixed data'!$G$19=FALSE,O64+O76,O64)</f>
        <v>-8.5226334582666638E-2</v>
      </c>
      <c r="P77" s="54">
        <f>IF('Fixed data'!$G$19=FALSE,P64+P76,P64)</f>
        <v>-8.3852590275999977E-2</v>
      </c>
      <c r="Q77" s="54">
        <f>IF('Fixed data'!$G$19=FALSE,Q64+Q76,Q64)</f>
        <v>-8.2478845969333303E-2</v>
      </c>
      <c r="R77" s="54">
        <f>IF('Fixed data'!$G$19=FALSE,R64+R76,R64)</f>
        <v>-8.1105101662666629E-2</v>
      </c>
      <c r="S77" s="54">
        <f>IF('Fixed data'!$G$19=FALSE,S64+S76,S64)</f>
        <v>-7.9731357355999954E-2</v>
      </c>
      <c r="T77" s="54">
        <f>IF('Fixed data'!$G$19=FALSE,T64+T76,T64)</f>
        <v>-7.8357613049333294E-2</v>
      </c>
      <c r="U77" s="54">
        <f>IF('Fixed data'!$G$19=FALSE,U64+U76,U64)</f>
        <v>-7.6983868742666606E-2</v>
      </c>
      <c r="V77" s="54">
        <f>IF('Fixed data'!$G$19=FALSE,V64+V76,V64)</f>
        <v>-7.5610124435999959E-2</v>
      </c>
      <c r="W77" s="54">
        <f>IF('Fixed data'!$G$19=FALSE,W64+W76,W64)</f>
        <v>-7.4236380129333285E-2</v>
      </c>
      <c r="X77" s="54">
        <f>IF('Fixed data'!$G$19=FALSE,X64+X76,X64)</f>
        <v>-7.286263582266661E-2</v>
      </c>
      <c r="Y77" s="54">
        <f>IF('Fixed data'!$G$19=FALSE,Y64+Y76,Y64)</f>
        <v>-7.148889151599995E-2</v>
      </c>
      <c r="Z77" s="54">
        <f>IF('Fixed data'!$G$19=FALSE,Z64+Z76,Z64)</f>
        <v>-7.0115147209333276E-2</v>
      </c>
      <c r="AA77" s="54">
        <f>IF('Fixed data'!$G$19=FALSE,AA64+AA76,AA64)</f>
        <v>-6.8741402902666615E-2</v>
      </c>
      <c r="AB77" s="54">
        <f>IF('Fixed data'!$G$19=FALSE,AB64+AB76,AB64)</f>
        <v>-6.7367658595999941E-2</v>
      </c>
      <c r="AC77" s="54">
        <f>IF('Fixed data'!$G$19=FALSE,AC64+AC76,AC64)</f>
        <v>-6.599391428933328E-2</v>
      </c>
      <c r="AD77" s="54">
        <f>IF('Fixed data'!$G$19=FALSE,AD64+AD76,AD64)</f>
        <v>-6.4620169982666606E-2</v>
      </c>
      <c r="AE77" s="54">
        <f>IF('Fixed data'!$G$19=FALSE,AE64+AE76,AE64)</f>
        <v>-6.3246425675999945E-2</v>
      </c>
      <c r="AF77" s="54">
        <f>IF('Fixed data'!$G$19=FALSE,AF64+AF76,AF64)</f>
        <v>-6.1872681369333278E-2</v>
      </c>
      <c r="AG77" s="54">
        <f>IF('Fixed data'!$G$19=FALSE,AG64+AG76,AG64)</f>
        <v>-6.0498937062666611E-2</v>
      </c>
      <c r="AH77" s="54">
        <f>IF('Fixed data'!$G$19=FALSE,AH64+AH76,AH64)</f>
        <v>-5.9125192755999943E-2</v>
      </c>
      <c r="AI77" s="54">
        <f>IF('Fixed data'!$G$19=FALSE,AI64+AI76,AI64)</f>
        <v>-5.7751448449333283E-2</v>
      </c>
      <c r="AJ77" s="54">
        <f>IF('Fixed data'!$G$19=FALSE,AJ64+AJ76,AJ64)</f>
        <v>-5.6377704142666608E-2</v>
      </c>
      <c r="AK77" s="54">
        <f>IF('Fixed data'!$G$19=FALSE,AK64+AK76,AK64)</f>
        <v>-5.5003959835999948E-2</v>
      </c>
      <c r="AL77" s="54">
        <f>IF('Fixed data'!$G$19=FALSE,AL64+AL76,AL64)</f>
        <v>-5.3630215529333281E-2</v>
      </c>
      <c r="AM77" s="54">
        <f>IF('Fixed data'!$G$19=FALSE,AM64+AM76,AM64)</f>
        <v>-5.2256471222666613E-2</v>
      </c>
      <c r="AN77" s="54">
        <f>IF('Fixed data'!$G$19=FALSE,AN64+AN76,AN64)</f>
        <v>-5.0882726915999946E-2</v>
      </c>
      <c r="AO77" s="54">
        <f>IF('Fixed data'!$G$19=FALSE,AO64+AO76,AO64)</f>
        <v>-4.9508982609333278E-2</v>
      </c>
      <c r="AP77" s="54">
        <f>IF('Fixed data'!$G$19=FALSE,AP64+AP76,AP64)</f>
        <v>-4.8135238302666611E-2</v>
      </c>
      <c r="AQ77" s="54">
        <f>IF('Fixed data'!$G$19=FALSE,AQ64+AQ76,AQ64)</f>
        <v>-4.6761493995999943E-2</v>
      </c>
      <c r="AR77" s="54">
        <f>IF('Fixed data'!$G$19=FALSE,AR64+AR76,AR64)</f>
        <v>-4.5387749689333276E-2</v>
      </c>
      <c r="AS77" s="54">
        <f>IF('Fixed data'!$G$19=FALSE,AS64+AS76,AS64)</f>
        <v>-4.4014005382666616E-2</v>
      </c>
      <c r="AT77" s="54">
        <f>IF('Fixed data'!$G$19=FALSE,AT64+AT76,AT64)</f>
        <v>-4.2640261075999948E-2</v>
      </c>
      <c r="AU77" s="54">
        <f>IF('Fixed data'!$G$19=FALSE,AU64+AU76,AU64)</f>
        <v>-4.1266516769333281E-2</v>
      </c>
      <c r="AV77" s="54">
        <f>IF('Fixed data'!$G$19=FALSE,AV64+AV76,AV64)</f>
        <v>-3.9892772462666613E-2</v>
      </c>
      <c r="AW77" s="54">
        <f>IF('Fixed data'!$G$19=FALSE,AW64+AW76,AW64)</f>
        <v>-3.8519028155999946E-2</v>
      </c>
      <c r="AX77" s="54">
        <f>IF('Fixed data'!$G$19=FALSE,AX64+AX76,AX64)</f>
        <v>-3.7145283849333278E-2</v>
      </c>
      <c r="AY77" s="54">
        <f>IF('Fixed data'!$G$19=FALSE,AY64+AY76,AY64)</f>
        <v>-2.8006752647999945E-2</v>
      </c>
      <c r="AZ77" s="54">
        <f>IF('Fixed data'!$G$19=FALSE,AZ64+AZ76,AZ64)</f>
        <v>-1.8514321423111053E-2</v>
      </c>
      <c r="BA77" s="54">
        <f>IF('Fixed data'!$G$19=FALSE,BA64+BA76,BA64)</f>
        <v>-8.8099049453332755E-3</v>
      </c>
      <c r="BB77" s="54">
        <f>IF('Fixed data'!$G$19=FALSE,BB64+BB76,BB64)</f>
        <v>5.9119376061289583E-17</v>
      </c>
      <c r="BC77" s="54">
        <f>IF('Fixed data'!$G$19=FALSE,BC64+BC76,BC64)</f>
        <v>5.9119376061289583E-17</v>
      </c>
      <c r="BD77" s="54">
        <f>IF('Fixed data'!$G$19=FALSE,BD64+BD76,BD64)</f>
        <v>5.9119376061289583E-17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-3.1865456511965911</v>
      </c>
      <c r="F80" s="55">
        <f t="shared" ref="F80:BD80" si="10">F77*F78</f>
        <v>-3.9119718435398187</v>
      </c>
      <c r="G80" s="55">
        <f t="shared" si="10"/>
        <v>-4.4499421677498452</v>
      </c>
      <c r="H80" s="55">
        <f t="shared" si="10"/>
        <v>-3.9388548572270405</v>
      </c>
      <c r="I80" s="55">
        <f t="shared" si="10"/>
        <v>-7.8698221894340017E-2</v>
      </c>
      <c r="J80" s="55">
        <f t="shared" si="10"/>
        <v>-7.4919387487924649E-2</v>
      </c>
      <c r="K80" s="55">
        <f t="shared" si="10"/>
        <v>-7.1306131023514199E-2</v>
      </c>
      <c r="L80" s="55">
        <f t="shared" si="10"/>
        <v>-6.785157528133659E-2</v>
      </c>
      <c r="M80" s="55">
        <f t="shared" si="10"/>
        <v>-6.4549118820838289E-2</v>
      </c>
      <c r="N80" s="55">
        <f t="shared" si="10"/>
        <v>-6.1392425193398867E-2</v>
      </c>
      <c r="O80" s="55">
        <f t="shared" si="10"/>
        <v>-5.8375412569252334E-2</v>
      </c>
      <c r="P80" s="55">
        <f t="shared" si="10"/>
        <v>-5.5492243762938209E-2</v>
      </c>
      <c r="Q80" s="55">
        <f t="shared" si="10"/>
        <v>-5.2737316642189794E-2</v>
      </c>
      <c r="R80" s="55">
        <f t="shared" si="10"/>
        <v>-5.0105254905733761E-2</v>
      </c>
      <c r="S80" s="55">
        <f t="shared" si="10"/>
        <v>-4.7590899216018209E-2</v>
      </c>
      <c r="T80" s="55">
        <f t="shared" si="10"/>
        <v>-4.5189298673410282E-2</v>
      </c>
      <c r="U80" s="55">
        <f t="shared" si="10"/>
        <v>-4.2895702618909258E-2</v>
      </c>
      <c r="V80" s="55">
        <f t="shared" si="10"/>
        <v>-4.0705552752906153E-2</v>
      </c>
      <c r="W80" s="55">
        <f t="shared" si="10"/>
        <v>-3.8614475557988727E-2</v>
      </c>
      <c r="X80" s="55">
        <f t="shared" si="10"/>
        <v>-3.6618275014241169E-2</v>
      </c>
      <c r="Y80" s="55">
        <f t="shared" si="10"/>
        <v>-3.471292559592104E-2</v>
      </c>
      <c r="Z80" s="55">
        <f t="shared" si="10"/>
        <v>-3.2894565538813383E-2</v>
      </c>
      <c r="AA80" s="55">
        <f t="shared" si="10"/>
        <v>-3.1159490367964407E-2</v>
      </c>
      <c r="AB80" s="55">
        <f t="shared" si="10"/>
        <v>-2.950414667588316E-2</v>
      </c>
      <c r="AC80" s="55">
        <f t="shared" si="10"/>
        <v>-2.7925126141673074E-2</v>
      </c>
      <c r="AD80" s="55">
        <f t="shared" si="10"/>
        <v>-2.6419159781913316E-2</v>
      </c>
      <c r="AE80" s="55">
        <f t="shared" si="10"/>
        <v>-2.4983112424455643E-2</v>
      </c>
      <c r="AF80" s="55">
        <f t="shared" si="10"/>
        <v>-2.3613977396634563E-2</v>
      </c>
      <c r="AG80" s="55">
        <f t="shared" si="10"/>
        <v>-2.230887141970913E-2</v>
      </c>
      <c r="AH80" s="55">
        <f t="shared" si="10"/>
        <v>-2.1065029701662422E-2</v>
      </c>
      <c r="AI80" s="55">
        <f t="shared" si="10"/>
        <v>-2.3099836994165786E-2</v>
      </c>
      <c r="AJ80" s="55">
        <f t="shared" si="10"/>
        <v>-2.1893550418214475E-2</v>
      </c>
      <c r="AK80" s="55">
        <f t="shared" si="10"/>
        <v>-2.0737936532525245E-2</v>
      </c>
      <c r="AL80" s="55">
        <f t="shared" si="10"/>
        <v>-1.9631066866610924E-2</v>
      </c>
      <c r="AM80" s="55">
        <f t="shared" si="10"/>
        <v>-1.8571082300587474E-2</v>
      </c>
      <c r="AN80" s="55">
        <f t="shared" si="10"/>
        <v>-1.7556190661324609E-2</v>
      </c>
      <c r="AO80" s="55">
        <f t="shared" si="10"/>
        <v>-1.658466439979378E-2</v>
      </c>
      <c r="AP80" s="55">
        <f t="shared" si="10"/>
        <v>-1.565483834692297E-2</v>
      </c>
      <c r="AQ80" s="55">
        <f t="shared" si="10"/>
        <v>-1.4765107545355389E-2</v>
      </c>
      <c r="AR80" s="55">
        <f t="shared" si="10"/>
        <v>-1.3913925154594343E-2</v>
      </c>
      <c r="AS80" s="55">
        <f t="shared" si="10"/>
        <v>-1.3099800427098648E-2</v>
      </c>
      <c r="AT80" s="55">
        <f t="shared" si="10"/>
        <v>-1.2321296752972824E-2</v>
      </c>
      <c r="AU80" s="55">
        <f t="shared" si="10"/>
        <v>-1.1577029770973109E-2</v>
      </c>
      <c r="AV80" s="55">
        <f t="shared" si="10"/>
        <v>-1.0865665543625018E-2</v>
      </c>
      <c r="AW80" s="55">
        <f t="shared" si="10"/>
        <v>-1.0185918794320318E-2</v>
      </c>
      <c r="AX80" s="55">
        <f t="shared" si="10"/>
        <v>-9.5365512043310754E-3</v>
      </c>
      <c r="AY80" s="55">
        <f t="shared" si="10"/>
        <v>-6.9809285760685097E-3</v>
      </c>
      <c r="AZ80" s="55">
        <f t="shared" si="10"/>
        <v>-4.4804435847763321E-3</v>
      </c>
      <c r="BA80" s="55">
        <f t="shared" si="10"/>
        <v>-2.0698897410144444E-3</v>
      </c>
      <c r="BB80" s="55">
        <f t="shared" si="10"/>
        <v>1.3485548232333054E-17</v>
      </c>
      <c r="BC80" s="55">
        <f t="shared" si="10"/>
        <v>1.3092765274109761E-17</v>
      </c>
      <c r="BD80" s="55">
        <f t="shared" si="10"/>
        <v>1.2711422596223069E-17</v>
      </c>
    </row>
    <row r="81" spans="1:56" x14ac:dyDescent="0.3">
      <c r="A81" s="75"/>
      <c r="B81" s="15" t="s">
        <v>18</v>
      </c>
      <c r="C81" s="15"/>
      <c r="D81" s="14" t="s">
        <v>39</v>
      </c>
      <c r="E81" s="56">
        <f>+E80</f>
        <v>-3.1865456511965911</v>
      </c>
      <c r="F81" s="56">
        <f t="shared" ref="F81:BD81" si="11">+E81+F80</f>
        <v>-7.0985174947364094</v>
      </c>
      <c r="G81" s="56">
        <f t="shared" si="11"/>
        <v>-11.548459662486255</v>
      </c>
      <c r="H81" s="56">
        <f t="shared" si="11"/>
        <v>-15.487314519713296</v>
      </c>
      <c r="I81" s="56">
        <f t="shared" si="11"/>
        <v>-15.566012741607636</v>
      </c>
      <c r="J81" s="56">
        <f t="shared" si="11"/>
        <v>-15.64093212909556</v>
      </c>
      <c r="K81" s="56">
        <f t="shared" si="11"/>
        <v>-15.712238260119074</v>
      </c>
      <c r="L81" s="56">
        <f t="shared" si="11"/>
        <v>-15.78008983540041</v>
      </c>
      <c r="M81" s="56">
        <f t="shared" si="11"/>
        <v>-15.844638954221249</v>
      </c>
      <c r="N81" s="56">
        <f t="shared" si="11"/>
        <v>-15.906031379414648</v>
      </c>
      <c r="O81" s="56">
        <f t="shared" si="11"/>
        <v>-15.964406791983899</v>
      </c>
      <c r="P81" s="56">
        <f t="shared" si="11"/>
        <v>-16.019899035746839</v>
      </c>
      <c r="Q81" s="56">
        <f t="shared" si="11"/>
        <v>-16.072636352389029</v>
      </c>
      <c r="R81" s="56">
        <f t="shared" si="11"/>
        <v>-16.122741607294763</v>
      </c>
      <c r="S81" s="56">
        <f t="shared" si="11"/>
        <v>-16.170332506510782</v>
      </c>
      <c r="T81" s="56">
        <f t="shared" si="11"/>
        <v>-16.215521805184192</v>
      </c>
      <c r="U81" s="56">
        <f t="shared" si="11"/>
        <v>-16.258417507803102</v>
      </c>
      <c r="V81" s="56">
        <f t="shared" si="11"/>
        <v>-16.29912306055601</v>
      </c>
      <c r="W81" s="56">
        <f t="shared" si="11"/>
        <v>-16.337737536113998</v>
      </c>
      <c r="X81" s="56">
        <f t="shared" si="11"/>
        <v>-16.37435581112824</v>
      </c>
      <c r="Y81" s="56">
        <f t="shared" si="11"/>
        <v>-16.409068736724162</v>
      </c>
      <c r="Z81" s="56">
        <f t="shared" si="11"/>
        <v>-16.441963302262977</v>
      </c>
      <c r="AA81" s="56">
        <f t="shared" si="11"/>
        <v>-16.473122792630942</v>
      </c>
      <c r="AB81" s="56">
        <f t="shared" si="11"/>
        <v>-16.502626939306825</v>
      </c>
      <c r="AC81" s="56">
        <f t="shared" si="11"/>
        <v>-16.5305520654485</v>
      </c>
      <c r="AD81" s="56">
        <f t="shared" si="11"/>
        <v>-16.556971225230413</v>
      </c>
      <c r="AE81" s="56">
        <f t="shared" si="11"/>
        <v>-16.581954337654867</v>
      </c>
      <c r="AF81" s="56">
        <f t="shared" si="11"/>
        <v>-16.605568315051503</v>
      </c>
      <c r="AG81" s="56">
        <f t="shared" si="11"/>
        <v>-16.627877186471213</v>
      </c>
      <c r="AH81" s="56">
        <f t="shared" si="11"/>
        <v>-16.648942216172877</v>
      </c>
      <c r="AI81" s="56">
        <f t="shared" si="11"/>
        <v>-16.672042053167043</v>
      </c>
      <c r="AJ81" s="56">
        <f t="shared" si="11"/>
        <v>-16.693935603585256</v>
      </c>
      <c r="AK81" s="56">
        <f t="shared" si="11"/>
        <v>-16.714673540117783</v>
      </c>
      <c r="AL81" s="56">
        <f t="shared" si="11"/>
        <v>-16.734304606984395</v>
      </c>
      <c r="AM81" s="56">
        <f t="shared" si="11"/>
        <v>-16.752875689284984</v>
      </c>
      <c r="AN81" s="56">
        <f t="shared" si="11"/>
        <v>-16.770431879946308</v>
      </c>
      <c r="AO81" s="56">
        <f t="shared" si="11"/>
        <v>-16.787016544346102</v>
      </c>
      <c r="AP81" s="56">
        <f t="shared" si="11"/>
        <v>-16.802671382693024</v>
      </c>
      <c r="AQ81" s="56">
        <f t="shared" si="11"/>
        <v>-16.817436490238379</v>
      </c>
      <c r="AR81" s="56">
        <f t="shared" si="11"/>
        <v>-16.831350415392972</v>
      </c>
      <c r="AS81" s="56">
        <f t="shared" si="11"/>
        <v>-16.844450215820071</v>
      </c>
      <c r="AT81" s="56">
        <f t="shared" si="11"/>
        <v>-16.856771512573044</v>
      </c>
      <c r="AU81" s="56">
        <f t="shared" si="11"/>
        <v>-16.868348542344016</v>
      </c>
      <c r="AV81" s="56">
        <f t="shared" si="11"/>
        <v>-16.879214207887642</v>
      </c>
      <c r="AW81" s="56">
        <f t="shared" si="11"/>
        <v>-16.889400126681963</v>
      </c>
      <c r="AX81" s="56">
        <f t="shared" si="11"/>
        <v>-16.898936677886294</v>
      </c>
      <c r="AY81" s="56">
        <f t="shared" si="11"/>
        <v>-16.905917606462364</v>
      </c>
      <c r="AZ81" s="56">
        <f t="shared" si="11"/>
        <v>-16.910398050047139</v>
      </c>
      <c r="BA81" s="56">
        <f t="shared" si="11"/>
        <v>-16.912467939788154</v>
      </c>
      <c r="BB81" s="56">
        <f t="shared" si="11"/>
        <v>-16.912467939788154</v>
      </c>
      <c r="BC81" s="56">
        <f t="shared" si="11"/>
        <v>-16.912467939788154</v>
      </c>
      <c r="BD81" s="56">
        <f t="shared" si="11"/>
        <v>-16.912467939788154</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19"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19"/>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19"/>
      <c r="B88" s="4" t="s">
        <v>212</v>
      </c>
      <c r="D88" s="4" t="s">
        <v>207</v>
      </c>
      <c r="E88" s="44">
        <f>-'Baseline Workings'!C33</f>
        <v>-49675.33333333335</v>
      </c>
      <c r="F88" s="44">
        <f>-'Baseline Workings'!D33</f>
        <v>-63011.666666666664</v>
      </c>
      <c r="G88" s="44">
        <f>-'Baseline Workings'!E33</f>
        <v>-73775.333333333343</v>
      </c>
      <c r="H88" s="44">
        <f>-'Baseline Workings'!F33</f>
        <v>-65549.333333333299</v>
      </c>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19"/>
      <c r="B89" s="4" t="s">
        <v>213</v>
      </c>
      <c r="D89" s="4" t="s">
        <v>87</v>
      </c>
      <c r="E89" s="44">
        <f>-'Baseline Workings'!C34</f>
        <v>-6294550.6666646693</v>
      </c>
      <c r="F89" s="44">
        <f>-'Baseline Workings'!D34</f>
        <v>-8022113.3333307914</v>
      </c>
      <c r="G89" s="44">
        <f>-'Baseline Workings'!E34</f>
        <v>-9460578.3333392739</v>
      </c>
      <c r="H89" s="44">
        <f>-'Baseline Workings'!F34</f>
        <v>-8662145.3333302755</v>
      </c>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19"/>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19"/>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19"/>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19"/>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H13" sqref="H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-5.6048538436353361</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-6.6867334184736862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-7.4076237938021237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-8.1441633375707578</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1" t="s">
        <v>11</v>
      </c>
      <c r="B13" s="61" t="s">
        <v>198</v>
      </c>
      <c r="C13" s="60"/>
      <c r="D13" s="61" t="s">
        <v>39</v>
      </c>
      <c r="E13" s="62">
        <f>-'Option 2 Workings'!$D$10</f>
        <v>-1.9919960000000001</v>
      </c>
      <c r="F13" s="62">
        <f>-'Option 2 Workings'!E10</f>
        <v>-2.0377960000000002</v>
      </c>
      <c r="G13" s="62">
        <f>-'Option 2 Workings'!F10</f>
        <v>-2.1187960000000001</v>
      </c>
      <c r="H13" s="62">
        <f>-'Option 2 Workings'!G10</f>
        <v>-2.1712889999999998</v>
      </c>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2"/>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212"/>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212"/>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2"/>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3"/>
      <c r="B18" s="123" t="s">
        <v>195</v>
      </c>
      <c r="C18" s="128"/>
      <c r="D18" s="124" t="s">
        <v>39</v>
      </c>
      <c r="E18" s="59">
        <f>SUM(E13:E17)</f>
        <v>-1.9919960000000001</v>
      </c>
      <c r="F18" s="59">
        <f t="shared" ref="F18:AW18" si="0">SUM(F13:F17)</f>
        <v>-2.0377960000000002</v>
      </c>
      <c r="G18" s="59">
        <f t="shared" si="0"/>
        <v>-2.1187960000000001</v>
      </c>
      <c r="H18" s="59">
        <f t="shared" si="0"/>
        <v>-2.1712889999999998</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4" t="s">
        <v>299</v>
      </c>
      <c r="B19" s="61" t="s">
        <v>198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4"/>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4"/>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4"/>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4"/>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4"/>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5"/>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-1.9919960000000001</v>
      </c>
      <c r="F26" s="59">
        <f t="shared" ref="F26:BD26" si="2">F18+F25</f>
        <v>-2.0377960000000002</v>
      </c>
      <c r="G26" s="59">
        <f t="shared" si="2"/>
        <v>-2.1187960000000001</v>
      </c>
      <c r="H26" s="59">
        <f t="shared" si="2"/>
        <v>-2.1712889999999998</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-1.3943972</v>
      </c>
      <c r="F28" s="35">
        <f t="shared" ref="F28:AW28" si="3">F26*F27</f>
        <v>-1.4264572</v>
      </c>
      <c r="G28" s="35">
        <f t="shared" si="3"/>
        <v>-1.4831572</v>
      </c>
      <c r="H28" s="35">
        <f t="shared" si="3"/>
        <v>-1.5199022999999998</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-0.5975988000000001</v>
      </c>
      <c r="F29" s="35">
        <f t="shared" ref="F29:AW29" si="4">F26-F28</f>
        <v>-0.61133880000000018</v>
      </c>
      <c r="G29" s="35">
        <f t="shared" si="4"/>
        <v>-0.63563880000000017</v>
      </c>
      <c r="H29" s="35">
        <f t="shared" si="4"/>
        <v>-0.65138669999999999</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-3.0986604444444444E-2</v>
      </c>
      <c r="G30" s="35">
        <f>$E$28/'Fixed data'!$C$7</f>
        <v>-3.0986604444444444E-2</v>
      </c>
      <c r="H30" s="35">
        <f>$E$28/'Fixed data'!$C$7</f>
        <v>-3.0986604444444444E-2</v>
      </c>
      <c r="I30" s="35">
        <f>$E$28/'Fixed data'!$C$7</f>
        <v>-3.0986604444444444E-2</v>
      </c>
      <c r="J30" s="35">
        <f>$E$28/'Fixed data'!$C$7</f>
        <v>-3.0986604444444444E-2</v>
      </c>
      <c r="K30" s="35">
        <f>$E$28/'Fixed data'!$C$7</f>
        <v>-3.0986604444444444E-2</v>
      </c>
      <c r="L30" s="35">
        <f>$E$28/'Fixed data'!$C$7</f>
        <v>-3.0986604444444444E-2</v>
      </c>
      <c r="M30" s="35">
        <f>$E$28/'Fixed data'!$C$7</f>
        <v>-3.0986604444444444E-2</v>
      </c>
      <c r="N30" s="35">
        <f>$E$28/'Fixed data'!$C$7</f>
        <v>-3.0986604444444444E-2</v>
      </c>
      <c r="O30" s="35">
        <f>$E$28/'Fixed data'!$C$7</f>
        <v>-3.0986604444444444E-2</v>
      </c>
      <c r="P30" s="35">
        <f>$E$28/'Fixed data'!$C$7</f>
        <v>-3.0986604444444444E-2</v>
      </c>
      <c r="Q30" s="35">
        <f>$E$28/'Fixed data'!$C$7</f>
        <v>-3.0986604444444444E-2</v>
      </c>
      <c r="R30" s="35">
        <f>$E$28/'Fixed data'!$C$7</f>
        <v>-3.0986604444444444E-2</v>
      </c>
      <c r="S30" s="35">
        <f>$E$28/'Fixed data'!$C$7</f>
        <v>-3.0986604444444444E-2</v>
      </c>
      <c r="T30" s="35">
        <f>$E$28/'Fixed data'!$C$7</f>
        <v>-3.0986604444444444E-2</v>
      </c>
      <c r="U30" s="35">
        <f>$E$28/'Fixed data'!$C$7</f>
        <v>-3.0986604444444444E-2</v>
      </c>
      <c r="V30" s="35">
        <f>$E$28/'Fixed data'!$C$7</f>
        <v>-3.0986604444444444E-2</v>
      </c>
      <c r="W30" s="35">
        <f>$E$28/'Fixed data'!$C$7</f>
        <v>-3.0986604444444444E-2</v>
      </c>
      <c r="X30" s="35">
        <f>$E$28/'Fixed data'!$C$7</f>
        <v>-3.0986604444444444E-2</v>
      </c>
      <c r="Y30" s="35">
        <f>$E$28/'Fixed data'!$C$7</f>
        <v>-3.0986604444444444E-2</v>
      </c>
      <c r="Z30" s="35">
        <f>$E$28/'Fixed data'!$C$7</f>
        <v>-3.0986604444444444E-2</v>
      </c>
      <c r="AA30" s="35">
        <f>$E$28/'Fixed data'!$C$7</f>
        <v>-3.0986604444444444E-2</v>
      </c>
      <c r="AB30" s="35">
        <f>$E$28/'Fixed data'!$C$7</f>
        <v>-3.0986604444444444E-2</v>
      </c>
      <c r="AC30" s="35">
        <f>$E$28/'Fixed data'!$C$7</f>
        <v>-3.0986604444444444E-2</v>
      </c>
      <c r="AD30" s="35">
        <f>$E$28/'Fixed data'!$C$7</f>
        <v>-3.0986604444444444E-2</v>
      </c>
      <c r="AE30" s="35">
        <f>$E$28/'Fixed data'!$C$7</f>
        <v>-3.0986604444444444E-2</v>
      </c>
      <c r="AF30" s="35">
        <f>$E$28/'Fixed data'!$C$7</f>
        <v>-3.0986604444444444E-2</v>
      </c>
      <c r="AG30" s="35">
        <f>$E$28/'Fixed data'!$C$7</f>
        <v>-3.0986604444444444E-2</v>
      </c>
      <c r="AH30" s="35">
        <f>$E$28/'Fixed data'!$C$7</f>
        <v>-3.0986604444444444E-2</v>
      </c>
      <c r="AI30" s="35">
        <f>$E$28/'Fixed data'!$C$7</f>
        <v>-3.0986604444444444E-2</v>
      </c>
      <c r="AJ30" s="35">
        <f>$E$28/'Fixed data'!$C$7</f>
        <v>-3.0986604444444444E-2</v>
      </c>
      <c r="AK30" s="35">
        <f>$E$28/'Fixed data'!$C$7</f>
        <v>-3.0986604444444444E-2</v>
      </c>
      <c r="AL30" s="35">
        <f>$E$28/'Fixed data'!$C$7</f>
        <v>-3.0986604444444444E-2</v>
      </c>
      <c r="AM30" s="35">
        <f>$E$28/'Fixed data'!$C$7</f>
        <v>-3.0986604444444444E-2</v>
      </c>
      <c r="AN30" s="35">
        <f>$E$28/'Fixed data'!$C$7</f>
        <v>-3.0986604444444444E-2</v>
      </c>
      <c r="AO30" s="35">
        <f>$E$28/'Fixed data'!$C$7</f>
        <v>-3.0986604444444444E-2</v>
      </c>
      <c r="AP30" s="35">
        <f>$E$28/'Fixed data'!$C$7</f>
        <v>-3.0986604444444444E-2</v>
      </c>
      <c r="AQ30" s="35">
        <f>$E$28/'Fixed data'!$C$7</f>
        <v>-3.0986604444444444E-2</v>
      </c>
      <c r="AR30" s="35">
        <f>$E$28/'Fixed data'!$C$7</f>
        <v>-3.0986604444444444E-2</v>
      </c>
      <c r="AS30" s="35">
        <f>$E$28/'Fixed data'!$C$7</f>
        <v>-3.0986604444444444E-2</v>
      </c>
      <c r="AT30" s="35">
        <f>$E$28/'Fixed data'!$C$7</f>
        <v>-3.0986604444444444E-2</v>
      </c>
      <c r="AU30" s="35">
        <f>$E$28/'Fixed data'!$C$7</f>
        <v>-3.0986604444444444E-2</v>
      </c>
      <c r="AV30" s="35">
        <f>$E$28/'Fixed data'!$C$7</f>
        <v>-3.0986604444444444E-2</v>
      </c>
      <c r="AW30" s="35">
        <f>$E$28/'Fixed data'!$C$7</f>
        <v>-3.0986604444444444E-2</v>
      </c>
      <c r="AX30" s="35">
        <f>$E$28/'Fixed data'!$C$7</f>
        <v>-3.0986604444444444E-2</v>
      </c>
      <c r="AY30" s="35"/>
      <c r="AZ30" s="35"/>
      <c r="BA30" s="35"/>
      <c r="BB30" s="35"/>
      <c r="BC30" s="35"/>
      <c r="BD30" s="35"/>
    </row>
    <row r="31" spans="1:56" ht="16.5" hidden="1" customHeight="1" outlineLevel="1" x14ac:dyDescent="0.35">
      <c r="A31" s="114"/>
      <c r="B31" s="9" t="s">
        <v>2</v>
      </c>
      <c r="C31" s="11" t="s">
        <v>52</v>
      </c>
      <c r="D31" s="9" t="s">
        <v>39</v>
      </c>
      <c r="F31" s="35"/>
      <c r="G31" s="35">
        <f>$F$28/'Fixed data'!$C$7</f>
        <v>-3.1699048888888887E-2</v>
      </c>
      <c r="H31" s="35">
        <f>$F$28/'Fixed data'!$C$7</f>
        <v>-3.1699048888888887E-2</v>
      </c>
      <c r="I31" s="35">
        <f>$F$28/'Fixed data'!$C$7</f>
        <v>-3.1699048888888887E-2</v>
      </c>
      <c r="J31" s="35">
        <f>$F$28/'Fixed data'!$C$7</f>
        <v>-3.1699048888888887E-2</v>
      </c>
      <c r="K31" s="35">
        <f>$F$28/'Fixed data'!$C$7</f>
        <v>-3.1699048888888887E-2</v>
      </c>
      <c r="L31" s="35">
        <f>$F$28/'Fixed data'!$C$7</f>
        <v>-3.1699048888888887E-2</v>
      </c>
      <c r="M31" s="35">
        <f>$F$28/'Fixed data'!$C$7</f>
        <v>-3.1699048888888887E-2</v>
      </c>
      <c r="N31" s="35">
        <f>$F$28/'Fixed data'!$C$7</f>
        <v>-3.1699048888888887E-2</v>
      </c>
      <c r="O31" s="35">
        <f>$F$28/'Fixed data'!$C$7</f>
        <v>-3.1699048888888887E-2</v>
      </c>
      <c r="P31" s="35">
        <f>$F$28/'Fixed data'!$C$7</f>
        <v>-3.1699048888888887E-2</v>
      </c>
      <c r="Q31" s="35">
        <f>$F$28/'Fixed data'!$C$7</f>
        <v>-3.1699048888888887E-2</v>
      </c>
      <c r="R31" s="35">
        <f>$F$28/'Fixed data'!$C$7</f>
        <v>-3.1699048888888887E-2</v>
      </c>
      <c r="S31" s="35">
        <f>$F$28/'Fixed data'!$C$7</f>
        <v>-3.1699048888888887E-2</v>
      </c>
      <c r="T31" s="35">
        <f>$F$28/'Fixed data'!$C$7</f>
        <v>-3.1699048888888887E-2</v>
      </c>
      <c r="U31" s="35">
        <f>$F$28/'Fixed data'!$C$7</f>
        <v>-3.1699048888888887E-2</v>
      </c>
      <c r="V31" s="35">
        <f>$F$28/'Fixed data'!$C$7</f>
        <v>-3.1699048888888887E-2</v>
      </c>
      <c r="W31" s="35">
        <f>$F$28/'Fixed data'!$C$7</f>
        <v>-3.1699048888888887E-2</v>
      </c>
      <c r="X31" s="35">
        <f>$F$28/'Fixed data'!$C$7</f>
        <v>-3.1699048888888887E-2</v>
      </c>
      <c r="Y31" s="35">
        <f>$F$28/'Fixed data'!$C$7</f>
        <v>-3.1699048888888887E-2</v>
      </c>
      <c r="Z31" s="35">
        <f>$F$28/'Fixed data'!$C$7</f>
        <v>-3.1699048888888887E-2</v>
      </c>
      <c r="AA31" s="35">
        <f>$F$28/'Fixed data'!$C$7</f>
        <v>-3.1699048888888887E-2</v>
      </c>
      <c r="AB31" s="35">
        <f>$F$28/'Fixed data'!$C$7</f>
        <v>-3.1699048888888887E-2</v>
      </c>
      <c r="AC31" s="35">
        <f>$F$28/'Fixed data'!$C$7</f>
        <v>-3.1699048888888887E-2</v>
      </c>
      <c r="AD31" s="35">
        <f>$F$28/'Fixed data'!$C$7</f>
        <v>-3.1699048888888887E-2</v>
      </c>
      <c r="AE31" s="35">
        <f>$F$28/'Fixed data'!$C$7</f>
        <v>-3.1699048888888887E-2</v>
      </c>
      <c r="AF31" s="35">
        <f>$F$28/'Fixed data'!$C$7</f>
        <v>-3.1699048888888887E-2</v>
      </c>
      <c r="AG31" s="35">
        <f>$F$28/'Fixed data'!$C$7</f>
        <v>-3.1699048888888887E-2</v>
      </c>
      <c r="AH31" s="35">
        <f>$F$28/'Fixed data'!$C$7</f>
        <v>-3.1699048888888887E-2</v>
      </c>
      <c r="AI31" s="35">
        <f>$F$28/'Fixed data'!$C$7</f>
        <v>-3.1699048888888887E-2</v>
      </c>
      <c r="AJ31" s="35">
        <f>$F$28/'Fixed data'!$C$7</f>
        <v>-3.1699048888888887E-2</v>
      </c>
      <c r="AK31" s="35">
        <f>$F$28/'Fixed data'!$C$7</f>
        <v>-3.1699048888888887E-2</v>
      </c>
      <c r="AL31" s="35">
        <f>$F$28/'Fixed data'!$C$7</f>
        <v>-3.1699048888888887E-2</v>
      </c>
      <c r="AM31" s="35">
        <f>$F$28/'Fixed data'!$C$7</f>
        <v>-3.1699048888888887E-2</v>
      </c>
      <c r="AN31" s="35">
        <f>$F$28/'Fixed data'!$C$7</f>
        <v>-3.1699048888888887E-2</v>
      </c>
      <c r="AO31" s="35">
        <f>$F$28/'Fixed data'!$C$7</f>
        <v>-3.1699048888888887E-2</v>
      </c>
      <c r="AP31" s="35">
        <f>$F$28/'Fixed data'!$C$7</f>
        <v>-3.1699048888888887E-2</v>
      </c>
      <c r="AQ31" s="35">
        <f>$F$28/'Fixed data'!$C$7</f>
        <v>-3.1699048888888887E-2</v>
      </c>
      <c r="AR31" s="35">
        <f>$F$28/'Fixed data'!$C$7</f>
        <v>-3.1699048888888887E-2</v>
      </c>
      <c r="AS31" s="35">
        <f>$F$28/'Fixed data'!$C$7</f>
        <v>-3.1699048888888887E-2</v>
      </c>
      <c r="AT31" s="35">
        <f>$F$28/'Fixed data'!$C$7</f>
        <v>-3.1699048888888887E-2</v>
      </c>
      <c r="AU31" s="35">
        <f>$F$28/'Fixed data'!$C$7</f>
        <v>-3.1699048888888887E-2</v>
      </c>
      <c r="AV31" s="35">
        <f>$F$28/'Fixed data'!$C$7</f>
        <v>-3.1699048888888887E-2</v>
      </c>
      <c r="AW31" s="35">
        <f>$F$28/'Fixed data'!$C$7</f>
        <v>-3.1699048888888887E-2</v>
      </c>
      <c r="AX31" s="35">
        <f>$F$28/'Fixed data'!$C$7</f>
        <v>-3.1699048888888887E-2</v>
      </c>
      <c r="AY31" s="35">
        <f>$F$28/'Fixed data'!$C$7</f>
        <v>-3.1699048888888887E-2</v>
      </c>
      <c r="AZ31" s="35"/>
      <c r="BA31" s="35"/>
      <c r="BB31" s="35"/>
      <c r="BC31" s="35"/>
      <c r="BD31" s="35"/>
    </row>
    <row r="32" spans="1:56" ht="16.5" hidden="1" customHeight="1" outlineLevel="1" x14ac:dyDescent="0.35">
      <c r="A32" s="114"/>
      <c r="B32" s="9" t="s">
        <v>3</v>
      </c>
      <c r="C32" s="11" t="s">
        <v>53</v>
      </c>
      <c r="D32" s="9" t="s">
        <v>39</v>
      </c>
      <c r="F32" s="35"/>
      <c r="G32" s="35"/>
      <c r="H32" s="35">
        <f>$G$28/'Fixed data'!$C$7</f>
        <v>-3.2959048888888891E-2</v>
      </c>
      <c r="I32" s="35">
        <f>$G$28/'Fixed data'!$C$7</f>
        <v>-3.2959048888888891E-2</v>
      </c>
      <c r="J32" s="35">
        <f>$G$28/'Fixed data'!$C$7</f>
        <v>-3.2959048888888891E-2</v>
      </c>
      <c r="K32" s="35">
        <f>$G$28/'Fixed data'!$C$7</f>
        <v>-3.2959048888888891E-2</v>
      </c>
      <c r="L32" s="35">
        <f>$G$28/'Fixed data'!$C$7</f>
        <v>-3.2959048888888891E-2</v>
      </c>
      <c r="M32" s="35">
        <f>$G$28/'Fixed data'!$C$7</f>
        <v>-3.2959048888888891E-2</v>
      </c>
      <c r="N32" s="35">
        <f>$G$28/'Fixed data'!$C$7</f>
        <v>-3.2959048888888891E-2</v>
      </c>
      <c r="O32" s="35">
        <f>$G$28/'Fixed data'!$C$7</f>
        <v>-3.2959048888888891E-2</v>
      </c>
      <c r="P32" s="35">
        <f>$G$28/'Fixed data'!$C$7</f>
        <v>-3.2959048888888891E-2</v>
      </c>
      <c r="Q32" s="35">
        <f>$G$28/'Fixed data'!$C$7</f>
        <v>-3.2959048888888891E-2</v>
      </c>
      <c r="R32" s="35">
        <f>$G$28/'Fixed data'!$C$7</f>
        <v>-3.2959048888888891E-2</v>
      </c>
      <c r="S32" s="35">
        <f>$G$28/'Fixed data'!$C$7</f>
        <v>-3.2959048888888891E-2</v>
      </c>
      <c r="T32" s="35">
        <f>$G$28/'Fixed data'!$C$7</f>
        <v>-3.2959048888888891E-2</v>
      </c>
      <c r="U32" s="35">
        <f>$G$28/'Fixed data'!$C$7</f>
        <v>-3.2959048888888891E-2</v>
      </c>
      <c r="V32" s="35">
        <f>$G$28/'Fixed data'!$C$7</f>
        <v>-3.2959048888888891E-2</v>
      </c>
      <c r="W32" s="35">
        <f>$G$28/'Fixed data'!$C$7</f>
        <v>-3.2959048888888891E-2</v>
      </c>
      <c r="X32" s="35">
        <f>$G$28/'Fixed data'!$C$7</f>
        <v>-3.2959048888888891E-2</v>
      </c>
      <c r="Y32" s="35">
        <f>$G$28/'Fixed data'!$C$7</f>
        <v>-3.2959048888888891E-2</v>
      </c>
      <c r="Z32" s="35">
        <f>$G$28/'Fixed data'!$C$7</f>
        <v>-3.2959048888888891E-2</v>
      </c>
      <c r="AA32" s="35">
        <f>$G$28/'Fixed data'!$C$7</f>
        <v>-3.2959048888888891E-2</v>
      </c>
      <c r="AB32" s="35">
        <f>$G$28/'Fixed data'!$C$7</f>
        <v>-3.2959048888888891E-2</v>
      </c>
      <c r="AC32" s="35">
        <f>$G$28/'Fixed data'!$C$7</f>
        <v>-3.2959048888888891E-2</v>
      </c>
      <c r="AD32" s="35">
        <f>$G$28/'Fixed data'!$C$7</f>
        <v>-3.2959048888888891E-2</v>
      </c>
      <c r="AE32" s="35">
        <f>$G$28/'Fixed data'!$C$7</f>
        <v>-3.2959048888888891E-2</v>
      </c>
      <c r="AF32" s="35">
        <f>$G$28/'Fixed data'!$C$7</f>
        <v>-3.2959048888888891E-2</v>
      </c>
      <c r="AG32" s="35">
        <f>$G$28/'Fixed data'!$C$7</f>
        <v>-3.2959048888888891E-2</v>
      </c>
      <c r="AH32" s="35">
        <f>$G$28/'Fixed data'!$C$7</f>
        <v>-3.2959048888888891E-2</v>
      </c>
      <c r="AI32" s="35">
        <f>$G$28/'Fixed data'!$C$7</f>
        <v>-3.2959048888888891E-2</v>
      </c>
      <c r="AJ32" s="35">
        <f>$G$28/'Fixed data'!$C$7</f>
        <v>-3.2959048888888891E-2</v>
      </c>
      <c r="AK32" s="35">
        <f>$G$28/'Fixed data'!$C$7</f>
        <v>-3.2959048888888891E-2</v>
      </c>
      <c r="AL32" s="35">
        <f>$G$28/'Fixed data'!$C$7</f>
        <v>-3.2959048888888891E-2</v>
      </c>
      <c r="AM32" s="35">
        <f>$G$28/'Fixed data'!$C$7</f>
        <v>-3.2959048888888891E-2</v>
      </c>
      <c r="AN32" s="35">
        <f>$G$28/'Fixed data'!$C$7</f>
        <v>-3.2959048888888891E-2</v>
      </c>
      <c r="AO32" s="35">
        <f>$G$28/'Fixed data'!$C$7</f>
        <v>-3.2959048888888891E-2</v>
      </c>
      <c r="AP32" s="35">
        <f>$G$28/'Fixed data'!$C$7</f>
        <v>-3.2959048888888891E-2</v>
      </c>
      <c r="AQ32" s="35">
        <f>$G$28/'Fixed data'!$C$7</f>
        <v>-3.2959048888888891E-2</v>
      </c>
      <c r="AR32" s="35">
        <f>$G$28/'Fixed data'!$C$7</f>
        <v>-3.2959048888888891E-2</v>
      </c>
      <c r="AS32" s="35">
        <f>$G$28/'Fixed data'!$C$7</f>
        <v>-3.2959048888888891E-2</v>
      </c>
      <c r="AT32" s="35">
        <f>$G$28/'Fixed data'!$C$7</f>
        <v>-3.2959048888888891E-2</v>
      </c>
      <c r="AU32" s="35">
        <f>$G$28/'Fixed data'!$C$7</f>
        <v>-3.2959048888888891E-2</v>
      </c>
      <c r="AV32" s="35">
        <f>$G$28/'Fixed data'!$C$7</f>
        <v>-3.2959048888888891E-2</v>
      </c>
      <c r="AW32" s="35">
        <f>$G$28/'Fixed data'!$C$7</f>
        <v>-3.2959048888888891E-2</v>
      </c>
      <c r="AX32" s="35">
        <f>$G$28/'Fixed data'!$C$7</f>
        <v>-3.2959048888888891E-2</v>
      </c>
      <c r="AY32" s="35">
        <f>$G$28/'Fixed data'!$C$7</f>
        <v>-3.2959048888888891E-2</v>
      </c>
      <c r="AZ32" s="35">
        <f>$G$28/'Fixed data'!$C$7</f>
        <v>-3.2959048888888891E-2</v>
      </c>
      <c r="BA32" s="35"/>
      <c r="BB32" s="35"/>
      <c r="BC32" s="35"/>
      <c r="BD32" s="35"/>
    </row>
    <row r="33" spans="1:57" ht="16.5" hidden="1" customHeight="1" outlineLevel="1" x14ac:dyDescent="0.35">
      <c r="A33" s="114"/>
      <c r="B33" s="9" t="s">
        <v>4</v>
      </c>
      <c r="C33" s="11" t="s">
        <v>54</v>
      </c>
      <c r="D33" s="9" t="s">
        <v>39</v>
      </c>
      <c r="F33" s="35"/>
      <c r="G33" s="35"/>
      <c r="H33" s="35"/>
      <c r="I33" s="35">
        <f>$H$28/'Fixed data'!$C$7</f>
        <v>-3.3775606666666666E-2</v>
      </c>
      <c r="J33" s="35">
        <f>$H$28/'Fixed data'!$C$7</f>
        <v>-3.3775606666666666E-2</v>
      </c>
      <c r="K33" s="35">
        <f>$H$28/'Fixed data'!$C$7</f>
        <v>-3.3775606666666666E-2</v>
      </c>
      <c r="L33" s="35">
        <f>$H$28/'Fixed data'!$C$7</f>
        <v>-3.3775606666666666E-2</v>
      </c>
      <c r="M33" s="35">
        <f>$H$28/'Fixed data'!$C$7</f>
        <v>-3.3775606666666666E-2</v>
      </c>
      <c r="N33" s="35">
        <f>$H$28/'Fixed data'!$C$7</f>
        <v>-3.3775606666666666E-2</v>
      </c>
      <c r="O33" s="35">
        <f>$H$28/'Fixed data'!$C$7</f>
        <v>-3.3775606666666666E-2</v>
      </c>
      <c r="P33" s="35">
        <f>$H$28/'Fixed data'!$C$7</f>
        <v>-3.3775606666666666E-2</v>
      </c>
      <c r="Q33" s="35">
        <f>$H$28/'Fixed data'!$C$7</f>
        <v>-3.3775606666666666E-2</v>
      </c>
      <c r="R33" s="35">
        <f>$H$28/'Fixed data'!$C$7</f>
        <v>-3.3775606666666666E-2</v>
      </c>
      <c r="S33" s="35">
        <f>$H$28/'Fixed data'!$C$7</f>
        <v>-3.3775606666666666E-2</v>
      </c>
      <c r="T33" s="35">
        <f>$H$28/'Fixed data'!$C$7</f>
        <v>-3.3775606666666666E-2</v>
      </c>
      <c r="U33" s="35">
        <f>$H$28/'Fixed data'!$C$7</f>
        <v>-3.3775606666666666E-2</v>
      </c>
      <c r="V33" s="35">
        <f>$H$28/'Fixed data'!$C$7</f>
        <v>-3.3775606666666666E-2</v>
      </c>
      <c r="W33" s="35">
        <f>$H$28/'Fixed data'!$C$7</f>
        <v>-3.3775606666666666E-2</v>
      </c>
      <c r="X33" s="35">
        <f>$H$28/'Fixed data'!$C$7</f>
        <v>-3.3775606666666666E-2</v>
      </c>
      <c r="Y33" s="35">
        <f>$H$28/'Fixed data'!$C$7</f>
        <v>-3.3775606666666666E-2</v>
      </c>
      <c r="Z33" s="35">
        <f>$H$28/'Fixed data'!$C$7</f>
        <v>-3.3775606666666666E-2</v>
      </c>
      <c r="AA33" s="35">
        <f>$H$28/'Fixed data'!$C$7</f>
        <v>-3.3775606666666666E-2</v>
      </c>
      <c r="AB33" s="35">
        <f>$H$28/'Fixed data'!$C$7</f>
        <v>-3.3775606666666666E-2</v>
      </c>
      <c r="AC33" s="35">
        <f>$H$28/'Fixed data'!$C$7</f>
        <v>-3.3775606666666666E-2</v>
      </c>
      <c r="AD33" s="35">
        <f>$H$28/'Fixed data'!$C$7</f>
        <v>-3.3775606666666666E-2</v>
      </c>
      <c r="AE33" s="35">
        <f>$H$28/'Fixed data'!$C$7</f>
        <v>-3.3775606666666666E-2</v>
      </c>
      <c r="AF33" s="35">
        <f>$H$28/'Fixed data'!$C$7</f>
        <v>-3.3775606666666666E-2</v>
      </c>
      <c r="AG33" s="35">
        <f>$H$28/'Fixed data'!$C$7</f>
        <v>-3.3775606666666666E-2</v>
      </c>
      <c r="AH33" s="35">
        <f>$H$28/'Fixed data'!$C$7</f>
        <v>-3.3775606666666666E-2</v>
      </c>
      <c r="AI33" s="35">
        <f>$H$28/'Fixed data'!$C$7</f>
        <v>-3.3775606666666666E-2</v>
      </c>
      <c r="AJ33" s="35">
        <f>$H$28/'Fixed data'!$C$7</f>
        <v>-3.3775606666666666E-2</v>
      </c>
      <c r="AK33" s="35">
        <f>$H$28/'Fixed data'!$C$7</f>
        <v>-3.3775606666666666E-2</v>
      </c>
      <c r="AL33" s="35">
        <f>$H$28/'Fixed data'!$C$7</f>
        <v>-3.3775606666666666E-2</v>
      </c>
      <c r="AM33" s="35">
        <f>$H$28/'Fixed data'!$C$7</f>
        <v>-3.3775606666666666E-2</v>
      </c>
      <c r="AN33" s="35">
        <f>$H$28/'Fixed data'!$C$7</f>
        <v>-3.3775606666666666E-2</v>
      </c>
      <c r="AO33" s="35">
        <f>$H$28/'Fixed data'!$C$7</f>
        <v>-3.3775606666666666E-2</v>
      </c>
      <c r="AP33" s="35">
        <f>$H$28/'Fixed data'!$C$7</f>
        <v>-3.3775606666666666E-2</v>
      </c>
      <c r="AQ33" s="35">
        <f>$H$28/'Fixed data'!$C$7</f>
        <v>-3.3775606666666666E-2</v>
      </c>
      <c r="AR33" s="35">
        <f>$H$28/'Fixed data'!$C$7</f>
        <v>-3.3775606666666666E-2</v>
      </c>
      <c r="AS33" s="35">
        <f>$H$28/'Fixed data'!$C$7</f>
        <v>-3.3775606666666666E-2</v>
      </c>
      <c r="AT33" s="35">
        <f>$H$28/'Fixed data'!$C$7</f>
        <v>-3.3775606666666666E-2</v>
      </c>
      <c r="AU33" s="35">
        <f>$H$28/'Fixed data'!$C$7</f>
        <v>-3.3775606666666666E-2</v>
      </c>
      <c r="AV33" s="35">
        <f>$H$28/'Fixed data'!$C$7</f>
        <v>-3.3775606666666666E-2</v>
      </c>
      <c r="AW33" s="35">
        <f>$H$28/'Fixed data'!$C$7</f>
        <v>-3.3775606666666666E-2</v>
      </c>
      <c r="AX33" s="35">
        <f>$H$28/'Fixed data'!$C$7</f>
        <v>-3.3775606666666666E-2</v>
      </c>
      <c r="AY33" s="35">
        <f>$H$28/'Fixed data'!$C$7</f>
        <v>-3.3775606666666666E-2</v>
      </c>
      <c r="AZ33" s="35">
        <f>$H$28/'Fixed data'!$C$7</f>
        <v>-3.3775606666666666E-2</v>
      </c>
      <c r="BA33" s="35">
        <f>$H$28/'Fixed data'!$C$7</f>
        <v>-3.3775606666666666E-2</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-3.0986604444444444E-2</v>
      </c>
      <c r="G60" s="35">
        <f t="shared" si="5"/>
        <v>-6.2685653333333327E-2</v>
      </c>
      <c r="H60" s="35">
        <f t="shared" si="5"/>
        <v>-9.5644702222222211E-2</v>
      </c>
      <c r="I60" s="35">
        <f t="shared" si="5"/>
        <v>-0.12942030888888889</v>
      </c>
      <c r="J60" s="35">
        <f t="shared" si="5"/>
        <v>-0.12942030888888889</v>
      </c>
      <c r="K60" s="35">
        <f t="shared" si="5"/>
        <v>-0.12942030888888889</v>
      </c>
      <c r="L60" s="35">
        <f t="shared" si="5"/>
        <v>-0.12942030888888889</v>
      </c>
      <c r="M60" s="35">
        <f t="shared" si="5"/>
        <v>-0.12942030888888889</v>
      </c>
      <c r="N60" s="35">
        <f t="shared" si="5"/>
        <v>-0.12942030888888889</v>
      </c>
      <c r="O60" s="35">
        <f t="shared" si="5"/>
        <v>-0.12942030888888889</v>
      </c>
      <c r="P60" s="35">
        <f t="shared" si="5"/>
        <v>-0.12942030888888889</v>
      </c>
      <c r="Q60" s="35">
        <f t="shared" si="5"/>
        <v>-0.12942030888888889</v>
      </c>
      <c r="R60" s="35">
        <f t="shared" si="5"/>
        <v>-0.12942030888888889</v>
      </c>
      <c r="S60" s="35">
        <f t="shared" si="5"/>
        <v>-0.12942030888888889</v>
      </c>
      <c r="T60" s="35">
        <f t="shared" si="5"/>
        <v>-0.12942030888888889</v>
      </c>
      <c r="U60" s="35">
        <f t="shared" si="5"/>
        <v>-0.12942030888888889</v>
      </c>
      <c r="V60" s="35">
        <f t="shared" si="5"/>
        <v>-0.12942030888888889</v>
      </c>
      <c r="W60" s="35">
        <f t="shared" si="5"/>
        <v>-0.12942030888888889</v>
      </c>
      <c r="X60" s="35">
        <f t="shared" si="5"/>
        <v>-0.12942030888888889</v>
      </c>
      <c r="Y60" s="35">
        <f t="shared" si="5"/>
        <v>-0.12942030888888889</v>
      </c>
      <c r="Z60" s="35">
        <f t="shared" si="5"/>
        <v>-0.12942030888888889</v>
      </c>
      <c r="AA60" s="35">
        <f t="shared" si="5"/>
        <v>-0.12942030888888889</v>
      </c>
      <c r="AB60" s="35">
        <f t="shared" si="5"/>
        <v>-0.12942030888888889</v>
      </c>
      <c r="AC60" s="35">
        <f t="shared" si="5"/>
        <v>-0.12942030888888889</v>
      </c>
      <c r="AD60" s="35">
        <f t="shared" si="5"/>
        <v>-0.12942030888888889</v>
      </c>
      <c r="AE60" s="35">
        <f t="shared" si="5"/>
        <v>-0.12942030888888889</v>
      </c>
      <c r="AF60" s="35">
        <f t="shared" si="5"/>
        <v>-0.12942030888888889</v>
      </c>
      <c r="AG60" s="35">
        <f t="shared" si="5"/>
        <v>-0.12942030888888889</v>
      </c>
      <c r="AH60" s="35">
        <f t="shared" si="5"/>
        <v>-0.12942030888888889</v>
      </c>
      <c r="AI60" s="35">
        <f t="shared" si="5"/>
        <v>-0.12942030888888889</v>
      </c>
      <c r="AJ60" s="35">
        <f t="shared" si="5"/>
        <v>-0.12942030888888889</v>
      </c>
      <c r="AK60" s="35">
        <f t="shared" si="5"/>
        <v>-0.12942030888888889</v>
      </c>
      <c r="AL60" s="35">
        <f t="shared" si="5"/>
        <v>-0.12942030888888889</v>
      </c>
      <c r="AM60" s="35">
        <f t="shared" si="5"/>
        <v>-0.12942030888888889</v>
      </c>
      <c r="AN60" s="35">
        <f t="shared" si="5"/>
        <v>-0.12942030888888889</v>
      </c>
      <c r="AO60" s="35">
        <f t="shared" si="5"/>
        <v>-0.12942030888888889</v>
      </c>
      <c r="AP60" s="35">
        <f t="shared" si="5"/>
        <v>-0.12942030888888889</v>
      </c>
      <c r="AQ60" s="35">
        <f t="shared" si="5"/>
        <v>-0.12942030888888889</v>
      </c>
      <c r="AR60" s="35">
        <f t="shared" si="5"/>
        <v>-0.12942030888888889</v>
      </c>
      <c r="AS60" s="35">
        <f t="shared" si="5"/>
        <v>-0.12942030888888889</v>
      </c>
      <c r="AT60" s="35">
        <f t="shared" si="5"/>
        <v>-0.12942030888888889</v>
      </c>
      <c r="AU60" s="35">
        <f t="shared" si="5"/>
        <v>-0.12942030888888889</v>
      </c>
      <c r="AV60" s="35">
        <f t="shared" si="5"/>
        <v>-0.12942030888888889</v>
      </c>
      <c r="AW60" s="35">
        <f t="shared" si="5"/>
        <v>-0.12942030888888889</v>
      </c>
      <c r="AX60" s="35">
        <f t="shared" si="5"/>
        <v>-0.12942030888888889</v>
      </c>
      <c r="AY60" s="35">
        <f t="shared" si="5"/>
        <v>-9.843370444444445E-2</v>
      </c>
      <c r="AZ60" s="35">
        <f t="shared" si="5"/>
        <v>-6.673465555555555E-2</v>
      </c>
      <c r="BA60" s="35">
        <f t="shared" si="5"/>
        <v>-3.3775606666666666E-2</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-1.3943972</v>
      </c>
      <c r="G61" s="35">
        <f t="shared" ref="G61:BD61" si="6">F62</f>
        <v>-2.7898677955555558</v>
      </c>
      <c r="H61" s="35">
        <f t="shared" si="6"/>
        <v>-4.2103393422222224</v>
      </c>
      <c r="I61" s="35">
        <f t="shared" si="6"/>
        <v>-5.6345969399999998</v>
      </c>
      <c r="J61" s="35">
        <f t="shared" si="6"/>
        <v>-5.5051766311111106</v>
      </c>
      <c r="K61" s="35">
        <f t="shared" si="6"/>
        <v>-5.3757563222222213</v>
      </c>
      <c r="L61" s="35">
        <f t="shared" si="6"/>
        <v>-5.2463360133333321</v>
      </c>
      <c r="M61" s="35">
        <f t="shared" si="6"/>
        <v>-5.1169157044444429</v>
      </c>
      <c r="N61" s="35">
        <f t="shared" si="6"/>
        <v>-4.9874953955555537</v>
      </c>
      <c r="O61" s="35">
        <f t="shared" si="6"/>
        <v>-4.8580750866666644</v>
      </c>
      <c r="P61" s="35">
        <f t="shared" si="6"/>
        <v>-4.7286547777777752</v>
      </c>
      <c r="Q61" s="35">
        <f t="shared" si="6"/>
        <v>-4.599234468888886</v>
      </c>
      <c r="R61" s="35">
        <f t="shared" si="6"/>
        <v>-4.4698141599999968</v>
      </c>
      <c r="S61" s="35">
        <f t="shared" si="6"/>
        <v>-4.3403938511111075</v>
      </c>
      <c r="T61" s="35">
        <f t="shared" si="6"/>
        <v>-4.2109735422222183</v>
      </c>
      <c r="U61" s="35">
        <f t="shared" si="6"/>
        <v>-4.0815532333333291</v>
      </c>
      <c r="V61" s="35">
        <f t="shared" si="6"/>
        <v>-3.9521329244444403</v>
      </c>
      <c r="W61" s="35">
        <f t="shared" si="6"/>
        <v>-3.8227126155555515</v>
      </c>
      <c r="X61" s="35">
        <f t="shared" si="6"/>
        <v>-3.6932923066666627</v>
      </c>
      <c r="Y61" s="35">
        <f t="shared" si="6"/>
        <v>-3.563871997777774</v>
      </c>
      <c r="Z61" s="35">
        <f t="shared" si="6"/>
        <v>-3.4344516888888852</v>
      </c>
      <c r="AA61" s="35">
        <f t="shared" si="6"/>
        <v>-3.3050313799999964</v>
      </c>
      <c r="AB61" s="35">
        <f t="shared" si="6"/>
        <v>-3.1756110711111076</v>
      </c>
      <c r="AC61" s="35">
        <f t="shared" si="6"/>
        <v>-3.0461907622222189</v>
      </c>
      <c r="AD61" s="35">
        <f t="shared" si="6"/>
        <v>-2.9167704533333301</v>
      </c>
      <c r="AE61" s="35">
        <f t="shared" si="6"/>
        <v>-2.7873501444444413</v>
      </c>
      <c r="AF61" s="35">
        <f t="shared" si="6"/>
        <v>-2.6579298355555525</v>
      </c>
      <c r="AG61" s="35">
        <f t="shared" si="6"/>
        <v>-2.5285095266666637</v>
      </c>
      <c r="AH61" s="35">
        <f t="shared" si="6"/>
        <v>-2.399089217777775</v>
      </c>
      <c r="AI61" s="35">
        <f t="shared" si="6"/>
        <v>-2.2696689088888862</v>
      </c>
      <c r="AJ61" s="35">
        <f t="shared" si="6"/>
        <v>-2.1402485999999974</v>
      </c>
      <c r="AK61" s="35">
        <f t="shared" si="6"/>
        <v>-2.0108282911111086</v>
      </c>
      <c r="AL61" s="35">
        <f t="shared" si="6"/>
        <v>-1.8814079822222198</v>
      </c>
      <c r="AM61" s="35">
        <f t="shared" si="6"/>
        <v>-1.7519876733333311</v>
      </c>
      <c r="AN61" s="35">
        <f t="shared" si="6"/>
        <v>-1.6225673644444423</v>
      </c>
      <c r="AO61" s="35">
        <f t="shared" si="6"/>
        <v>-1.4931470555555535</v>
      </c>
      <c r="AP61" s="35">
        <f t="shared" si="6"/>
        <v>-1.3637267466666647</v>
      </c>
      <c r="AQ61" s="35">
        <f t="shared" si="6"/>
        <v>-1.2343064377777759</v>
      </c>
      <c r="AR61" s="35">
        <f t="shared" si="6"/>
        <v>-1.1048861288888872</v>
      </c>
      <c r="AS61" s="35">
        <f t="shared" si="6"/>
        <v>-0.97546581999999826</v>
      </c>
      <c r="AT61" s="35">
        <f t="shared" si="6"/>
        <v>-0.84604551111110937</v>
      </c>
      <c r="AU61" s="35">
        <f t="shared" si="6"/>
        <v>-0.71662520222222048</v>
      </c>
      <c r="AV61" s="35">
        <f t="shared" si="6"/>
        <v>-0.58720489333333159</v>
      </c>
      <c r="AW61" s="35">
        <f t="shared" si="6"/>
        <v>-0.4577845844444427</v>
      </c>
      <c r="AX61" s="35">
        <f t="shared" si="6"/>
        <v>-0.32836427555555381</v>
      </c>
      <c r="AY61" s="35">
        <f t="shared" si="6"/>
        <v>-0.19894396666666492</v>
      </c>
      <c r="AZ61" s="35">
        <f t="shared" si="6"/>
        <v>-0.10051026222222047</v>
      </c>
      <c r="BA61" s="35">
        <f t="shared" si="6"/>
        <v>-3.3775606666664917E-2</v>
      </c>
      <c r="BB61" s="35">
        <f t="shared" si="6"/>
        <v>1.7486012637846216E-15</v>
      </c>
      <c r="BC61" s="35">
        <f t="shared" si="6"/>
        <v>1.7486012637846216E-15</v>
      </c>
      <c r="BD61" s="35">
        <f t="shared" si="6"/>
        <v>1.7486012637846216E-15</v>
      </c>
    </row>
    <row r="62" spans="1:56" ht="16.5" hidden="1" customHeight="1" outlineLevel="1" x14ac:dyDescent="0.3">
      <c r="A62" s="114"/>
      <c r="B62" s="9" t="s">
        <v>33</v>
      </c>
      <c r="C62" s="9" t="s">
        <v>67</v>
      </c>
      <c r="D62" s="9" t="s">
        <v>39</v>
      </c>
      <c r="E62" s="35">
        <f t="shared" ref="E62:BD62" si="7">E28-E60+E61</f>
        <v>-1.3943972</v>
      </c>
      <c r="F62" s="35">
        <f t="shared" si="7"/>
        <v>-2.7898677955555558</v>
      </c>
      <c r="G62" s="35">
        <f t="shared" si="7"/>
        <v>-4.2103393422222224</v>
      </c>
      <c r="H62" s="35">
        <f t="shared" si="7"/>
        <v>-5.6345969399999998</v>
      </c>
      <c r="I62" s="35">
        <f t="shared" si="7"/>
        <v>-5.5051766311111106</v>
      </c>
      <c r="J62" s="35">
        <f t="shared" si="7"/>
        <v>-5.3757563222222213</v>
      </c>
      <c r="K62" s="35">
        <f t="shared" si="7"/>
        <v>-5.2463360133333321</v>
      </c>
      <c r="L62" s="35">
        <f t="shared" si="7"/>
        <v>-5.1169157044444429</v>
      </c>
      <c r="M62" s="35">
        <f t="shared" si="7"/>
        <v>-4.9874953955555537</v>
      </c>
      <c r="N62" s="35">
        <f t="shared" si="7"/>
        <v>-4.8580750866666644</v>
      </c>
      <c r="O62" s="35">
        <f t="shared" si="7"/>
        <v>-4.7286547777777752</v>
      </c>
      <c r="P62" s="35">
        <f t="shared" si="7"/>
        <v>-4.599234468888886</v>
      </c>
      <c r="Q62" s="35">
        <f t="shared" si="7"/>
        <v>-4.4698141599999968</v>
      </c>
      <c r="R62" s="35">
        <f t="shared" si="7"/>
        <v>-4.3403938511111075</v>
      </c>
      <c r="S62" s="35">
        <f t="shared" si="7"/>
        <v>-4.2109735422222183</v>
      </c>
      <c r="T62" s="35">
        <f t="shared" si="7"/>
        <v>-4.0815532333333291</v>
      </c>
      <c r="U62" s="35">
        <f t="shared" si="7"/>
        <v>-3.9521329244444403</v>
      </c>
      <c r="V62" s="35">
        <f t="shared" si="7"/>
        <v>-3.8227126155555515</v>
      </c>
      <c r="W62" s="35">
        <f t="shared" si="7"/>
        <v>-3.6932923066666627</v>
      </c>
      <c r="X62" s="35">
        <f t="shared" si="7"/>
        <v>-3.563871997777774</v>
      </c>
      <c r="Y62" s="35">
        <f t="shared" si="7"/>
        <v>-3.4344516888888852</v>
      </c>
      <c r="Z62" s="35">
        <f t="shared" si="7"/>
        <v>-3.3050313799999964</v>
      </c>
      <c r="AA62" s="35">
        <f t="shared" si="7"/>
        <v>-3.1756110711111076</v>
      </c>
      <c r="AB62" s="35">
        <f t="shared" si="7"/>
        <v>-3.0461907622222189</v>
      </c>
      <c r="AC62" s="35">
        <f t="shared" si="7"/>
        <v>-2.9167704533333301</v>
      </c>
      <c r="AD62" s="35">
        <f t="shared" si="7"/>
        <v>-2.7873501444444413</v>
      </c>
      <c r="AE62" s="35">
        <f t="shared" si="7"/>
        <v>-2.6579298355555525</v>
      </c>
      <c r="AF62" s="35">
        <f t="shared" si="7"/>
        <v>-2.5285095266666637</v>
      </c>
      <c r="AG62" s="35">
        <f t="shared" si="7"/>
        <v>-2.399089217777775</v>
      </c>
      <c r="AH62" s="35">
        <f t="shared" si="7"/>
        <v>-2.2696689088888862</v>
      </c>
      <c r="AI62" s="35">
        <f t="shared" si="7"/>
        <v>-2.1402485999999974</v>
      </c>
      <c r="AJ62" s="35">
        <f t="shared" si="7"/>
        <v>-2.0108282911111086</v>
      </c>
      <c r="AK62" s="35">
        <f t="shared" si="7"/>
        <v>-1.8814079822222198</v>
      </c>
      <c r="AL62" s="35">
        <f t="shared" si="7"/>
        <v>-1.7519876733333311</v>
      </c>
      <c r="AM62" s="35">
        <f t="shared" si="7"/>
        <v>-1.6225673644444423</v>
      </c>
      <c r="AN62" s="35">
        <f t="shared" si="7"/>
        <v>-1.4931470555555535</v>
      </c>
      <c r="AO62" s="35">
        <f t="shared" si="7"/>
        <v>-1.3637267466666647</v>
      </c>
      <c r="AP62" s="35">
        <f t="shared" si="7"/>
        <v>-1.2343064377777759</v>
      </c>
      <c r="AQ62" s="35">
        <f t="shared" si="7"/>
        <v>-1.1048861288888872</v>
      </c>
      <c r="AR62" s="35">
        <f t="shared" si="7"/>
        <v>-0.97546581999999826</v>
      </c>
      <c r="AS62" s="35">
        <f t="shared" si="7"/>
        <v>-0.84604551111110937</v>
      </c>
      <c r="AT62" s="35">
        <f t="shared" si="7"/>
        <v>-0.71662520222222048</v>
      </c>
      <c r="AU62" s="35">
        <f t="shared" si="7"/>
        <v>-0.58720489333333159</v>
      </c>
      <c r="AV62" s="35">
        <f t="shared" si="7"/>
        <v>-0.4577845844444427</v>
      </c>
      <c r="AW62" s="35">
        <f t="shared" si="7"/>
        <v>-0.32836427555555381</v>
      </c>
      <c r="AX62" s="35">
        <f t="shared" si="7"/>
        <v>-0.19894396666666492</v>
      </c>
      <c r="AY62" s="35">
        <f t="shared" si="7"/>
        <v>-0.10051026222222047</v>
      </c>
      <c r="AZ62" s="35">
        <f t="shared" si="7"/>
        <v>-3.3775606666664917E-2</v>
      </c>
      <c r="BA62" s="35">
        <f t="shared" si="7"/>
        <v>1.7486012637846216E-15</v>
      </c>
      <c r="BB62" s="35">
        <f t="shared" si="7"/>
        <v>1.7486012637846216E-15</v>
      </c>
      <c r="BC62" s="35">
        <f t="shared" si="7"/>
        <v>1.7486012637846216E-15</v>
      </c>
      <c r="BD62" s="35">
        <f t="shared" si="7"/>
        <v>1.7486012637846216E-15</v>
      </c>
    </row>
    <row r="63" spans="1:56" ht="16.5" collapsed="1" x14ac:dyDescent="0.3">
      <c r="A63" s="114"/>
      <c r="B63" s="9" t="s">
        <v>8</v>
      </c>
      <c r="C63" s="11" t="s">
        <v>66</v>
      </c>
      <c r="D63" s="9" t="s">
        <v>39</v>
      </c>
      <c r="E63" s="35">
        <f>AVERAGE(E61:E62)*'Fixed data'!$C$3</f>
        <v>-2.7887944000000001E-2</v>
      </c>
      <c r="F63" s="35">
        <f>AVERAGE(F61:F62)*'Fixed data'!$C$3</f>
        <v>-8.3685299911111122E-2</v>
      </c>
      <c r="G63" s="35">
        <f>AVERAGE(G61:G62)*'Fixed data'!$C$3</f>
        <v>-0.14000414275555556</v>
      </c>
      <c r="H63" s="35">
        <f>AVERAGE(H61:H62)*'Fixed data'!$C$3</f>
        <v>-0.19689872564444444</v>
      </c>
      <c r="I63" s="35">
        <f>AVERAGE(I61:I62)*'Fixed data'!$C$3</f>
        <v>-0.22279547142222222</v>
      </c>
      <c r="J63" s="35">
        <f>AVERAGE(J61:J62)*'Fixed data'!$C$3</f>
        <v>-0.21761865906666664</v>
      </c>
      <c r="K63" s="35">
        <f>AVERAGE(K61:K62)*'Fixed data'!$C$3</f>
        <v>-0.21244184671111108</v>
      </c>
      <c r="L63" s="35">
        <f>AVERAGE(L61:L62)*'Fixed data'!$C$3</f>
        <v>-0.20726503435555552</v>
      </c>
      <c r="M63" s="35">
        <f>AVERAGE(M61:M62)*'Fixed data'!$C$3</f>
        <v>-0.20208822199999993</v>
      </c>
      <c r="N63" s="35">
        <f>AVERAGE(N61:N62)*'Fixed data'!$C$3</f>
        <v>-0.19691140964444437</v>
      </c>
      <c r="O63" s="35">
        <f>AVERAGE(O61:O62)*'Fixed data'!$C$3</f>
        <v>-0.19173459728888881</v>
      </c>
      <c r="P63" s="35">
        <f>AVERAGE(P61:P62)*'Fixed data'!$C$3</f>
        <v>-0.18655778493333322</v>
      </c>
      <c r="Q63" s="35">
        <f>AVERAGE(Q61:Q62)*'Fixed data'!$C$3</f>
        <v>-0.18138097257777766</v>
      </c>
      <c r="R63" s="35">
        <f>AVERAGE(R61:R62)*'Fixed data'!$C$3</f>
        <v>-0.1762041602222221</v>
      </c>
      <c r="S63" s="35">
        <f>AVERAGE(S61:S62)*'Fixed data'!$C$3</f>
        <v>-0.17102734786666651</v>
      </c>
      <c r="T63" s="35">
        <f>AVERAGE(T61:T62)*'Fixed data'!$C$3</f>
        <v>-0.16585053551111095</v>
      </c>
      <c r="U63" s="35">
        <f>AVERAGE(U61:U62)*'Fixed data'!$C$3</f>
        <v>-0.16067372315555539</v>
      </c>
      <c r="V63" s="35">
        <f>AVERAGE(V61:V62)*'Fixed data'!$C$3</f>
        <v>-0.15549691079999986</v>
      </c>
      <c r="W63" s="35">
        <f>AVERAGE(W61:W62)*'Fixed data'!$C$3</f>
        <v>-0.15032009844444427</v>
      </c>
      <c r="X63" s="35">
        <f>AVERAGE(X61:X62)*'Fixed data'!$C$3</f>
        <v>-0.14514328608888874</v>
      </c>
      <c r="Y63" s="35">
        <f>AVERAGE(Y61:Y62)*'Fixed data'!$C$3</f>
        <v>-0.13996647373333318</v>
      </c>
      <c r="Z63" s="35">
        <f>AVERAGE(Z61:Z62)*'Fixed data'!$C$3</f>
        <v>-0.13478966137777765</v>
      </c>
      <c r="AA63" s="35">
        <f>AVERAGE(AA61:AA62)*'Fixed data'!$C$3</f>
        <v>-0.12961284902222209</v>
      </c>
      <c r="AB63" s="35">
        <f>AVERAGE(AB61:AB62)*'Fixed data'!$C$3</f>
        <v>-0.12443603666666654</v>
      </c>
      <c r="AC63" s="35">
        <f>AVERAGE(AC61:AC62)*'Fixed data'!$C$3</f>
        <v>-0.11925922431111097</v>
      </c>
      <c r="AD63" s="35">
        <f>AVERAGE(AD61:AD62)*'Fixed data'!$C$3</f>
        <v>-0.11408241195555544</v>
      </c>
      <c r="AE63" s="35">
        <f>AVERAGE(AE61:AE62)*'Fixed data'!$C$3</f>
        <v>-0.10890559959999987</v>
      </c>
      <c r="AF63" s="35">
        <f>AVERAGE(AF61:AF62)*'Fixed data'!$C$3</f>
        <v>-0.10372878724444434</v>
      </c>
      <c r="AG63" s="35">
        <f>AVERAGE(AG61:AG62)*'Fixed data'!$C$3</f>
        <v>-9.8551974888888769E-2</v>
      </c>
      <c r="AH63" s="35">
        <f>AVERAGE(AH61:AH62)*'Fixed data'!$C$3</f>
        <v>-9.3375162533333236E-2</v>
      </c>
      <c r="AI63" s="35">
        <f>AVERAGE(AI61:AI62)*'Fixed data'!$C$3</f>
        <v>-8.8198350177777662E-2</v>
      </c>
      <c r="AJ63" s="35">
        <f>AVERAGE(AJ61:AJ62)*'Fixed data'!$C$3</f>
        <v>-8.302153782222213E-2</v>
      </c>
      <c r="AK63" s="35">
        <f>AVERAGE(AK61:AK62)*'Fixed data'!$C$3</f>
        <v>-7.784472546666657E-2</v>
      </c>
      <c r="AL63" s="35">
        <f>AVERAGE(AL61:AL62)*'Fixed data'!$C$3</f>
        <v>-7.2667913111111024E-2</v>
      </c>
      <c r="AM63" s="35">
        <f>AVERAGE(AM61:AM62)*'Fixed data'!$C$3</f>
        <v>-6.7491100755555464E-2</v>
      </c>
      <c r="AN63" s="35">
        <f>AVERAGE(AN61:AN62)*'Fixed data'!$C$3</f>
        <v>-6.2314288399999918E-2</v>
      </c>
      <c r="AO63" s="35">
        <f>AVERAGE(AO61:AO62)*'Fixed data'!$C$3</f>
        <v>-5.7137476044444364E-2</v>
      </c>
      <c r="AP63" s="35">
        <f>AVERAGE(AP61:AP62)*'Fixed data'!$C$3</f>
        <v>-5.1960663688888811E-2</v>
      </c>
      <c r="AQ63" s="35">
        <f>AVERAGE(AQ61:AQ62)*'Fixed data'!$C$3</f>
        <v>-4.6783851333333265E-2</v>
      </c>
      <c r="AR63" s="35">
        <f>AVERAGE(AR61:AR62)*'Fixed data'!$C$3</f>
        <v>-4.1607038977777712E-2</v>
      </c>
      <c r="AS63" s="35">
        <f>AVERAGE(AS61:AS62)*'Fixed data'!$C$3</f>
        <v>-3.6430226622222152E-2</v>
      </c>
      <c r="AT63" s="35">
        <f>AVERAGE(AT61:AT62)*'Fixed data'!$C$3</f>
        <v>-3.1253414266666599E-2</v>
      </c>
      <c r="AU63" s="35">
        <f>AVERAGE(AU61:AU62)*'Fixed data'!$C$3</f>
        <v>-2.6076601911111039E-2</v>
      </c>
      <c r="AV63" s="35">
        <f>AVERAGE(AV61:AV62)*'Fixed data'!$C$3</f>
        <v>-2.0899789555555489E-2</v>
      </c>
      <c r="AW63" s="35">
        <f>AVERAGE(AW61:AW62)*'Fixed data'!$C$3</f>
        <v>-1.5722977199999929E-2</v>
      </c>
      <c r="AX63" s="35">
        <f>AVERAGE(AX61:AX62)*'Fixed data'!$C$3</f>
        <v>-1.0546164844444374E-2</v>
      </c>
      <c r="AY63" s="35">
        <f>AVERAGE(AY61:AY62)*'Fixed data'!$C$3</f>
        <v>-5.989084577777708E-3</v>
      </c>
      <c r="AZ63" s="35">
        <f>AVERAGE(AZ61:AZ62)*'Fixed data'!$C$3</f>
        <v>-2.6857173777777078E-3</v>
      </c>
      <c r="BA63" s="35">
        <f>AVERAGE(BA61:BA62)*'Fixed data'!$C$3</f>
        <v>-6.7551213333326334E-4</v>
      </c>
      <c r="BB63" s="35">
        <f>AVERAGE(BB61:BB62)*'Fixed data'!$C$3</f>
        <v>6.9944050551384863E-17</v>
      </c>
      <c r="BC63" s="35">
        <f>AVERAGE(BC61:BC62)*'Fixed data'!$C$3</f>
        <v>6.9944050551384863E-17</v>
      </c>
      <c r="BD63" s="35">
        <f>AVERAGE(BD61:BD62)*'Fixed data'!$C$3</f>
        <v>6.9944050551384863E-17</v>
      </c>
    </row>
    <row r="64" spans="1:56" ht="15.75" thickBot="1" x14ac:dyDescent="0.35">
      <c r="A64" s="113"/>
      <c r="B64" s="12" t="s">
        <v>93</v>
      </c>
      <c r="C64" s="12" t="s">
        <v>44</v>
      </c>
      <c r="D64" s="12" t="s">
        <v>39</v>
      </c>
      <c r="E64" s="53">
        <f t="shared" ref="E64:BD64" si="8">E29+E60+E63</f>
        <v>-0.62548674400000015</v>
      </c>
      <c r="F64" s="53">
        <f t="shared" si="8"/>
        <v>-0.7260107043555557</v>
      </c>
      <c r="G64" s="53">
        <f t="shared" si="8"/>
        <v>-0.8383285960888891</v>
      </c>
      <c r="H64" s="53">
        <f t="shared" si="8"/>
        <v>-0.94393012786666664</v>
      </c>
      <c r="I64" s="53">
        <f t="shared" si="8"/>
        <v>-0.35221578031111112</v>
      </c>
      <c r="J64" s="53">
        <f t="shared" si="8"/>
        <v>-0.34703896795555556</v>
      </c>
      <c r="K64" s="53">
        <f t="shared" si="8"/>
        <v>-0.3418621556</v>
      </c>
      <c r="L64" s="53">
        <f t="shared" si="8"/>
        <v>-0.33668534324444443</v>
      </c>
      <c r="M64" s="53">
        <f t="shared" si="8"/>
        <v>-0.33150853088888882</v>
      </c>
      <c r="N64" s="53">
        <f t="shared" si="8"/>
        <v>-0.32633171853333326</v>
      </c>
      <c r="O64" s="53">
        <f t="shared" si="8"/>
        <v>-0.3211549061777777</v>
      </c>
      <c r="P64" s="53">
        <f t="shared" si="8"/>
        <v>-0.31597809382222208</v>
      </c>
      <c r="Q64" s="53">
        <f t="shared" si="8"/>
        <v>-0.31080128146666652</v>
      </c>
      <c r="R64" s="53">
        <f t="shared" si="8"/>
        <v>-0.30562446911111096</v>
      </c>
      <c r="S64" s="53">
        <f t="shared" si="8"/>
        <v>-0.3004476567555554</v>
      </c>
      <c r="T64" s="53">
        <f t="shared" si="8"/>
        <v>-0.29527084439999984</v>
      </c>
      <c r="U64" s="53">
        <f t="shared" si="8"/>
        <v>-0.29009403204444428</v>
      </c>
      <c r="V64" s="53">
        <f t="shared" si="8"/>
        <v>-0.28491721968888872</v>
      </c>
      <c r="W64" s="53">
        <f t="shared" si="8"/>
        <v>-0.27974040733333316</v>
      </c>
      <c r="X64" s="53">
        <f t="shared" si="8"/>
        <v>-0.2745635949777776</v>
      </c>
      <c r="Y64" s="53">
        <f t="shared" si="8"/>
        <v>-0.26938678262222204</v>
      </c>
      <c r="Z64" s="53">
        <f t="shared" si="8"/>
        <v>-0.26420997026666654</v>
      </c>
      <c r="AA64" s="53">
        <f t="shared" si="8"/>
        <v>-0.25903315791111098</v>
      </c>
      <c r="AB64" s="53">
        <f t="shared" si="8"/>
        <v>-0.25385634555555542</v>
      </c>
      <c r="AC64" s="53">
        <f t="shared" si="8"/>
        <v>-0.24867953319999986</v>
      </c>
      <c r="AD64" s="53">
        <f t="shared" si="8"/>
        <v>-0.24350272084444433</v>
      </c>
      <c r="AE64" s="53">
        <f t="shared" si="8"/>
        <v>-0.23832590848888877</v>
      </c>
      <c r="AF64" s="53">
        <f t="shared" si="8"/>
        <v>-0.23314909613333323</v>
      </c>
      <c r="AG64" s="53">
        <f t="shared" si="8"/>
        <v>-0.22797228377777767</v>
      </c>
      <c r="AH64" s="53">
        <f t="shared" si="8"/>
        <v>-0.22279547142222211</v>
      </c>
      <c r="AI64" s="53">
        <f t="shared" si="8"/>
        <v>-0.21761865906666655</v>
      </c>
      <c r="AJ64" s="53">
        <f t="shared" si="8"/>
        <v>-0.21244184671111102</v>
      </c>
      <c r="AK64" s="53">
        <f t="shared" si="8"/>
        <v>-0.20726503435555546</v>
      </c>
      <c r="AL64" s="53">
        <f t="shared" si="8"/>
        <v>-0.20208822199999993</v>
      </c>
      <c r="AM64" s="53">
        <f t="shared" si="8"/>
        <v>-0.19691140964444437</v>
      </c>
      <c r="AN64" s="53">
        <f t="shared" si="8"/>
        <v>-0.19173459728888881</v>
      </c>
      <c r="AO64" s="53">
        <f t="shared" si="8"/>
        <v>-0.18655778493333325</v>
      </c>
      <c r="AP64" s="53">
        <f t="shared" si="8"/>
        <v>-0.18138097257777769</v>
      </c>
      <c r="AQ64" s="53">
        <f t="shared" si="8"/>
        <v>-0.17620416022222216</v>
      </c>
      <c r="AR64" s="53">
        <f t="shared" si="8"/>
        <v>-0.1710273478666666</v>
      </c>
      <c r="AS64" s="53">
        <f t="shared" si="8"/>
        <v>-0.16585053551111104</v>
      </c>
      <c r="AT64" s="53">
        <f t="shared" si="8"/>
        <v>-0.1606737231555555</v>
      </c>
      <c r="AU64" s="53">
        <f t="shared" si="8"/>
        <v>-0.15549691079999994</v>
      </c>
      <c r="AV64" s="53">
        <f t="shared" si="8"/>
        <v>-0.15032009844444438</v>
      </c>
      <c r="AW64" s="53">
        <f t="shared" si="8"/>
        <v>-0.14514328608888882</v>
      </c>
      <c r="AX64" s="53">
        <f t="shared" si="8"/>
        <v>-0.13996647373333326</v>
      </c>
      <c r="AY64" s="53">
        <f t="shared" si="8"/>
        <v>-0.10442278902222216</v>
      </c>
      <c r="AZ64" s="53">
        <f t="shared" si="8"/>
        <v>-6.9420372933333252E-2</v>
      </c>
      <c r="BA64" s="53">
        <f t="shared" si="8"/>
        <v>-3.445111879999993E-2</v>
      </c>
      <c r="BB64" s="53">
        <f t="shared" si="8"/>
        <v>6.9944050551384863E-17</v>
      </c>
      <c r="BC64" s="53">
        <f t="shared" si="8"/>
        <v>6.9944050551384863E-17</v>
      </c>
      <c r="BD64" s="53">
        <f t="shared" si="8"/>
        <v>6.9944050551384863E-17</v>
      </c>
    </row>
    <row r="65" spans="1:56" ht="12.75" customHeight="1" x14ac:dyDescent="0.3">
      <c r="A65" s="216"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17"/>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17"/>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17"/>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17"/>
      <c r="B69" s="4" t="s">
        <v>201</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1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1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17"/>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1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1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17"/>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18"/>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-0.62548674400000015</v>
      </c>
      <c r="F77" s="54">
        <f>IF('Fixed data'!$G$19=FALSE,F64+F76,F64)</f>
        <v>-0.7260107043555557</v>
      </c>
      <c r="G77" s="54">
        <f>IF('Fixed data'!$G$19=FALSE,G64+G76,G64)</f>
        <v>-0.8383285960888891</v>
      </c>
      <c r="H77" s="54">
        <f>IF('Fixed data'!$G$19=FALSE,H64+H76,H64)</f>
        <v>-0.94393012786666664</v>
      </c>
      <c r="I77" s="54">
        <f>IF('Fixed data'!$G$19=FALSE,I64+I76,I64)</f>
        <v>-0.35221578031111112</v>
      </c>
      <c r="J77" s="54">
        <f>IF('Fixed data'!$G$19=FALSE,J64+J76,J64)</f>
        <v>-0.34703896795555556</v>
      </c>
      <c r="K77" s="54">
        <f>IF('Fixed data'!$G$19=FALSE,K64+K76,K64)</f>
        <v>-0.3418621556</v>
      </c>
      <c r="L77" s="54">
        <f>IF('Fixed data'!$G$19=FALSE,L64+L76,L64)</f>
        <v>-0.33668534324444443</v>
      </c>
      <c r="M77" s="54">
        <f>IF('Fixed data'!$G$19=FALSE,M64+M76,M64)</f>
        <v>-0.33150853088888882</v>
      </c>
      <c r="N77" s="54">
        <f>IF('Fixed data'!$G$19=FALSE,N64+N76,N64)</f>
        <v>-0.32633171853333326</v>
      </c>
      <c r="O77" s="54">
        <f>IF('Fixed data'!$G$19=FALSE,O64+O76,O64)</f>
        <v>-0.3211549061777777</v>
      </c>
      <c r="P77" s="54">
        <f>IF('Fixed data'!$G$19=FALSE,P64+P76,P64)</f>
        <v>-0.31597809382222208</v>
      </c>
      <c r="Q77" s="54">
        <f>IF('Fixed data'!$G$19=FALSE,Q64+Q76,Q64)</f>
        <v>-0.31080128146666652</v>
      </c>
      <c r="R77" s="54">
        <f>IF('Fixed data'!$G$19=FALSE,R64+R76,R64)</f>
        <v>-0.30562446911111096</v>
      </c>
      <c r="S77" s="54">
        <f>IF('Fixed data'!$G$19=FALSE,S64+S76,S64)</f>
        <v>-0.3004476567555554</v>
      </c>
      <c r="T77" s="54">
        <f>IF('Fixed data'!$G$19=FALSE,T64+T76,T64)</f>
        <v>-0.29527084439999984</v>
      </c>
      <c r="U77" s="54">
        <f>IF('Fixed data'!$G$19=FALSE,U64+U76,U64)</f>
        <v>-0.29009403204444428</v>
      </c>
      <c r="V77" s="54">
        <f>IF('Fixed data'!$G$19=FALSE,V64+V76,V64)</f>
        <v>-0.28491721968888872</v>
      </c>
      <c r="W77" s="54">
        <f>IF('Fixed data'!$G$19=FALSE,W64+W76,W64)</f>
        <v>-0.27974040733333316</v>
      </c>
      <c r="X77" s="54">
        <f>IF('Fixed data'!$G$19=FALSE,X64+X76,X64)</f>
        <v>-0.2745635949777776</v>
      </c>
      <c r="Y77" s="54">
        <f>IF('Fixed data'!$G$19=FALSE,Y64+Y76,Y64)</f>
        <v>-0.26938678262222204</v>
      </c>
      <c r="Z77" s="54">
        <f>IF('Fixed data'!$G$19=FALSE,Z64+Z76,Z64)</f>
        <v>-0.26420997026666654</v>
      </c>
      <c r="AA77" s="54">
        <f>IF('Fixed data'!$G$19=FALSE,AA64+AA76,AA64)</f>
        <v>-0.25903315791111098</v>
      </c>
      <c r="AB77" s="54">
        <f>IF('Fixed data'!$G$19=FALSE,AB64+AB76,AB64)</f>
        <v>-0.25385634555555542</v>
      </c>
      <c r="AC77" s="54">
        <f>IF('Fixed data'!$G$19=FALSE,AC64+AC76,AC64)</f>
        <v>-0.24867953319999986</v>
      </c>
      <c r="AD77" s="54">
        <f>IF('Fixed data'!$G$19=FALSE,AD64+AD76,AD64)</f>
        <v>-0.24350272084444433</v>
      </c>
      <c r="AE77" s="54">
        <f>IF('Fixed data'!$G$19=FALSE,AE64+AE76,AE64)</f>
        <v>-0.23832590848888877</v>
      </c>
      <c r="AF77" s="54">
        <f>IF('Fixed data'!$G$19=FALSE,AF64+AF76,AF64)</f>
        <v>-0.23314909613333323</v>
      </c>
      <c r="AG77" s="54">
        <f>IF('Fixed data'!$G$19=FALSE,AG64+AG76,AG64)</f>
        <v>-0.22797228377777767</v>
      </c>
      <c r="AH77" s="54">
        <f>IF('Fixed data'!$G$19=FALSE,AH64+AH76,AH64)</f>
        <v>-0.22279547142222211</v>
      </c>
      <c r="AI77" s="54">
        <f>IF('Fixed data'!$G$19=FALSE,AI64+AI76,AI64)</f>
        <v>-0.21761865906666655</v>
      </c>
      <c r="AJ77" s="54">
        <f>IF('Fixed data'!$G$19=FALSE,AJ64+AJ76,AJ64)</f>
        <v>-0.21244184671111102</v>
      </c>
      <c r="AK77" s="54">
        <f>IF('Fixed data'!$G$19=FALSE,AK64+AK76,AK64)</f>
        <v>-0.20726503435555546</v>
      </c>
      <c r="AL77" s="54">
        <f>IF('Fixed data'!$G$19=FALSE,AL64+AL76,AL64)</f>
        <v>-0.20208822199999993</v>
      </c>
      <c r="AM77" s="54">
        <f>IF('Fixed data'!$G$19=FALSE,AM64+AM76,AM64)</f>
        <v>-0.19691140964444437</v>
      </c>
      <c r="AN77" s="54">
        <f>IF('Fixed data'!$G$19=FALSE,AN64+AN76,AN64)</f>
        <v>-0.19173459728888881</v>
      </c>
      <c r="AO77" s="54">
        <f>IF('Fixed data'!$G$19=FALSE,AO64+AO76,AO64)</f>
        <v>-0.18655778493333325</v>
      </c>
      <c r="AP77" s="54">
        <f>IF('Fixed data'!$G$19=FALSE,AP64+AP76,AP64)</f>
        <v>-0.18138097257777769</v>
      </c>
      <c r="AQ77" s="54">
        <f>IF('Fixed data'!$G$19=FALSE,AQ64+AQ76,AQ64)</f>
        <v>-0.17620416022222216</v>
      </c>
      <c r="AR77" s="54">
        <f>IF('Fixed data'!$G$19=FALSE,AR64+AR76,AR64)</f>
        <v>-0.1710273478666666</v>
      </c>
      <c r="AS77" s="54">
        <f>IF('Fixed data'!$G$19=FALSE,AS64+AS76,AS64)</f>
        <v>-0.16585053551111104</v>
      </c>
      <c r="AT77" s="54">
        <f>IF('Fixed data'!$G$19=FALSE,AT64+AT76,AT64)</f>
        <v>-0.1606737231555555</v>
      </c>
      <c r="AU77" s="54">
        <f>IF('Fixed data'!$G$19=FALSE,AU64+AU76,AU64)</f>
        <v>-0.15549691079999994</v>
      </c>
      <c r="AV77" s="54">
        <f>IF('Fixed data'!$G$19=FALSE,AV64+AV76,AV64)</f>
        <v>-0.15032009844444438</v>
      </c>
      <c r="AW77" s="54">
        <f>IF('Fixed data'!$G$19=FALSE,AW64+AW76,AW64)</f>
        <v>-0.14514328608888882</v>
      </c>
      <c r="AX77" s="54">
        <f>IF('Fixed data'!$G$19=FALSE,AX64+AX76,AX64)</f>
        <v>-0.13996647373333326</v>
      </c>
      <c r="AY77" s="54">
        <f>IF('Fixed data'!$G$19=FALSE,AY64+AY76,AY64)</f>
        <v>-0.10442278902222216</v>
      </c>
      <c r="AZ77" s="54">
        <f>IF('Fixed data'!$G$19=FALSE,AZ64+AZ76,AZ64)</f>
        <v>-6.9420372933333252E-2</v>
      </c>
      <c r="BA77" s="54">
        <f>IF('Fixed data'!$G$19=FALSE,BA64+BA76,BA64)</f>
        <v>-3.445111879999993E-2</v>
      </c>
      <c r="BB77" s="54">
        <f>IF('Fixed data'!$G$19=FALSE,BB64+BB76,BB64)</f>
        <v>6.9944050551384863E-17</v>
      </c>
      <c r="BC77" s="54">
        <f>IF('Fixed data'!$G$19=FALSE,BC64+BC76,BC64)</f>
        <v>6.9944050551384863E-17</v>
      </c>
      <c r="BD77" s="54">
        <f>IF('Fixed data'!$G$19=FALSE,BD64+BD76,BD64)</f>
        <v>6.9944050551384863E-17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-0.60433501835748815</v>
      </c>
      <c r="F80" s="55">
        <f t="shared" ref="F80:BD80" si="10">F77*F78</f>
        <v>-0.67773876109646036</v>
      </c>
      <c r="G80" s="55">
        <f t="shared" si="10"/>
        <v>-0.75612436219528734</v>
      </c>
      <c r="H80" s="55">
        <f t="shared" si="10"/>
        <v>-0.8225805734199263</v>
      </c>
      <c r="I80" s="55">
        <f t="shared" si="10"/>
        <v>-0.29655623596609249</v>
      </c>
      <c r="J80" s="55">
        <f t="shared" si="10"/>
        <v>-0.28231642403174201</v>
      </c>
      <c r="K80" s="55">
        <f t="shared" si="10"/>
        <v>-0.26870056410148524</v>
      </c>
      <c r="L80" s="55">
        <f t="shared" si="10"/>
        <v>-0.25568274046846601</v>
      </c>
      <c r="M80" s="55">
        <f t="shared" si="10"/>
        <v>-0.24323807665825511</v>
      </c>
      <c r="N80" s="55">
        <f t="shared" si="10"/>
        <v>-0.23134269477852187</v>
      </c>
      <c r="O80" s="55">
        <f t="shared" si="10"/>
        <v>-0.21997367642958779</v>
      </c>
      <c r="P80" s="55">
        <f t="shared" si="10"/>
        <v>-0.20910902511678198</v>
      </c>
      <c r="Q80" s="55">
        <f t="shared" si="10"/>
        <v>-0.19872763010772806</v>
      </c>
      <c r="R80" s="55">
        <f t="shared" si="10"/>
        <v>-0.18880923167981989</v>
      </c>
      <c r="S80" s="55">
        <f t="shared" si="10"/>
        <v>-0.17933438770519652</v>
      </c>
      <c r="T80" s="55">
        <f t="shared" si="10"/>
        <v>-0.17028444152249705</v>
      </c>
      <c r="U80" s="55">
        <f t="shared" si="10"/>
        <v>-0.16164149104657974</v>
      </c>
      <c r="V80" s="55">
        <f t="shared" si="10"/>
        <v>-0.15338835906921794</v>
      </c>
      <c r="W80" s="55">
        <f t="shared" si="10"/>
        <v>-0.14550856470554871</v>
      </c>
      <c r="X80" s="55">
        <f t="shared" si="10"/>
        <v>-0.13798629594274581</v>
      </c>
      <c r="Y80" s="55">
        <f t="shared" si="10"/>
        <v>-0.13080638324902344</v>
      </c>
      <c r="Z80" s="55">
        <f t="shared" si="10"/>
        <v>-0.12395427420264901</v>
      </c>
      <c r="AA80" s="55">
        <f t="shared" si="10"/>
        <v>-0.11741600910215876</v>
      </c>
      <c r="AB80" s="55">
        <f t="shared" si="10"/>
        <v>-0.11117819752042721</v>
      </c>
      <c r="AC80" s="55">
        <f t="shared" si="10"/>
        <v>-0.10522799576664617</v>
      </c>
      <c r="AD80" s="55">
        <f t="shared" si="10"/>
        <v>-9.9553085221620458E-2</v>
      </c>
      <c r="AE80" s="55">
        <f t="shared" si="10"/>
        <v>-9.4141651513088426E-2</v>
      </c>
      <c r="AF80" s="55">
        <f t="shared" si="10"/>
        <v>-8.8982364499029257E-2</v>
      </c>
      <c r="AG80" s="55">
        <f t="shared" si="10"/>
        <v>-8.4064359028124008E-2</v>
      </c>
      <c r="AH80" s="55">
        <f t="shared" si="10"/>
        <v>-7.9377216447699975E-2</v>
      </c>
      <c r="AI80" s="55">
        <f t="shared" si="10"/>
        <v>-8.7044666173857158E-2</v>
      </c>
      <c r="AJ80" s="55">
        <f t="shared" si="10"/>
        <v>-8.2499036678372759E-2</v>
      </c>
      <c r="AK80" s="55">
        <f t="shared" si="10"/>
        <v>-7.8144357982458931E-2</v>
      </c>
      <c r="AL80" s="55">
        <f t="shared" si="10"/>
        <v>-7.3973362961158154E-2</v>
      </c>
      <c r="AM80" s="55">
        <f t="shared" si="10"/>
        <v>-6.9979045826681893E-2</v>
      </c>
      <c r="AN80" s="55">
        <f t="shared" si="10"/>
        <v>-6.6154653069852534E-2</v>
      </c>
      <c r="AO80" s="55">
        <f t="shared" si="10"/>
        <v>-6.2493674707526016E-2</v>
      </c>
      <c r="AP80" s="55">
        <f t="shared" si="10"/>
        <v>-5.8989835825856395E-2</v>
      </c>
      <c r="AQ80" s="55">
        <f t="shared" si="10"/>
        <v>-5.5637088409593881E-2</v>
      </c>
      <c r="AR80" s="55">
        <f t="shared" si="10"/>
        <v>-5.2429603447928186E-2</v>
      </c>
      <c r="AS80" s="55">
        <f t="shared" si="10"/>
        <v>-4.9361763307699286E-2</v>
      </c>
      <c r="AT80" s="55">
        <f t="shared" si="10"/>
        <v>-4.6428154365097882E-2</v>
      </c>
      <c r="AU80" s="55">
        <f t="shared" si="10"/>
        <v>-4.3623559887267752E-2</v>
      </c>
      <c r="AV80" s="55">
        <f t="shared" si="10"/>
        <v>-4.0942953155503517E-2</v>
      </c>
      <c r="AW80" s="55">
        <f t="shared" si="10"/>
        <v>-3.8381490822009132E-2</v>
      </c>
      <c r="AX80" s="55">
        <f t="shared" si="10"/>
        <v>-3.5934506492445374E-2</v>
      </c>
      <c r="AY80" s="55">
        <f t="shared" si="10"/>
        <v>-2.6028295427176624E-2</v>
      </c>
      <c r="AZ80" s="55">
        <f t="shared" si="10"/>
        <v>-1.6799647011295587E-2</v>
      </c>
      <c r="BA80" s="55">
        <f t="shared" si="10"/>
        <v>-8.0943004281066131E-3</v>
      </c>
      <c r="BB80" s="55">
        <f t="shared" si="10"/>
        <v>1.5954733119943331E-17</v>
      </c>
      <c r="BC80" s="55">
        <f t="shared" si="10"/>
        <v>1.5490032155284788E-17</v>
      </c>
      <c r="BD80" s="55">
        <f t="shared" si="10"/>
        <v>1.5038866170179406E-17</v>
      </c>
    </row>
    <row r="81" spans="1:56" x14ac:dyDescent="0.3">
      <c r="A81" s="75"/>
      <c r="B81" s="15" t="s">
        <v>18</v>
      </c>
      <c r="C81" s="15"/>
      <c r="D81" s="14" t="s">
        <v>39</v>
      </c>
      <c r="E81" s="56">
        <f>+E80</f>
        <v>-0.60433501835748815</v>
      </c>
      <c r="F81" s="56">
        <f t="shared" ref="F81:BD81" si="11">+E81+F80</f>
        <v>-1.2820737794539485</v>
      </c>
      <c r="G81" s="56">
        <f t="shared" si="11"/>
        <v>-2.0381981416492359</v>
      </c>
      <c r="H81" s="56">
        <f t="shared" si="11"/>
        <v>-2.8607787150691619</v>
      </c>
      <c r="I81" s="56">
        <f t="shared" si="11"/>
        <v>-3.1573349510352546</v>
      </c>
      <c r="J81" s="56">
        <f t="shared" si="11"/>
        <v>-3.4396513750669966</v>
      </c>
      <c r="K81" s="56">
        <f t="shared" si="11"/>
        <v>-3.708351939168482</v>
      </c>
      <c r="L81" s="56">
        <f t="shared" si="11"/>
        <v>-3.9640346796369479</v>
      </c>
      <c r="M81" s="56">
        <f t="shared" si="11"/>
        <v>-4.207272756295203</v>
      </c>
      <c r="N81" s="56">
        <f t="shared" si="11"/>
        <v>-4.4386154510737246</v>
      </c>
      <c r="O81" s="56">
        <f t="shared" si="11"/>
        <v>-4.658589127503312</v>
      </c>
      <c r="P81" s="56">
        <f t="shared" si="11"/>
        <v>-4.8676981526200942</v>
      </c>
      <c r="Q81" s="56">
        <f t="shared" si="11"/>
        <v>-5.0664257827278218</v>
      </c>
      <c r="R81" s="56">
        <f t="shared" si="11"/>
        <v>-5.2552350144076421</v>
      </c>
      <c r="S81" s="56">
        <f t="shared" si="11"/>
        <v>-5.4345694021128388</v>
      </c>
      <c r="T81" s="56">
        <f t="shared" si="11"/>
        <v>-5.6048538436353361</v>
      </c>
      <c r="U81" s="56">
        <f t="shared" si="11"/>
        <v>-5.7664953346819159</v>
      </c>
      <c r="V81" s="56">
        <f t="shared" si="11"/>
        <v>-5.9198836937511334</v>
      </c>
      <c r="W81" s="56">
        <f t="shared" si="11"/>
        <v>-6.065392258456682</v>
      </c>
      <c r="X81" s="56">
        <f t="shared" si="11"/>
        <v>-6.2033785543994275</v>
      </c>
      <c r="Y81" s="56">
        <f t="shared" si="11"/>
        <v>-6.3341849376484509</v>
      </c>
      <c r="Z81" s="56">
        <f t="shared" si="11"/>
        <v>-6.4581392118511003</v>
      </c>
      <c r="AA81" s="56">
        <f t="shared" si="11"/>
        <v>-6.5755552209532588</v>
      </c>
      <c r="AB81" s="56">
        <f t="shared" si="11"/>
        <v>-6.6867334184736862</v>
      </c>
      <c r="AC81" s="56">
        <f t="shared" si="11"/>
        <v>-6.7919614142403324</v>
      </c>
      <c r="AD81" s="56">
        <f t="shared" si="11"/>
        <v>-6.8915144994619526</v>
      </c>
      <c r="AE81" s="56">
        <f t="shared" si="11"/>
        <v>-6.985656150975041</v>
      </c>
      <c r="AF81" s="56">
        <f t="shared" si="11"/>
        <v>-7.0746385154740699</v>
      </c>
      <c r="AG81" s="56">
        <f t="shared" si="11"/>
        <v>-7.1587028745021941</v>
      </c>
      <c r="AH81" s="56">
        <f t="shared" si="11"/>
        <v>-7.2380800909498939</v>
      </c>
      <c r="AI81" s="56">
        <f t="shared" si="11"/>
        <v>-7.325124757123751</v>
      </c>
      <c r="AJ81" s="56">
        <f t="shared" si="11"/>
        <v>-7.4076237938021237</v>
      </c>
      <c r="AK81" s="56">
        <f t="shared" si="11"/>
        <v>-7.4857681517845824</v>
      </c>
      <c r="AL81" s="56">
        <f t="shared" si="11"/>
        <v>-7.559741514745741</v>
      </c>
      <c r="AM81" s="56">
        <f t="shared" si="11"/>
        <v>-7.629720560572423</v>
      </c>
      <c r="AN81" s="56">
        <f t="shared" si="11"/>
        <v>-7.6958752136422754</v>
      </c>
      <c r="AO81" s="56">
        <f t="shared" si="11"/>
        <v>-7.7583688883498017</v>
      </c>
      <c r="AP81" s="56">
        <f t="shared" si="11"/>
        <v>-7.8173587241756577</v>
      </c>
      <c r="AQ81" s="56">
        <f t="shared" si="11"/>
        <v>-7.8729958125852519</v>
      </c>
      <c r="AR81" s="56">
        <f t="shared" si="11"/>
        <v>-7.9254254160331801</v>
      </c>
      <c r="AS81" s="56">
        <f t="shared" si="11"/>
        <v>-7.9747871793408791</v>
      </c>
      <c r="AT81" s="56">
        <f t="shared" si="11"/>
        <v>-8.0212153337059764</v>
      </c>
      <c r="AU81" s="56">
        <f t="shared" si="11"/>
        <v>-8.0648388935932438</v>
      </c>
      <c r="AV81" s="56">
        <f t="shared" si="11"/>
        <v>-8.1057818467487479</v>
      </c>
      <c r="AW81" s="56">
        <f t="shared" si="11"/>
        <v>-8.1441633375707578</v>
      </c>
      <c r="AX81" s="56">
        <f t="shared" si="11"/>
        <v>-8.1800978440632033</v>
      </c>
      <c r="AY81" s="56">
        <f t="shared" si="11"/>
        <v>-8.2061261394903795</v>
      </c>
      <c r="AZ81" s="56">
        <f t="shared" si="11"/>
        <v>-8.2229257865016745</v>
      </c>
      <c r="BA81" s="56">
        <f t="shared" si="11"/>
        <v>-8.2310200869297816</v>
      </c>
      <c r="BB81" s="56">
        <f t="shared" si="11"/>
        <v>-8.2310200869297816</v>
      </c>
      <c r="BC81" s="56">
        <f t="shared" si="11"/>
        <v>-8.2310200869297816</v>
      </c>
      <c r="BD81" s="56">
        <f t="shared" si="11"/>
        <v>-8.2310200869297816</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19"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19"/>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19"/>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19"/>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19"/>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19"/>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19"/>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19"/>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K24"/>
  <sheetViews>
    <sheetView workbookViewId="0">
      <selection activeCell="G10" sqref="G10"/>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11" ht="18.75" x14ac:dyDescent="0.3">
      <c r="A1" s="1" t="s">
        <v>80</v>
      </c>
    </row>
    <row r="2" spans="1:11" ht="21" x14ac:dyDescent="0.35">
      <c r="A2" t="s">
        <v>335</v>
      </c>
    </row>
    <row r="3" spans="1:11" x14ac:dyDescent="0.25">
      <c r="F3" s="148"/>
      <c r="G3" s="148"/>
    </row>
    <row r="5" spans="1:11" x14ac:dyDescent="0.25">
      <c r="B5" t="s">
        <v>349</v>
      </c>
    </row>
    <row r="6" spans="1:11" x14ac:dyDescent="0.25">
      <c r="G6" s="149"/>
    </row>
    <row r="7" spans="1:11" ht="15.75" thickBot="1" x14ac:dyDescent="0.3">
      <c r="B7" s="129" t="s">
        <v>354</v>
      </c>
      <c r="C7" s="129"/>
      <c r="D7" s="129" t="s">
        <v>362</v>
      </c>
      <c r="E7" s="129" t="s">
        <v>363</v>
      </c>
      <c r="F7" s="163" t="s">
        <v>364</v>
      </c>
      <c r="G7" s="129" t="s">
        <v>377</v>
      </c>
    </row>
    <row r="8" spans="1:11" x14ac:dyDescent="0.25">
      <c r="B8" s="150" t="s">
        <v>356</v>
      </c>
      <c r="C8" s="174">
        <v>1899996</v>
      </c>
      <c r="D8" s="160">
        <f>C8/1000000</f>
        <v>1.899996</v>
      </c>
      <c r="E8" s="160">
        <f>D8</f>
        <v>1.899996</v>
      </c>
      <c r="F8" s="160">
        <f>D8</f>
        <v>1.899996</v>
      </c>
      <c r="G8" s="177">
        <f>1900002/1000000</f>
        <v>1.900002</v>
      </c>
      <c r="H8" t="s">
        <v>357</v>
      </c>
    </row>
    <row r="9" spans="1:11" x14ac:dyDescent="0.25">
      <c r="B9" s="156" t="s">
        <v>360</v>
      </c>
      <c r="C9" s="173">
        <v>92000</v>
      </c>
      <c r="D9" s="155">
        <f>C9/1000000</f>
        <v>9.1999999999999998E-2</v>
      </c>
      <c r="E9" s="176">
        <v>0.13780000000000001</v>
      </c>
      <c r="F9" s="176">
        <v>0.21879999999999999</v>
      </c>
      <c r="G9" s="178">
        <f>271287/1000000</f>
        <v>0.271287</v>
      </c>
    </row>
    <row r="10" spans="1:11" ht="15.75" thickBot="1" x14ac:dyDescent="0.3">
      <c r="B10" s="157" t="s">
        <v>361</v>
      </c>
      <c r="C10" s="175">
        <f>C8+C9</f>
        <v>1991996</v>
      </c>
      <c r="D10" s="158">
        <f>C10/1000000</f>
        <v>1.9919960000000001</v>
      </c>
      <c r="E10" s="162">
        <f>SUM(E8:E9)</f>
        <v>2.0377960000000002</v>
      </c>
      <c r="F10" s="162">
        <f>SUM(F8:F9)</f>
        <v>2.1187960000000001</v>
      </c>
      <c r="G10" s="159">
        <f>SUM(G8:G9)</f>
        <v>2.1712889999999998</v>
      </c>
      <c r="I10" s="172"/>
    </row>
    <row r="11" spans="1:11" x14ac:dyDescent="0.25">
      <c r="B11" s="154"/>
    </row>
    <row r="12" spans="1:11" x14ac:dyDescent="0.25">
      <c r="D12" s="172">
        <f>'Baseline Workings'!C38-'Option 2 Workings'!D10</f>
        <v>0.8252241299994687</v>
      </c>
      <c r="E12" s="172">
        <f>'Baseline Workings'!D38-'Option 2 Workings'!E10</f>
        <v>1.4500163433326283</v>
      </c>
      <c r="F12" s="172">
        <f>'Baseline Workings'!E38-'Option 2 Workings'!F10</f>
        <v>2.0002925433349961</v>
      </c>
      <c r="G12" s="172">
        <f>'Baseline Workings'!F38-'Option 2 Workings'!G10</f>
        <v>1.5902261766658081</v>
      </c>
      <c r="I12" s="148"/>
      <c r="J12" s="148"/>
      <c r="K12" s="148"/>
    </row>
    <row r="13" spans="1:11" x14ac:dyDescent="0.25">
      <c r="D13" s="172"/>
      <c r="E13" s="172"/>
      <c r="F13" s="172"/>
    </row>
    <row r="14" spans="1:11" ht="15.75" thickBot="1" x14ac:dyDescent="0.3">
      <c r="B14" t="s">
        <v>355</v>
      </c>
    </row>
    <row r="15" spans="1:11" x14ac:dyDescent="0.25">
      <c r="B15" s="220" t="s">
        <v>376</v>
      </c>
      <c r="C15" s="221"/>
      <c r="D15" s="222"/>
    </row>
    <row r="16" spans="1:11" x14ac:dyDescent="0.25">
      <c r="B16" s="223"/>
      <c r="C16" s="224"/>
      <c r="D16" s="225"/>
    </row>
    <row r="17" spans="2:4" x14ac:dyDescent="0.25">
      <c r="B17" s="223"/>
      <c r="C17" s="224"/>
      <c r="D17" s="225"/>
    </row>
    <row r="18" spans="2:4" x14ac:dyDescent="0.25">
      <c r="B18" s="223"/>
      <c r="C18" s="224"/>
      <c r="D18" s="225"/>
    </row>
    <row r="19" spans="2:4" x14ac:dyDescent="0.25">
      <c r="B19" s="223"/>
      <c r="C19" s="224"/>
      <c r="D19" s="225"/>
    </row>
    <row r="20" spans="2:4" x14ac:dyDescent="0.25">
      <c r="B20" s="223"/>
      <c r="C20" s="224"/>
      <c r="D20" s="225"/>
    </row>
    <row r="21" spans="2:4" x14ac:dyDescent="0.25">
      <c r="B21" s="223"/>
      <c r="C21" s="224"/>
      <c r="D21" s="225"/>
    </row>
    <row r="22" spans="2:4" x14ac:dyDescent="0.25">
      <c r="B22" s="223"/>
      <c r="C22" s="224"/>
      <c r="D22" s="225"/>
    </row>
    <row r="23" spans="2:4" x14ac:dyDescent="0.25">
      <c r="B23" s="223"/>
      <c r="C23" s="224"/>
      <c r="D23" s="225"/>
    </row>
    <row r="24" spans="2:4" ht="15.75" thickBot="1" x14ac:dyDescent="0.3">
      <c r="B24" s="226"/>
      <c r="C24" s="227"/>
      <c r="D24" s="228"/>
    </row>
  </sheetData>
  <mergeCells count="1">
    <mergeCell ref="B15:D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efb98dbe-6680-48eb-ac67-85b3a61e7855"/>
    <ds:schemaRef ds:uri="http://schemas.microsoft.com/sharepoint/v3/fields"/>
    <ds:schemaRef ds:uri="eecedeb9-13b3-4e62-b003-046c92e1668a"/>
    <ds:schemaRef ds:uri="http://www.w3.org/XML/1998/namespace"/>
    <ds:schemaRef ds:uri="http://purl.org/dc/elements/1.1/"/>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Baseline Workings</vt:lpstr>
      <vt:lpstr>Option 1 (Baseline)</vt:lpstr>
      <vt:lpstr>Option 2</vt:lpstr>
      <vt:lpstr>Option 2 Workings</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2019-07-22T17:01:36Z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