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defaultThemeVersion="166925"/>
  <xr:revisionPtr revIDLastSave="6" documentId="8_{229C621A-3515-488D-AC52-43F79DB492C9}" xr6:coauthVersionLast="47" xr6:coauthVersionMax="47" xr10:uidLastSave="{D0A213A9-DE76-46B7-B1D8-071B255C2C4C}"/>
  <workbookProtection lockStructure="1"/>
  <bookViews>
    <workbookView xWindow="28680" yWindow="-120" windowWidth="29040" windowHeight="17640" tabRatio="870" firstSheet="1" activeTab="14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5" i="21" s="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AR117" i="21" l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H112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H116" i="15"/>
  <c r="Y34" i="21"/>
  <c r="Y49" i="21" s="1"/>
  <c r="AA32" i="21"/>
  <c r="AA47" i="21" s="1"/>
  <c r="AV21" i="15"/>
  <c r="BQ20" i="15"/>
  <c r="H111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H11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H109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H108" i="15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H114" i="15"/>
  <c r="H118" i="15" s="1"/>
  <c r="H120" i="15" s="1"/>
  <c r="H49" i="20" s="1"/>
  <c r="N56" i="20" s="1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N55" i="20" l="1"/>
  <c r="N58" i="20" s="1"/>
  <c r="H59" i="20" s="1"/>
  <c r="H60" i="20" s="1"/>
  <c r="K40" i="20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124" i="15" s="1"/>
  <c r="H131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133" i="15" s="1"/>
  <c r="H134" i="15" s="1"/>
  <c r="H59" i="15"/>
  <c r="N118" i="22"/>
  <c r="N120" i="22" s="1"/>
  <c r="M62" i="20"/>
  <c r="M45" i="22" s="1"/>
  <c r="N62" i="20"/>
  <c r="N45" i="22" s="1"/>
  <c r="L62" i="20"/>
  <c r="L45" i="22" s="1"/>
  <c r="J62" i="20"/>
  <c r="K62" i="20"/>
  <c r="K45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140" i="15"/>
  <c r="H84" i="21" s="1"/>
  <c r="H139" i="15"/>
  <c r="H83" i="21" s="1"/>
  <c r="H137" i="15"/>
  <c r="H81" i="21" s="1"/>
  <c r="H141" i="15"/>
  <c r="H85" i="21" s="1"/>
  <c r="H138" i="15"/>
  <c r="H82" i="21" s="1"/>
  <c r="H93" i="15"/>
  <c r="H164" i="22" s="1"/>
  <c r="H92" i="15"/>
  <c r="H95" i="15"/>
  <c r="H166" i="22" s="1"/>
  <c r="H94" i="15"/>
  <c r="H165" i="22" s="1"/>
  <c r="J45" i="22"/>
  <c r="H63" i="20"/>
  <c r="H136" i="22"/>
  <c r="H60" i="15"/>
  <c r="H45" i="20" l="1"/>
  <c r="H67" i="20" s="1"/>
  <c r="H163" i="22"/>
  <c r="H97" i="15"/>
  <c r="H143" i="15"/>
  <c r="H68" i="15"/>
  <c r="H76" i="21" s="1"/>
  <c r="H69" i="15"/>
  <c r="H77" i="21" s="1"/>
  <c r="H70" i="15"/>
  <c r="H78" i="21" s="1"/>
  <c r="H67" i="15"/>
  <c r="H75" i="21" s="1"/>
  <c r="H66" i="15"/>
  <c r="H74" i="21" s="1"/>
  <c r="H40" i="33" l="1"/>
  <c r="A4" i="20"/>
  <c r="H72" i="15"/>
  <c r="H75" i="15"/>
  <c r="H38" i="21" s="1"/>
  <c r="H76" i="15"/>
  <c r="H78" i="15" l="1"/>
  <c r="H147" i="15" s="1"/>
  <c r="H37" i="33" l="1"/>
  <c r="A4" i="15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8" i="21"/>
  <c r="AM149" i="21" s="1"/>
  <c r="AM100" i="21"/>
  <c r="AM151" i="21" s="1"/>
  <c r="AM101" i="21"/>
  <c r="AM152" i="21" s="1"/>
  <c r="AM32" i="38" s="1"/>
  <c r="AM91" i="21"/>
  <c r="AM142" i="21" s="1"/>
  <c r="AM22" i="38" s="1"/>
  <c r="AM99" i="21"/>
  <c r="AM150" i="21" s="1"/>
  <c r="AM30" i="38" s="1"/>
  <c r="AM92" i="21"/>
  <c r="AM143" i="21" s="1"/>
  <c r="AM23" i="38" s="1"/>
  <c r="AM90" i="21"/>
  <c r="AM97" i="21"/>
  <c r="W69" i="21"/>
  <c r="W121" i="21" s="1"/>
  <c r="W128" i="21" s="1"/>
  <c r="AC100" i="21"/>
  <c r="AC151" i="21" s="1"/>
  <c r="AC90" i="21"/>
  <c r="AC141" i="21" s="1"/>
  <c r="AC21" i="38" s="1"/>
  <c r="AC97" i="21"/>
  <c r="AC148" i="21" s="1"/>
  <c r="AC99" i="21"/>
  <c r="AC150" i="21" s="1"/>
  <c r="AC30" i="38" s="1"/>
  <c r="AC101" i="21"/>
  <c r="AC152" i="21" s="1"/>
  <c r="AC32" i="38" s="1"/>
  <c r="AC91" i="21"/>
  <c r="AC142" i="21" s="1"/>
  <c r="AC22" i="38" s="1"/>
  <c r="AC92" i="21"/>
  <c r="AC143" i="21" s="1"/>
  <c r="AC23" i="38" s="1"/>
  <c r="AC94" i="21"/>
  <c r="AC145" i="21" s="1"/>
  <c r="AC98" i="21"/>
  <c r="AC149" i="21" s="1"/>
  <c r="AC93" i="21"/>
  <c r="AC144" i="21" s="1"/>
  <c r="AC24" i="38" s="1"/>
  <c r="AB94" i="21"/>
  <c r="AB145" i="21" s="1"/>
  <c r="AB101" i="21"/>
  <c r="AB152" i="21" s="1"/>
  <c r="AB32" i="38" s="1"/>
  <c r="AB98" i="21"/>
  <c r="AB149" i="21" s="1"/>
  <c r="AB97" i="21"/>
  <c r="AB148" i="21" s="1"/>
  <c r="AB100" i="21"/>
  <c r="AB151" i="21" s="1"/>
  <c r="AB99" i="21"/>
  <c r="AB150" i="21" s="1"/>
  <c r="AB30" i="38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100" i="21"/>
  <c r="AO151" i="21" s="1"/>
  <c r="AO94" i="21"/>
  <c r="AO145" i="21" s="1"/>
  <c r="AO101" i="21"/>
  <c r="AO152" i="21" s="1"/>
  <c r="AO32" i="38" s="1"/>
  <c r="AO97" i="21"/>
  <c r="AO148" i="21" s="1"/>
  <c r="AO98" i="21"/>
  <c r="AO149" i="21" s="1"/>
  <c r="AO90" i="21"/>
  <c r="AO141" i="21" s="1"/>
  <c r="AO21" i="38" s="1"/>
  <c r="AO99" i="21"/>
  <c r="AO150" i="21" s="1"/>
  <c r="AO30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100" i="21"/>
  <c r="K151" i="21" s="1"/>
  <c r="K97" i="21"/>
  <c r="K148" i="21" s="1"/>
  <c r="K93" i="21"/>
  <c r="K144" i="21" s="1"/>
  <c r="K24" i="38" s="1"/>
  <c r="K101" i="21"/>
  <c r="K152" i="21" s="1"/>
  <c r="K32" i="38" s="1"/>
  <c r="K90" i="21"/>
  <c r="K141" i="21" s="1"/>
  <c r="K21" i="38" s="1"/>
  <c r="K98" i="21"/>
  <c r="K149" i="21" s="1"/>
  <c r="K99" i="21"/>
  <c r="K150" i="21" s="1"/>
  <c r="K30" i="38" s="1"/>
  <c r="Q94" i="21"/>
  <c r="Q145" i="21" s="1"/>
  <c r="Q100" i="21"/>
  <c r="Q151" i="21" s="1"/>
  <c r="Q99" i="21"/>
  <c r="Q150" i="21" s="1"/>
  <c r="Q30" i="38" s="1"/>
  <c r="Q91" i="21"/>
  <c r="Q142" i="21" s="1"/>
  <c r="Q22" i="38" s="1"/>
  <c r="Q92" i="21"/>
  <c r="Q143" i="21" s="1"/>
  <c r="Q23" i="38" s="1"/>
  <c r="Q98" i="21"/>
  <c r="Q149" i="21" s="1"/>
  <c r="Q90" i="21"/>
  <c r="Q141" i="21" s="1"/>
  <c r="Q21" i="38" s="1"/>
  <c r="Q97" i="21"/>
  <c r="Q148" i="21" s="1"/>
  <c r="Q93" i="21"/>
  <c r="Q144" i="21" s="1"/>
  <c r="Q24" i="38" s="1"/>
  <c r="Q101" i="21"/>
  <c r="Q152" i="21" s="1"/>
  <c r="Q32" i="38" s="1"/>
  <c r="P94" i="21"/>
  <c r="P145" i="21" s="1"/>
  <c r="P100" i="21"/>
  <c r="P151" i="21" s="1"/>
  <c r="P99" i="21"/>
  <c r="P150" i="21" s="1"/>
  <c r="P30" i="38" s="1"/>
  <c r="P90" i="21"/>
  <c r="P141" i="21" s="1"/>
  <c r="P21" i="38" s="1"/>
  <c r="P101" i="21"/>
  <c r="P152" i="21" s="1"/>
  <c r="P32" i="38" s="1"/>
  <c r="P98" i="21"/>
  <c r="P149" i="21" s="1"/>
  <c r="P97" i="21"/>
  <c r="P148" i="21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100" i="21"/>
  <c r="AN151" i="21" s="1"/>
  <c r="AN93" i="21"/>
  <c r="AN144" i="21" s="1"/>
  <c r="AN24" i="38" s="1"/>
  <c r="AN92" i="21"/>
  <c r="AN143" i="21" s="1"/>
  <c r="AN23" i="38" s="1"/>
  <c r="AN99" i="21"/>
  <c r="AN150" i="21" s="1"/>
  <c r="AN30" i="38" s="1"/>
  <c r="AN91" i="21"/>
  <c r="AN142" i="21" s="1"/>
  <c r="AN22" i="38" s="1"/>
  <c r="AN97" i="21"/>
  <c r="AN101" i="21"/>
  <c r="AN152" i="21" s="1"/>
  <c r="AN32" i="38" s="1"/>
  <c r="AN90" i="21"/>
  <c r="AN98" i="21"/>
  <c r="AN149" i="21" s="1"/>
  <c r="U94" i="21"/>
  <c r="U145" i="21" s="1"/>
  <c r="U98" i="21"/>
  <c r="U149" i="21" s="1"/>
  <c r="U101" i="21"/>
  <c r="U152" i="21" s="1"/>
  <c r="U32" i="38" s="1"/>
  <c r="U97" i="21"/>
  <c r="U148" i="21" s="1"/>
  <c r="U92" i="21"/>
  <c r="U143" i="21" s="1"/>
  <c r="U23" i="38" s="1"/>
  <c r="U93" i="21"/>
  <c r="U144" i="21" s="1"/>
  <c r="U24" i="38" s="1"/>
  <c r="U100" i="21"/>
  <c r="U151" i="21" s="1"/>
  <c r="U99" i="21"/>
  <c r="U150" i="21" s="1"/>
  <c r="U30" i="38" s="1"/>
  <c r="U90" i="21"/>
  <c r="U141" i="21" s="1"/>
  <c r="U21" i="38" s="1"/>
  <c r="U91" i="21"/>
  <c r="U142" i="21" s="1"/>
  <c r="U22" i="38" s="1"/>
  <c r="AN121" i="21"/>
  <c r="AN128" i="21" s="1"/>
  <c r="AJ100" i="21"/>
  <c r="AJ151" i="21" s="1"/>
  <c r="AJ94" i="21"/>
  <c r="AJ145" i="21" s="1"/>
  <c r="AJ98" i="21"/>
  <c r="AJ149" i="21" s="1"/>
  <c r="AJ93" i="21"/>
  <c r="AJ144" i="21" s="1"/>
  <c r="AJ24" i="38" s="1"/>
  <c r="AJ97" i="21"/>
  <c r="AJ92" i="21"/>
  <c r="AJ143" i="21" s="1"/>
  <c r="AJ23" i="38" s="1"/>
  <c r="AJ90" i="21"/>
  <c r="AJ99" i="21"/>
  <c r="AJ150" i="21" s="1"/>
  <c r="AJ30" i="38" s="1"/>
  <c r="AJ101" i="21"/>
  <c r="AJ152" i="21" s="1"/>
  <c r="AJ32" i="38" s="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7" i="21"/>
  <c r="AE148" i="21" s="1"/>
  <c r="AE101" i="21"/>
  <c r="AE152" i="21" s="1"/>
  <c r="AE32" i="38" s="1"/>
  <c r="AE99" i="21"/>
  <c r="AE150" i="21" s="1"/>
  <c r="AE30" i="38" s="1"/>
  <c r="AE93" i="21"/>
  <c r="AE144" i="21" s="1"/>
  <c r="AE24" i="38" s="1"/>
  <c r="AE100" i="21"/>
  <c r="AE151" i="21" s="1"/>
  <c r="AE92" i="21"/>
  <c r="AE143" i="21" s="1"/>
  <c r="AE23" i="38" s="1"/>
  <c r="AE98" i="21"/>
  <c r="AE149" i="21" s="1"/>
  <c r="T69" i="21"/>
  <c r="T121" i="21" s="1"/>
  <c r="T128" i="21" s="1"/>
  <c r="AF69" i="21"/>
  <c r="AF121" i="21" s="1"/>
  <c r="AF128" i="21" s="1"/>
  <c r="V100" i="21"/>
  <c r="V151" i="21" s="1"/>
  <c r="V94" i="21"/>
  <c r="V145" i="21" s="1"/>
  <c r="V97" i="21"/>
  <c r="V148" i="21" s="1"/>
  <c r="V93" i="21"/>
  <c r="V144" i="21" s="1"/>
  <c r="V24" i="38" s="1"/>
  <c r="V90" i="21"/>
  <c r="V141" i="21" s="1"/>
  <c r="V21" i="38" s="1"/>
  <c r="V101" i="21"/>
  <c r="V152" i="21" s="1"/>
  <c r="V32" i="38" s="1"/>
  <c r="V98" i="21"/>
  <c r="V149" i="21" s="1"/>
  <c r="V92" i="21"/>
  <c r="V143" i="21" s="1"/>
  <c r="V23" i="38" s="1"/>
  <c r="V91" i="21"/>
  <c r="V142" i="21" s="1"/>
  <c r="V22" i="38" s="1"/>
  <c r="V99" i="21"/>
  <c r="V150" i="21" s="1"/>
  <c r="V30" i="38" s="1"/>
  <c r="Z94" i="21"/>
  <c r="Z145" i="21" s="1"/>
  <c r="Z91" i="21"/>
  <c r="Z142" i="21" s="1"/>
  <c r="Z22" i="38" s="1"/>
  <c r="Z98" i="21"/>
  <c r="Z149" i="21" s="1"/>
  <c r="Z101" i="21"/>
  <c r="Z152" i="21" s="1"/>
  <c r="Z32" i="38" s="1"/>
  <c r="Z93" i="21"/>
  <c r="Z144" i="21" s="1"/>
  <c r="Z24" i="38" s="1"/>
  <c r="Z100" i="21"/>
  <c r="Z151" i="21" s="1"/>
  <c r="Z99" i="21"/>
  <c r="Z150" i="21" s="1"/>
  <c r="Z30" i="38" s="1"/>
  <c r="Z92" i="21"/>
  <c r="Z143" i="21" s="1"/>
  <c r="Z23" i="38" s="1"/>
  <c r="Z90" i="21"/>
  <c r="Z141" i="21" s="1"/>
  <c r="Z21" i="38" s="1"/>
  <c r="Z97" i="21"/>
  <c r="Z148" i="21" s="1"/>
  <c r="AA69" i="21"/>
  <c r="AI94" i="21"/>
  <c r="AI145" i="21" s="1"/>
  <c r="AI100" i="21"/>
  <c r="AI151" i="21" s="1"/>
  <c r="AI91" i="21"/>
  <c r="AI142" i="21" s="1"/>
  <c r="AI22" i="38" s="1"/>
  <c r="AI92" i="21"/>
  <c r="AI143" i="21" s="1"/>
  <c r="AI23" i="38" s="1"/>
  <c r="AI99" i="21"/>
  <c r="AI150" i="21" s="1"/>
  <c r="AI30" i="38" s="1"/>
  <c r="AI101" i="21"/>
  <c r="AI152" i="21" s="1"/>
  <c r="AI32" i="38" s="1"/>
  <c r="AI97" i="21"/>
  <c r="AI148" i="21" s="1"/>
  <c r="AI98" i="21"/>
  <c r="AI149" i="21" s="1"/>
  <c r="AI93" i="21"/>
  <c r="AI144" i="21" s="1"/>
  <c r="AI24" i="38" s="1"/>
  <c r="AI90" i="21"/>
  <c r="AI141" i="21" s="1"/>
  <c r="AI21" i="38" s="1"/>
  <c r="O100" i="21"/>
  <c r="O151" i="21" s="1"/>
  <c r="O94" i="21"/>
  <c r="O145" i="21" s="1"/>
  <c r="O99" i="21"/>
  <c r="O150" i="21" s="1"/>
  <c r="O30" i="38" s="1"/>
  <c r="O90" i="21"/>
  <c r="O141" i="21" s="1"/>
  <c r="O21" i="38" s="1"/>
  <c r="O97" i="21"/>
  <c r="O148" i="21" s="1"/>
  <c r="O92" i="21"/>
  <c r="O143" i="21" s="1"/>
  <c r="O23" i="38" s="1"/>
  <c r="O101" i="21"/>
  <c r="O152" i="21" s="1"/>
  <c r="O32" i="38" s="1"/>
  <c r="O91" i="21"/>
  <c r="O142" i="21" s="1"/>
  <c r="O22" i="38" s="1"/>
  <c r="O93" i="21"/>
  <c r="O144" i="21" s="1"/>
  <c r="O24" i="38" s="1"/>
  <c r="O98" i="21"/>
  <c r="O149" i="21" s="1"/>
  <c r="AR98" i="21"/>
  <c r="AR149" i="21" s="1"/>
  <c r="AR93" i="21"/>
  <c r="AR144" i="21" s="1"/>
  <c r="AR24" i="38" s="1"/>
  <c r="AR100" i="21"/>
  <c r="AR151" i="21" s="1"/>
  <c r="AR97" i="21"/>
  <c r="AR148" i="21" s="1"/>
  <c r="AR99" i="21"/>
  <c r="AR150" i="21" s="1"/>
  <c r="AR30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R101" i="21"/>
  <c r="AR152" i="21" s="1"/>
  <c r="AR32" i="38" s="1"/>
  <c r="AD94" i="21"/>
  <c r="AD145" i="21" s="1"/>
  <c r="AD100" i="21"/>
  <c r="AD151" i="21" s="1"/>
  <c r="AD90" i="21"/>
  <c r="AD141" i="21" s="1"/>
  <c r="AD21" i="38" s="1"/>
  <c r="AD97" i="21"/>
  <c r="AD148" i="21" s="1"/>
  <c r="AD91" i="21"/>
  <c r="AD142" i="21" s="1"/>
  <c r="AD22" i="38" s="1"/>
  <c r="AD101" i="21"/>
  <c r="AD152" i="21" s="1"/>
  <c r="AD32" i="38" s="1"/>
  <c r="AD93" i="21"/>
  <c r="AD144" i="21" s="1"/>
  <c r="AD24" i="38" s="1"/>
  <c r="AD99" i="21"/>
  <c r="AD150" i="21" s="1"/>
  <c r="AD30" i="38" s="1"/>
  <c r="AD98" i="21"/>
  <c r="AD149" i="21" s="1"/>
  <c r="AD92" i="21"/>
  <c r="AD143" i="21" s="1"/>
  <c r="AD23" i="38" s="1"/>
  <c r="AJ121" i="21"/>
  <c r="AJ128" i="21" s="1"/>
  <c r="J92" i="21"/>
  <c r="J143" i="21" s="1"/>
  <c r="J23" i="38" s="1"/>
  <c r="J98" i="21"/>
  <c r="J149" i="21" s="1"/>
  <c r="J94" i="21"/>
  <c r="J145" i="21" s="1"/>
  <c r="J100" i="21"/>
  <c r="J151" i="21" s="1"/>
  <c r="J101" i="21"/>
  <c r="J152" i="21" s="1"/>
  <c r="J32" i="38" s="1"/>
  <c r="J90" i="21"/>
  <c r="J141" i="21" s="1"/>
  <c r="J93" i="21"/>
  <c r="J144" i="21" s="1"/>
  <c r="J24" i="38" s="1"/>
  <c r="J91" i="21"/>
  <c r="J142" i="21" s="1"/>
  <c r="J22" i="38" s="1"/>
  <c r="J97" i="21"/>
  <c r="J148" i="21" s="1"/>
  <c r="J99" i="21"/>
  <c r="J150" i="21" s="1"/>
  <c r="J30" i="38" s="1"/>
  <c r="Y100" i="21"/>
  <c r="Y151" i="21" s="1"/>
  <c r="Y94" i="21"/>
  <c r="Y145" i="21" s="1"/>
  <c r="Y91" i="21"/>
  <c r="Y142" i="21" s="1"/>
  <c r="Y22" i="38" s="1"/>
  <c r="Y99" i="21"/>
  <c r="Y150" i="21" s="1"/>
  <c r="Y30" i="38" s="1"/>
  <c r="Y90" i="21"/>
  <c r="Y141" i="21" s="1"/>
  <c r="Y21" i="38" s="1"/>
  <c r="Y98" i="21"/>
  <c r="Y149" i="21" s="1"/>
  <c r="Y93" i="21"/>
  <c r="Y144" i="21" s="1"/>
  <c r="Y24" i="38" s="1"/>
  <c r="Y97" i="21"/>
  <c r="Y148" i="21" s="1"/>
  <c r="Y101" i="21"/>
  <c r="Y152" i="21" s="1"/>
  <c r="Y32" i="38" s="1"/>
  <c r="Y92" i="21"/>
  <c r="Y143" i="21" s="1"/>
  <c r="Y23" i="38" s="1"/>
  <c r="AH69" i="21"/>
  <c r="N94" i="21"/>
  <c r="N145" i="21" s="1"/>
  <c r="N100" i="21"/>
  <c r="N151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N101" i="21"/>
  <c r="N152" i="21" s="1"/>
  <c r="N32" i="38" s="1"/>
  <c r="N97" i="21"/>
  <c r="N148" i="21" s="1"/>
  <c r="N99" i="21"/>
  <c r="N150" i="21" s="1"/>
  <c r="N30" i="38" s="1"/>
  <c r="N98" i="21"/>
  <c r="N149" i="21" s="1"/>
  <c r="S101" i="21"/>
  <c r="S152" i="21" s="1"/>
  <c r="S32" i="38" s="1"/>
  <c r="S100" i="21"/>
  <c r="S151" i="21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S98" i="21"/>
  <c r="S149" i="21" s="1"/>
  <c r="S97" i="21"/>
  <c r="S148" i="21" s="1"/>
  <c r="S99" i="21"/>
  <c r="S150" i="21" s="1"/>
  <c r="S30" i="38" s="1"/>
  <c r="AG69" i="21"/>
  <c r="AG121" i="21" s="1"/>
  <c r="AG128" i="21" s="1"/>
  <c r="AQ94" i="21"/>
  <c r="AQ145" i="21" s="1"/>
  <c r="AQ100" i="21"/>
  <c r="AQ151" i="21" s="1"/>
  <c r="AQ92" i="21"/>
  <c r="AQ143" i="21" s="1"/>
  <c r="AQ23" i="38" s="1"/>
  <c r="AQ101" i="21"/>
  <c r="AQ152" i="21" s="1"/>
  <c r="AQ32" i="38" s="1"/>
  <c r="AQ97" i="21"/>
  <c r="AQ93" i="21"/>
  <c r="AQ144" i="21" s="1"/>
  <c r="AQ24" i="38" s="1"/>
  <c r="AQ90" i="21"/>
  <c r="AQ98" i="21"/>
  <c r="AQ149" i="21" s="1"/>
  <c r="AQ99" i="21"/>
  <c r="AQ150" i="21" s="1"/>
  <c r="AQ30" i="38" s="1"/>
  <c r="AQ91" i="21"/>
  <c r="AQ142" i="21" s="1"/>
  <c r="AQ22" i="38" s="1"/>
  <c r="L100" i="21"/>
  <c r="L151" i="21" s="1"/>
  <c r="L94" i="21"/>
  <c r="L145" i="21" s="1"/>
  <c r="L91" i="21"/>
  <c r="L142" i="21" s="1"/>
  <c r="L22" i="38" s="1"/>
  <c r="L92" i="21"/>
  <c r="L143" i="21" s="1"/>
  <c r="L23" i="38" s="1"/>
  <c r="L90" i="21"/>
  <c r="L101" i="21"/>
  <c r="L152" i="21" s="1"/>
  <c r="L32" i="38" s="1"/>
  <c r="L98" i="21"/>
  <c r="L149" i="21" s="1"/>
  <c r="L97" i="21"/>
  <c r="L99" i="21"/>
  <c r="L150" i="21" s="1"/>
  <c r="L30" i="38" s="1"/>
  <c r="L93" i="21"/>
  <c r="L144" i="21" s="1"/>
  <c r="L24" i="38" s="1"/>
  <c r="AP97" i="21"/>
  <c r="AP90" i="21"/>
  <c r="AP98" i="21"/>
  <c r="AP149" i="21" s="1"/>
  <c r="AP94" i="21"/>
  <c r="AP145" i="21" s="1"/>
  <c r="AP99" i="21"/>
  <c r="AP150" i="21" s="1"/>
  <c r="AP30" i="38" s="1"/>
  <c r="AP100" i="21"/>
  <c r="AP151" i="21" s="1"/>
  <c r="AP91" i="21"/>
  <c r="AP142" i="21" s="1"/>
  <c r="AP22" i="38" s="1"/>
  <c r="AP101" i="21"/>
  <c r="AP152" i="21" s="1"/>
  <c r="AP32" i="38" s="1"/>
  <c r="AP92" i="21"/>
  <c r="AP93" i="21"/>
  <c r="AP144" i="21" s="1"/>
  <c r="AP24" i="38" s="1"/>
  <c r="R94" i="21"/>
  <c r="R145" i="21" s="1"/>
  <c r="R100" i="21"/>
  <c r="R151" i="21" s="1"/>
  <c r="R92" i="21"/>
  <c r="R143" i="21" s="1"/>
  <c r="R23" i="38" s="1"/>
  <c r="R101" i="21"/>
  <c r="R152" i="21" s="1"/>
  <c r="R32" i="38" s="1"/>
  <c r="R98" i="21"/>
  <c r="R149" i="21" s="1"/>
  <c r="R90" i="21"/>
  <c r="R97" i="21"/>
  <c r="R99" i="21"/>
  <c r="R150" i="21" s="1"/>
  <c r="R30" i="38" s="1"/>
  <c r="R91" i="21"/>
  <c r="R142" i="21" s="1"/>
  <c r="R22" i="38" s="1"/>
  <c r="R93" i="21"/>
  <c r="R144" i="21" s="1"/>
  <c r="R24" i="38" s="1"/>
  <c r="M94" i="21"/>
  <c r="M145" i="21" s="1"/>
  <c r="M100" i="21"/>
  <c r="M151" i="21" s="1"/>
  <c r="M93" i="21"/>
  <c r="M144" i="21" s="1"/>
  <c r="M24" i="38" s="1"/>
  <c r="M91" i="21"/>
  <c r="M142" i="21" s="1"/>
  <c r="M22" i="38" s="1"/>
  <c r="M92" i="21"/>
  <c r="M143" i="21" s="1"/>
  <c r="M23" i="38" s="1"/>
  <c r="M99" i="21"/>
  <c r="M150" i="21" s="1"/>
  <c r="M30" i="38" s="1"/>
  <c r="M90" i="21"/>
  <c r="M141" i="21" s="1"/>
  <c r="M21" i="38" s="1"/>
  <c r="M98" i="21"/>
  <c r="M149" i="21" s="1"/>
  <c r="M97" i="21"/>
  <c r="M148" i="21" s="1"/>
  <c r="M101" i="21"/>
  <c r="M152" i="21" s="1"/>
  <c r="M32" i="38" s="1"/>
  <c r="AK69" i="21"/>
  <c r="AK121" i="21" s="1"/>
  <c r="AK128" i="21" s="1"/>
  <c r="X94" i="21"/>
  <c r="X145" i="21" s="1"/>
  <c r="X100" i="21"/>
  <c r="X151" i="21" s="1"/>
  <c r="X98" i="21"/>
  <c r="X149" i="21" s="1"/>
  <c r="X101" i="21"/>
  <c r="X152" i="21" s="1"/>
  <c r="X32" i="38" s="1"/>
  <c r="X90" i="21"/>
  <c r="X141" i="21" s="1"/>
  <c r="X21" i="38" s="1"/>
  <c r="X97" i="21"/>
  <c r="X148" i="21" s="1"/>
  <c r="X91" i="21"/>
  <c r="X142" i="21" s="1"/>
  <c r="X22" i="38" s="1"/>
  <c r="X93" i="21"/>
  <c r="X144" i="21" s="1"/>
  <c r="X24" i="38" s="1"/>
  <c r="X99" i="21"/>
  <c r="X150" i="21" s="1"/>
  <c r="X30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AR29" i="38"/>
  <c r="AR24" i="39"/>
  <c r="AR30" i="39" s="1"/>
  <c r="AR31" i="38"/>
  <c r="AR22" i="39"/>
  <c r="AR28" i="39" s="1"/>
  <c r="AR28" i="38"/>
  <c r="AR23" i="39"/>
  <c r="AR29" i="39" s="1"/>
  <c r="L141" i="21"/>
  <c r="L21" i="38" s="1"/>
  <c r="R141" i="21"/>
  <c r="R21" i="38" s="1"/>
  <c r="L148" i="21"/>
  <c r="L23" i="39" s="1"/>
  <c r="L29" i="39" s="1"/>
  <c r="X25" i="38"/>
  <c r="X21" i="39"/>
  <c r="X27" i="39" s="1"/>
  <c r="R148" i="21"/>
  <c r="AP148" i="21"/>
  <c r="AQ148" i="21"/>
  <c r="S23" i="39"/>
  <c r="S29" i="39" s="1"/>
  <c r="S28" i="38"/>
  <c r="J28" i="38"/>
  <c r="J23" i="39"/>
  <c r="J29" i="39" s="1"/>
  <c r="AD28" i="38"/>
  <c r="AD23" i="39"/>
  <c r="AD29" i="39" s="1"/>
  <c r="AI22" i="39"/>
  <c r="AI28" i="39" s="1"/>
  <c r="AI31" i="38"/>
  <c r="Z31" i="38"/>
  <c r="Z22" i="39"/>
  <c r="Z28" i="39" s="1"/>
  <c r="AF94" i="21"/>
  <c r="AF145" i="21" s="1"/>
  <c r="AF100" i="21"/>
  <c r="AF151" i="21" s="1"/>
  <c r="AF98" i="21"/>
  <c r="AF149" i="21" s="1"/>
  <c r="AF99" i="21"/>
  <c r="AF150" i="21" s="1"/>
  <c r="AF30" i="38" s="1"/>
  <c r="AF92" i="21"/>
  <c r="AF143" i="21" s="1"/>
  <c r="AF23" i="38" s="1"/>
  <c r="AF97" i="21"/>
  <c r="AF148" i="21" s="1"/>
  <c r="AF91" i="21"/>
  <c r="AF142" i="21" s="1"/>
  <c r="AF22" i="38" s="1"/>
  <c r="AF101" i="21"/>
  <c r="AF152" i="21" s="1"/>
  <c r="AF32" i="38" s="1"/>
  <c r="AF93" i="21"/>
  <c r="AF144" i="21" s="1"/>
  <c r="AF24" i="38" s="1"/>
  <c r="AF90" i="21"/>
  <c r="AF141" i="21" s="1"/>
  <c r="AF21" i="38" s="1"/>
  <c r="AJ29" i="38"/>
  <c r="AJ24" i="39"/>
  <c r="AJ30" i="39" s="1"/>
  <c r="P22" i="39"/>
  <c r="P28" i="39" s="1"/>
  <c r="P31" i="38"/>
  <c r="L21" i="39"/>
  <c r="L27" i="39" s="1"/>
  <c r="L25" i="38"/>
  <c r="S29" i="38"/>
  <c r="S24" i="39"/>
  <c r="S30" i="39" s="1"/>
  <c r="N29" i="38"/>
  <c r="N24" i="39"/>
  <c r="N30" i="39" s="1"/>
  <c r="N31" i="38"/>
  <c r="N22" i="39"/>
  <c r="N28" i="39" s="1"/>
  <c r="Y29" i="38"/>
  <c r="Y24" i="39"/>
  <c r="Y30" i="39" s="1"/>
  <c r="AI25" i="38"/>
  <c r="AI21" i="39"/>
  <c r="AI27" i="39" s="1"/>
  <c r="V24" i="39"/>
  <c r="V30" i="39" s="1"/>
  <c r="V29" i="38"/>
  <c r="AJ25" i="38"/>
  <c r="AJ21" i="39"/>
  <c r="AJ27" i="39" s="1"/>
  <c r="AN148" i="21"/>
  <c r="P21" i="39"/>
  <c r="P27" i="39" s="1"/>
  <c r="P25" i="38"/>
  <c r="K23" i="39"/>
  <c r="K29" i="39" s="1"/>
  <c r="K28" i="38"/>
  <c r="AB21" i="39"/>
  <c r="AB27" i="39" s="1"/>
  <c r="AB25" i="38"/>
  <c r="AC23" i="39"/>
  <c r="AC29" i="39" s="1"/>
  <c r="AC28" i="38"/>
  <c r="AD22" i="39"/>
  <c r="AD28" i="39" s="1"/>
  <c r="AD31" i="38"/>
  <c r="AI29" i="38"/>
  <c r="AI24" i="39"/>
  <c r="AI30" i="39" s="1"/>
  <c r="AA94" i="21"/>
  <c r="AA145" i="21" s="1"/>
  <c r="AA100" i="21"/>
  <c r="AA151" i="21" s="1"/>
  <c r="AA97" i="21"/>
  <c r="AA92" i="21"/>
  <c r="AA143" i="21" s="1"/>
  <c r="AA23" i="38" s="1"/>
  <c r="AA91" i="21"/>
  <c r="AA142" i="21" s="1"/>
  <c r="AA22" i="38" s="1"/>
  <c r="AA98" i="21"/>
  <c r="AA149" i="21" s="1"/>
  <c r="AA90" i="21"/>
  <c r="AA99" i="21"/>
  <c r="AA150" i="21" s="1"/>
  <c r="AA30" i="38" s="1"/>
  <c r="AA101" i="21"/>
  <c r="AA152" i="21" s="1"/>
  <c r="AA32" i="38" s="1"/>
  <c r="AA93" i="21"/>
  <c r="AA144" i="21" s="1"/>
  <c r="AA24" i="38" s="1"/>
  <c r="AE28" i="38"/>
  <c r="AE23" i="39"/>
  <c r="AE29" i="39" s="1"/>
  <c r="AJ22" i="39"/>
  <c r="AJ28" i="39" s="1"/>
  <c r="AJ31" i="38"/>
  <c r="U23" i="39"/>
  <c r="U29" i="39" s="1"/>
  <c r="U28" i="38"/>
  <c r="Q31" i="38"/>
  <c r="Q22" i="39"/>
  <c r="Q28" i="39" s="1"/>
  <c r="K31" i="38"/>
  <c r="K22" i="39"/>
  <c r="K28" i="39" s="1"/>
  <c r="N21" i="39"/>
  <c r="N27" i="39" s="1"/>
  <c r="N25" i="38"/>
  <c r="M22" i="39"/>
  <c r="M28" i="39" s="1"/>
  <c r="M31" i="38"/>
  <c r="AP22" i="39"/>
  <c r="AP28" i="39" s="1"/>
  <c r="AP31" i="38"/>
  <c r="AQ22" i="39"/>
  <c r="AQ28" i="39" s="1"/>
  <c r="AQ31" i="38"/>
  <c r="N28" i="38"/>
  <c r="N23" i="39"/>
  <c r="N29" i="39" s="1"/>
  <c r="AH100" i="21"/>
  <c r="AH151" i="21" s="1"/>
  <c r="AH94" i="21"/>
  <c r="AH145" i="21" s="1"/>
  <c r="AH98" i="21"/>
  <c r="AH149" i="21" s="1"/>
  <c r="AH92" i="21"/>
  <c r="AH143" i="21" s="1"/>
  <c r="AH23" i="38" s="1"/>
  <c r="AH91" i="21"/>
  <c r="AH142" i="21" s="1"/>
  <c r="AH22" i="38" s="1"/>
  <c r="AH99" i="21"/>
  <c r="AH150" i="21" s="1"/>
  <c r="AH30" i="38" s="1"/>
  <c r="AH90" i="21"/>
  <c r="AH101" i="21"/>
  <c r="AH152" i="21" s="1"/>
  <c r="AH32" i="38" s="1"/>
  <c r="AH93" i="21"/>
  <c r="AH144" i="21" s="1"/>
  <c r="AH24" i="38" s="1"/>
  <c r="AH97" i="21"/>
  <c r="J21" i="38"/>
  <c r="AD24" i="39"/>
  <c r="AD30" i="39" s="1"/>
  <c r="AD29" i="38"/>
  <c r="AD21" i="39"/>
  <c r="AD27" i="39" s="1"/>
  <c r="AD25" i="38"/>
  <c r="O28" i="38"/>
  <c r="O23" i="39"/>
  <c r="O29" i="39" s="1"/>
  <c r="AI28" i="38"/>
  <c r="AI23" i="39"/>
  <c r="AI29" i="39" s="1"/>
  <c r="AA121" i="21"/>
  <c r="AA128" i="21" s="1"/>
  <c r="Z29" i="38"/>
  <c r="Z24" i="39"/>
  <c r="Z30" i="39" s="1"/>
  <c r="T100" i="21"/>
  <c r="T151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7" i="21"/>
  <c r="T148" i="21" s="1"/>
  <c r="T98" i="21"/>
  <c r="T149" i="21" s="1"/>
  <c r="T99" i="21"/>
  <c r="T150" i="21" s="1"/>
  <c r="T30" i="38" s="1"/>
  <c r="T101" i="21"/>
  <c r="T152" i="21" s="1"/>
  <c r="T32" i="38" s="1"/>
  <c r="T94" i="21"/>
  <c r="T145" i="21" s="1"/>
  <c r="P23" i="39"/>
  <c r="P29" i="39" s="1"/>
  <c r="P28" i="38"/>
  <c r="Q21" i="39"/>
  <c r="Q27" i="39" s="1"/>
  <c r="Q25" i="38"/>
  <c r="AO24" i="39"/>
  <c r="AO30" i="39" s="1"/>
  <c r="AO29" i="38"/>
  <c r="AC24" i="39"/>
  <c r="AC30" i="39" s="1"/>
  <c r="AC29" i="38"/>
  <c r="AC22" i="39"/>
  <c r="AC28" i="39" s="1"/>
  <c r="AC31" i="38"/>
  <c r="R24" i="39"/>
  <c r="R30" i="39" s="1"/>
  <c r="R29" i="38"/>
  <c r="AH121" i="21"/>
  <c r="AH128" i="21" s="1"/>
  <c r="Z28" i="38"/>
  <c r="Z23" i="39"/>
  <c r="Z29" i="39" s="1"/>
  <c r="AE29" i="38"/>
  <c r="AE24" i="39"/>
  <c r="AE30" i="39" s="1"/>
  <c r="AJ141" i="21"/>
  <c r="AJ21" i="38" s="1"/>
  <c r="U29" i="38"/>
  <c r="U24" i="39"/>
  <c r="U30" i="39" s="1"/>
  <c r="P24" i="39"/>
  <c r="P30" i="39" s="1"/>
  <c r="P29" i="38"/>
  <c r="Q28" i="38"/>
  <c r="Q23" i="39"/>
  <c r="Q29" i="39" s="1"/>
  <c r="AO28" i="38"/>
  <c r="AO23" i="39"/>
  <c r="AO29" i="39" s="1"/>
  <c r="AC21" i="39"/>
  <c r="AC27" i="39" s="1"/>
  <c r="AC25" i="38"/>
  <c r="AM31" i="38"/>
  <c r="AM22" i="39"/>
  <c r="AM28" i="39" s="1"/>
  <c r="X28" i="38"/>
  <c r="X23" i="39"/>
  <c r="X29" i="39" s="1"/>
  <c r="M28" i="38"/>
  <c r="M23" i="39"/>
  <c r="M29" i="39" s="1"/>
  <c r="M21" i="39"/>
  <c r="M27" i="39" s="1"/>
  <c r="M25" i="38"/>
  <c r="L24" i="39"/>
  <c r="L30" i="39" s="1"/>
  <c r="L29" i="38"/>
  <c r="AQ21" i="39"/>
  <c r="AQ27" i="39" s="1"/>
  <c r="AQ25" i="38"/>
  <c r="M24" i="39"/>
  <c r="M30" i="39" s="1"/>
  <c r="M29" i="38"/>
  <c r="R31" i="38"/>
  <c r="R22" i="39"/>
  <c r="R28" i="39" s="1"/>
  <c r="AP25" i="38"/>
  <c r="AP21" i="39"/>
  <c r="AP27" i="39" s="1"/>
  <c r="AQ24" i="39"/>
  <c r="AQ30" i="39" s="1"/>
  <c r="AQ29" i="38"/>
  <c r="AG100" i="21"/>
  <c r="AG151" i="21" s="1"/>
  <c r="AG94" i="21"/>
  <c r="AG145" i="21" s="1"/>
  <c r="AG98" i="21"/>
  <c r="AG149" i="21" s="1"/>
  <c r="AG92" i="21"/>
  <c r="AG143" i="21" s="1"/>
  <c r="AG23" i="38" s="1"/>
  <c r="AG90" i="21"/>
  <c r="AG141" i="21" s="1"/>
  <c r="AG21" i="38" s="1"/>
  <c r="AG93" i="21"/>
  <c r="AG144" i="21" s="1"/>
  <c r="AG24" i="38" s="1"/>
  <c r="AG99" i="21"/>
  <c r="AG150" i="21" s="1"/>
  <c r="AG30" i="38" s="1"/>
  <c r="AG101" i="21"/>
  <c r="AG152" i="21" s="1"/>
  <c r="AG32" i="38" s="1"/>
  <c r="AG97" i="21"/>
  <c r="AG148" i="21" s="1"/>
  <c r="AG91" i="21"/>
  <c r="AG142" i="21" s="1"/>
  <c r="AG22" i="38" s="1"/>
  <c r="Y21" i="39"/>
  <c r="Y27" i="39" s="1"/>
  <c r="Y25" i="38"/>
  <c r="J31" i="38"/>
  <c r="J22" i="39"/>
  <c r="J28" i="39" s="1"/>
  <c r="Z25" i="38"/>
  <c r="Z21" i="39"/>
  <c r="Z27" i="39" s="1"/>
  <c r="V28" i="38"/>
  <c r="V23" i="39"/>
  <c r="V29" i="39" s="1"/>
  <c r="AE25" i="38"/>
  <c r="AE21" i="39"/>
  <c r="AE27" i="39" s="1"/>
  <c r="U25" i="38"/>
  <c r="U21" i="39"/>
  <c r="U27" i="39" s="1"/>
  <c r="K24" i="39"/>
  <c r="K30" i="39" s="1"/>
  <c r="K29" i="38"/>
  <c r="K21" i="39"/>
  <c r="K27" i="39" s="1"/>
  <c r="K25" i="38"/>
  <c r="AB22" i="39"/>
  <c r="AB28" i="39" s="1"/>
  <c r="AB31" i="38"/>
  <c r="W91" i="21"/>
  <c r="W142" i="21" s="1"/>
  <c r="W22" i="38" s="1"/>
  <c r="W98" i="21"/>
  <c r="W149" i="21" s="1"/>
  <c r="W97" i="21"/>
  <c r="W148" i="21" s="1"/>
  <c r="W92" i="21"/>
  <c r="W143" i="21" s="1"/>
  <c r="W23" i="38" s="1"/>
  <c r="W101" i="21"/>
  <c r="W152" i="21" s="1"/>
  <c r="W32" i="38" s="1"/>
  <c r="W90" i="21"/>
  <c r="W141" i="21" s="1"/>
  <c r="W21" i="38" s="1"/>
  <c r="W94" i="21"/>
  <c r="W145" i="21" s="1"/>
  <c r="W99" i="21"/>
  <c r="W150" i="21" s="1"/>
  <c r="W30" i="38" s="1"/>
  <c r="W100" i="21"/>
  <c r="W151" i="21" s="1"/>
  <c r="W93" i="21"/>
  <c r="W144" i="21" s="1"/>
  <c r="W24" i="38" s="1"/>
  <c r="AM24" i="39"/>
  <c r="AM30" i="39" s="1"/>
  <c r="AM29" i="38"/>
  <c r="AK94" i="21"/>
  <c r="AK145" i="21" s="1"/>
  <c r="AK97" i="21"/>
  <c r="AK148" i="21" s="1"/>
  <c r="AK99" i="21"/>
  <c r="AK150" i="21" s="1"/>
  <c r="AK30" i="38" s="1"/>
  <c r="AK100" i="21"/>
  <c r="AK151" i="21" s="1"/>
  <c r="AK92" i="21"/>
  <c r="AK143" i="21" s="1"/>
  <c r="AK23" i="38" s="1"/>
  <c r="AK91" i="21"/>
  <c r="AK142" i="21" s="1"/>
  <c r="AK22" i="38" s="1"/>
  <c r="AK93" i="21"/>
  <c r="AK144" i="21" s="1"/>
  <c r="AK24" i="38" s="1"/>
  <c r="AK98" i="21"/>
  <c r="AK149" i="21" s="1"/>
  <c r="AK101" i="21"/>
  <c r="AK152" i="21" s="1"/>
  <c r="AK32" i="38" s="1"/>
  <c r="AK90" i="21"/>
  <c r="AK141" i="21" s="1"/>
  <c r="AK21" i="38" s="1"/>
  <c r="X24" i="39"/>
  <c r="X30" i="39" s="1"/>
  <c r="X29" i="38"/>
  <c r="AP24" i="39"/>
  <c r="AP30" i="39" s="1"/>
  <c r="AP29" i="38"/>
  <c r="Y22" i="39"/>
  <c r="Y28" i="39" s="1"/>
  <c r="Y31" i="38"/>
  <c r="O29" i="38"/>
  <c r="O24" i="39"/>
  <c r="O30" i="39" s="1"/>
  <c r="O21" i="39"/>
  <c r="O27" i="39" s="1"/>
  <c r="O25" i="38"/>
  <c r="V21" i="39"/>
  <c r="V27" i="39" s="1"/>
  <c r="V25" i="38"/>
  <c r="AE22" i="39"/>
  <c r="AE28" i="39" s="1"/>
  <c r="AE31" i="38"/>
  <c r="AJ148" i="21"/>
  <c r="AN29" i="38"/>
  <c r="AN24" i="39"/>
  <c r="AN30" i="39" s="1"/>
  <c r="AN22" i="39"/>
  <c r="AN28" i="39" s="1"/>
  <c r="AN31" i="38"/>
  <c r="Q24" i="39"/>
  <c r="Q30" i="39" s="1"/>
  <c r="Q29" i="38"/>
  <c r="AO25" i="38"/>
  <c r="AO21" i="39"/>
  <c r="AO27" i="39" s="1"/>
  <c r="AB23" i="39"/>
  <c r="AB29" i="39" s="1"/>
  <c r="AB28" i="38"/>
  <c r="AM148" i="21"/>
  <c r="L22" i="39"/>
  <c r="L28" i="39" s="1"/>
  <c r="L31" i="38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X22" i="39"/>
  <c r="X28" i="39" s="1"/>
  <c r="X31" i="38"/>
  <c r="AP21" i="38"/>
  <c r="S22" i="39"/>
  <c r="S28" i="39" s="1"/>
  <c r="S31" i="38"/>
  <c r="Y23" i="39"/>
  <c r="Y29" i="39" s="1"/>
  <c r="Y28" i="38"/>
  <c r="J24" i="39"/>
  <c r="J30" i="39" s="1"/>
  <c r="J29" i="38"/>
  <c r="O22" i="39"/>
  <c r="O28" i="39" s="1"/>
  <c r="O31" i="38"/>
  <c r="V22" i="39"/>
  <c r="V28" i="39" s="1"/>
  <c r="V31" i="38"/>
  <c r="AL94" i="21"/>
  <c r="AL145" i="21" s="1"/>
  <c r="AL100" i="21"/>
  <c r="AL151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L97" i="21"/>
  <c r="AL148" i="21" s="1"/>
  <c r="AL101" i="21"/>
  <c r="AL152" i="21" s="1"/>
  <c r="AL32" i="38" s="1"/>
  <c r="AL99" i="21"/>
  <c r="AL150" i="21" s="1"/>
  <c r="AL30" i="38" s="1"/>
  <c r="AL98" i="21"/>
  <c r="AL149" i="21" s="1"/>
  <c r="U22" i="39"/>
  <c r="U28" i="39" s="1"/>
  <c r="U31" i="38"/>
  <c r="AN141" i="21"/>
  <c r="AN21" i="38" s="1"/>
  <c r="AN21" i="39"/>
  <c r="AN27" i="39" s="1"/>
  <c r="AN25" i="38"/>
  <c r="AO22" i="39"/>
  <c r="AO28" i="39" s="1"/>
  <c r="AO31" i="38"/>
  <c r="AB24" i="39"/>
  <c r="AB30" i="39" s="1"/>
  <c r="AB29" i="38"/>
  <c r="AM141" i="21"/>
  <c r="AM21" i="38" s="1"/>
  <c r="AM25" i="38"/>
  <c r="AM21" i="39"/>
  <c r="AM27" i="39" s="1"/>
  <c r="L28" i="38" l="1"/>
  <c r="AA148" i="21"/>
  <c r="AA28" i="38" s="1"/>
  <c r="AH148" i="21"/>
  <c r="H55" i="38"/>
  <c r="H45" i="38"/>
  <c r="H44" i="38"/>
  <c r="H46" i="38"/>
  <c r="H57" i="38"/>
  <c r="AA141" i="21"/>
  <c r="AA21" i="38" s="1"/>
  <c r="AL28" i="38"/>
  <c r="AL23" i="39"/>
  <c r="AL29" i="39" s="1"/>
  <c r="AK24" i="39"/>
  <c r="AK30" i="39" s="1"/>
  <c r="AK29" i="38"/>
  <c r="AH24" i="39"/>
  <c r="AH30" i="39" s="1"/>
  <c r="AH29" i="38"/>
  <c r="AA23" i="39"/>
  <c r="AA29" i="39" s="1"/>
  <c r="AN23" i="39"/>
  <c r="AN29" i="39" s="1"/>
  <c r="AN28" i="38"/>
  <c r="W23" i="39"/>
  <c r="W29" i="39" s="1"/>
  <c r="W28" i="38"/>
  <c r="T21" i="39"/>
  <c r="T27" i="39" s="1"/>
  <c r="T25" i="38"/>
  <c r="AH28" i="38"/>
  <c r="AH23" i="39"/>
  <c r="AH29" i="39" s="1"/>
  <c r="AH21" i="39"/>
  <c r="AH27" i="39" s="1"/>
  <c r="AH25" i="38"/>
  <c r="AA22" i="39"/>
  <c r="AA28" i="39" s="1"/>
  <c r="AA31" i="38"/>
  <c r="W29" i="38"/>
  <c r="W24" i="39"/>
  <c r="W30" i="39" s="1"/>
  <c r="T31" i="38"/>
  <c r="T22" i="39"/>
  <c r="T28" i="39" s="1"/>
  <c r="AH22" i="39"/>
  <c r="AH28" i="39" s="1"/>
  <c r="AH31" i="38"/>
  <c r="AA25" i="38"/>
  <c r="AA21" i="39"/>
  <c r="AA27" i="39" s="1"/>
  <c r="AF28" i="38"/>
  <c r="AF23" i="39"/>
  <c r="AF29" i="39" s="1"/>
  <c r="AQ23" i="39"/>
  <c r="AQ29" i="39" s="1"/>
  <c r="AQ28" i="38"/>
  <c r="AL25" i="38"/>
  <c r="AL21" i="39"/>
  <c r="AL27" i="39" s="1"/>
  <c r="T24" i="39"/>
  <c r="T30" i="39" s="1"/>
  <c r="T29" i="38"/>
  <c r="AH141" i="21"/>
  <c r="AH21" i="38" s="1"/>
  <c r="AP28" i="38"/>
  <c r="AP23" i="39"/>
  <c r="AP29" i="39" s="1"/>
  <c r="AL24" i="39"/>
  <c r="AL30" i="39" s="1"/>
  <c r="AL29" i="38"/>
  <c r="AL31" i="38"/>
  <c r="AL22" i="39"/>
  <c r="AL28" i="39" s="1"/>
  <c r="W22" i="39"/>
  <c r="W28" i="39" s="1"/>
  <c r="W31" i="38"/>
  <c r="AM28" i="38"/>
  <c r="AM23" i="39"/>
  <c r="AM29" i="39" s="1"/>
  <c r="AK22" i="39"/>
  <c r="AK28" i="39" s="1"/>
  <c r="AK31" i="38"/>
  <c r="W25" i="38"/>
  <c r="W21" i="39"/>
  <c r="W27" i="39" s="1"/>
  <c r="AG29" i="38"/>
  <c r="AG24" i="39"/>
  <c r="AG30" i="39" s="1"/>
  <c r="T23" i="39"/>
  <c r="T29" i="39" s="1"/>
  <c r="T28" i="38"/>
  <c r="AA24" i="39"/>
  <c r="AA30" i="39" s="1"/>
  <c r="AA29" i="38"/>
  <c r="AF29" i="38"/>
  <c r="AF24" i="39"/>
  <c r="AF30" i="39" s="1"/>
  <c r="R23" i="39"/>
  <c r="R29" i="39" s="1"/>
  <c r="R28" i="38"/>
  <c r="AK23" i="39"/>
  <c r="AK29" i="39" s="1"/>
  <c r="AK28" i="38"/>
  <c r="AG21" i="39"/>
  <c r="AG27" i="39" s="1"/>
  <c r="AG25" i="38"/>
  <c r="AF22" i="39"/>
  <c r="AF28" i="39" s="1"/>
  <c r="AF31" i="38"/>
  <c r="AJ28" i="38"/>
  <c r="AJ23" i="39"/>
  <c r="AJ29" i="39" s="1"/>
  <c r="AK25" i="38"/>
  <c r="AK21" i="39"/>
  <c r="AK27" i="39" s="1"/>
  <c r="AG23" i="39"/>
  <c r="AG29" i="39" s="1"/>
  <c r="AG28" i="38"/>
  <c r="AG22" i="39"/>
  <c r="AG28" i="39" s="1"/>
  <c r="AG31" i="38"/>
  <c r="AF21" i="39"/>
  <c r="AF27" i="39" s="1"/>
  <c r="AF25" i="38"/>
  <c r="H37" i="39" l="1"/>
  <c r="H43" i="38"/>
  <c r="H44" i="39"/>
  <c r="H50" i="39" s="1"/>
  <c r="H155" i="21"/>
  <c r="H154" i="21"/>
  <c r="H56" i="38"/>
  <c r="H43" i="39"/>
  <c r="H49" i="39" s="1"/>
  <c r="H45" i="39"/>
  <c r="H36" i="39"/>
  <c r="H54" i="38"/>
  <c r="H53" i="38"/>
  <c r="H46" i="39"/>
  <c r="H35" i="39"/>
  <c r="H47" i="38"/>
  <c r="H38" i="39"/>
  <c r="H49" i="38" l="1"/>
  <c r="H50" i="38" s="1"/>
  <c r="H56" i="39"/>
  <c r="H70" i="36" s="1"/>
  <c r="H159" i="21"/>
  <c r="H38" i="33" s="1"/>
  <c r="H51" i="39"/>
  <c r="H59" i="38"/>
  <c r="H60" i="38" s="1"/>
  <c r="H57" i="39"/>
  <c r="H30" i="24" s="1"/>
  <c r="H62" i="38" l="1"/>
  <c r="H63" i="38" s="1"/>
  <c r="A4" i="21"/>
  <c r="H58" i="39"/>
  <c r="H31" i="24" s="1"/>
  <c r="H53" i="39"/>
  <c r="H62" i="39" s="1"/>
  <c r="H78" i="38"/>
  <c r="K43" i="22" s="1"/>
  <c r="H81" i="38"/>
  <c r="N43" i="22" s="1"/>
  <c r="H77" i="38"/>
  <c r="H80" i="38"/>
  <c r="M43" i="22" s="1"/>
  <c r="H79" i="38"/>
  <c r="L43" i="22" s="1"/>
  <c r="H69" i="38"/>
  <c r="K33" i="22" s="1"/>
  <c r="H71" i="38"/>
  <c r="M33" i="22" s="1"/>
  <c r="H70" i="38"/>
  <c r="L33" i="22" s="1"/>
  <c r="H72" i="38"/>
  <c r="N33" i="22" s="1"/>
  <c r="H68" i="38"/>
  <c r="A4" i="39" l="1"/>
  <c r="H42" i="33"/>
  <c r="L78" i="22"/>
  <c r="L47" i="22"/>
  <c r="L70" i="22" s="1"/>
  <c r="M78" i="22"/>
  <c r="M47" i="22"/>
  <c r="M70" i="22" s="1"/>
  <c r="H83" i="38"/>
  <c r="J43" i="22"/>
  <c r="N47" i="22"/>
  <c r="N70" i="22" s="1"/>
  <c r="N78" i="22"/>
  <c r="K78" i="22"/>
  <c r="K47" i="22"/>
  <c r="K70" i="22" s="1"/>
  <c r="M77" i="22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4" i="22"/>
  <c r="M130" i="22" s="1"/>
  <c r="M83" i="22"/>
  <c r="M129" i="22" s="1"/>
  <c r="N83" i="22"/>
  <c r="N129" i="22" s="1"/>
  <c r="H87" i="38"/>
  <c r="H39" i="33" s="1"/>
  <c r="N84" i="22"/>
  <c r="N130" i="22" s="1"/>
  <c r="J78" i="22"/>
  <c r="J47" i="22"/>
  <c r="K84" i="22"/>
  <c r="K130" i="22" s="1"/>
  <c r="L84" i="22"/>
  <c r="L130" i="22" s="1"/>
  <c r="L83" i="22"/>
  <c r="L129" i="22" s="1"/>
  <c r="J37" i="22"/>
  <c r="J77" i="22"/>
  <c r="A4" i="38" l="1"/>
  <c r="H49" i="22"/>
  <c r="J70" i="22"/>
  <c r="J84" i="22" s="1"/>
  <c r="J130" i="22" s="1"/>
  <c r="J69" i="22"/>
  <c r="J83" i="22" s="1"/>
  <c r="J129" i="22" s="1"/>
  <c r="H39" i="22"/>
  <c r="H134" i="22" l="1"/>
  <c r="J146" i="22" s="1"/>
  <c r="H18" i="24" s="1"/>
  <c r="H133" i="22"/>
  <c r="L146" i="22" l="1"/>
  <c r="H20" i="24" s="1"/>
  <c r="K146" i="22"/>
  <c r="H19" i="24" s="1"/>
  <c r="M146" i="22"/>
  <c r="H21" i="24" s="1"/>
  <c r="H140" i="22"/>
  <c r="H150" i="22" s="1"/>
  <c r="N146" i="22"/>
  <c r="H139" i="22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39" i="24" l="1"/>
  <c r="H23" i="23" s="1"/>
  <c r="H37" i="24"/>
  <c r="H21" i="23" s="1"/>
  <c r="H169" i="22"/>
  <c r="H184" i="22" s="1"/>
  <c r="H25" i="36" s="1"/>
  <c r="J60" i="36" s="1"/>
  <c r="H154" i="22"/>
  <c r="H23" i="24"/>
  <c r="H43" i="24" s="1"/>
  <c r="H36" i="24"/>
  <c r="H20" i="23" s="1"/>
  <c r="H38" i="24"/>
  <c r="H22" i="23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H188" i="22" l="1"/>
  <c r="H41" i="33" s="1"/>
  <c r="M60" i="36"/>
  <c r="K60" i="36"/>
  <c r="L60" i="36"/>
  <c r="H44" i="33"/>
  <c r="A4" i="24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A4" i="22" l="1"/>
  <c r="L94" i="36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3" i="33" l="1"/>
  <c r="H45" i="33" s="1"/>
  <c r="A4" i="33" s="1"/>
  <c r="A4" i="36"/>
</calcChain>
</file>

<file path=xl/sharedStrings.xml><?xml version="1.0" encoding="utf-8"?>
<sst xmlns="http://schemas.openxmlformats.org/spreadsheetml/2006/main" count="3001" uniqueCount="798">
  <si>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</si>
  <si>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</si>
  <si>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</si>
  <si>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</si>
  <si>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</si>
  <si>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</si>
  <si>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</si>
  <si>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</si>
  <si>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</si>
  <si>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</si>
  <si>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</si>
  <si>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</si>
  <si>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</si>
  <si>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</si>
  <si>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</si>
  <si>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</si>
  <si>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</si>
  <si>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</si>
  <si>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</si>
  <si>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</si>
  <si>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</si>
  <si>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</si>
  <si>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</si>
  <si>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</si>
  <si>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</si>
  <si>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</si>
  <si>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</si>
  <si>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</si>
  <si>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</si>
  <si>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</si>
  <si>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</si>
  <si>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</si>
  <si>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</si>
  <si>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</si>
  <si>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</si>
  <si>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</si>
  <si>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</si>
  <si>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</si>
  <si>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</si>
  <si>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</si>
  <si>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</si>
  <si>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</si>
  <si>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</si>
  <si>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</si>
  <si>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</si>
  <si>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</si>
  <si>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</si>
  <si>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</si>
  <si>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</si>
  <si>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</si>
  <si>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</si>
  <si>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</si>
  <si>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</si>
  <si>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</si>
  <si>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</si>
  <si>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</si>
  <si>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</si>
  <si>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</si>
  <si>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</si>
  <si>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</si>
  <si>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</si>
  <si>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</si>
  <si>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</si>
  <si>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</si>
  <si>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</si>
  <si>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</si>
  <si>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</si>
  <si>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</si>
  <si>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</si>
  <si>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</si>
  <si>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</si>
  <si>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</si>
  <si>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</si>
  <si>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</si>
  <si>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</si>
  <si>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</si>
  <si>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</si>
  <si>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</si>
  <si>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</si>
  <si>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</si>
  <si>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</si>
  <si>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</si>
  <si>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</si>
  <si>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</si>
  <si>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</si>
  <si>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</si>
  <si>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</si>
  <si>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</si>
  <si>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</si>
  <si>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</si>
  <si>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</si>
  <si>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</si>
  <si>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</si>
  <si>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</si>
  <si>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</si>
  <si>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</si>
  <si>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</si>
  <si>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</si>
  <si>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</si>
  <si>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</si>
  <si>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</si>
  <si>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</si>
  <si>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</si>
  <si>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</si>
  <si>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</si>
  <si>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</si>
  <si>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</si>
  <si>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</si>
  <si>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</si>
  <si>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</si>
  <si>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</si>
  <si>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</si>
  <si>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</si>
  <si>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</si>
  <si>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</si>
  <si>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</si>
  <si>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</si>
  <si>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</si>
  <si>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</si>
  <si>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</si>
  <si>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</si>
  <si>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</si>
  <si>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</si>
  <si>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</si>
  <si>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</si>
  <si>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</si>
  <si>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</si>
  <si>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</si>
  <si>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</si>
  <si>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</si>
  <si>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</si>
  <si>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</si>
  <si>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</si>
  <si>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</si>
  <si>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</si>
  <si>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</si>
  <si>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</si>
  <si>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</si>
  <si>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</si>
  <si>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</si>
  <si>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</si>
  <si>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</si>
  <si>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</si>
  <si>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</si>
  <si>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</si>
  <si>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</si>
  <si>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</si>
  <si>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</si>
  <si>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</si>
  <si>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</si>
  <si>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</si>
  <si>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</si>
  <si>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</si>
  <si>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</si>
  <si>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</si>
  <si>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</si>
  <si>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</si>
  <si>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</si>
  <si>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</si>
  <si>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</si>
  <si>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</si>
  <si>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</si>
  <si>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</si>
  <si>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</si>
  <si>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</si>
  <si>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</si>
  <si>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</si>
  <si>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</si>
  <si>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</si>
  <si>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</si>
  <si>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</si>
  <si>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</si>
  <si>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</si>
  <si>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</si>
  <si>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</si>
  <si>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</si>
  <si>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</si>
  <si>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</si>
  <si>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</si>
  <si>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</si>
  <si>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</si>
  <si>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</si>
  <si>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</si>
  <si>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</si>
  <si>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</si>
  <si>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</si>
  <si>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</si>
  <si>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</si>
  <si>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</si>
  <si>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</si>
  <si>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</si>
  <si>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</si>
  <si>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</si>
  <si>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</si>
  <si>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</si>
  <si>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</si>
  <si>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</si>
  <si>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</si>
  <si>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</si>
  <si>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</si>
  <si>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</si>
  <si>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</si>
  <si>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</si>
  <si>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</si>
  <si>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</si>
  <si>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</si>
  <si>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</si>
  <si>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</si>
  <si>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</si>
  <si>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</si>
  <si>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</si>
  <si>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</si>
  <si>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</si>
  <si>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</si>
  <si>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</si>
  <si>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</si>
  <si>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</si>
  <si>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</si>
  <si>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</si>
  <si>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</si>
  <si>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</si>
  <si>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</si>
  <si>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</si>
  <si>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</si>
  <si>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</si>
  <si>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</si>
  <si>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</si>
  <si>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</si>
  <si>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</si>
  <si>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</si>
  <si>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</si>
  <si>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</si>
  <si>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</si>
  <si>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</si>
  <si>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</si>
  <si>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</si>
  <si>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</si>
  <si>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</si>
  <si>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</si>
  <si>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</si>
  <si>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</si>
  <si>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</si>
  <si>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</si>
  <si>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</si>
  <si>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</si>
  <si>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</si>
  <si>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</si>
  <si>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</si>
  <si>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</si>
  <si>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</si>
  <si>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</si>
  <si>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</si>
  <si>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</si>
  <si>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</si>
  <si>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</si>
  <si>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</si>
  <si>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</si>
  <si>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</si>
  <si>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</si>
  <si>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</si>
  <si>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</si>
  <si>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</si>
  <si>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</si>
  <si>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</si>
  <si>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</si>
  <si>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</si>
  <si>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</si>
  <si>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</si>
  <si>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</si>
  <si>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</si>
  <si>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</si>
  <si>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</si>
  <si>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</si>
  <si>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</si>
  <si>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</si>
  <si>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</si>
  <si>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</si>
  <si>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</si>
  <si>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</si>
  <si>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</si>
  <si>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</si>
  <si>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</si>
  <si>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</si>
  <si>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</si>
  <si>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</si>
  <si>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</si>
  <si>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</si>
  <si>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</si>
  <si>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</si>
  <si>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</si>
  <si>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</si>
  <si>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</si>
  <si>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</si>
  <si>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</si>
  <si>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</si>
  <si>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</si>
  <si>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</si>
  <si>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</si>
  <si>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</si>
  <si>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</si>
  <si>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</si>
  <si>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</si>
  <si>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</si>
  <si>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</si>
  <si>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</si>
  <si>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</si>
  <si>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</si>
  <si>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</si>
  <si>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</si>
  <si>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</si>
  <si>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</si>
  <si>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</si>
  <si>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</si>
  <si>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</si>
  <si>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</si>
  <si>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</si>
  <si>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</si>
  <si>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</si>
  <si>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</si>
  <si>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</si>
  <si>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</si>
  <si>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</si>
  <si>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</si>
  <si>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</si>
  <si>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</si>
  <si>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</si>
  <si>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</si>
  <si>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</si>
  <si>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</si>
  <si>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</si>
  <si>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</si>
  <si>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</si>
  <si>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</si>
  <si>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</si>
  <si>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</si>
  <si>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</si>
  <si>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</si>
  <si>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</si>
  <si>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</si>
  <si>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</si>
  <si>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</si>
  <si>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</si>
  <si>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</si>
  <si>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</si>
  <si>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</si>
  <si>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</si>
  <si>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</si>
  <si>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</si>
  <si>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</si>
  <si>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</si>
  <si>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</si>
  <si>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</si>
  <si>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</si>
  <si>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</si>
  <si>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</si>
  <si>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</si>
  <si>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</si>
  <si>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</si>
  <si>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</si>
  <si>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</si>
  <si>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</si>
  <si>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</si>
  <si>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</si>
  <si>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</si>
  <si>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</si>
  <si>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</si>
  <si>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</si>
  <si>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</si>
  <si>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</si>
  <si>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</si>
  <si>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</si>
  <si>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</si>
  <si>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</si>
  <si>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</si>
  <si>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</si>
  <si>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</si>
  <si>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</si>
  <si>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</si>
  <si>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</si>
  <si>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</si>
  <si>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</si>
  <si>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</si>
  <si>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</si>
  <si>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</si>
  <si>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</si>
  <si>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</si>
  <si>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</si>
  <si>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</si>
  <si>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</si>
  <si>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</si>
  <si>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</si>
  <si>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</si>
  <si>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</si>
  <si>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</si>
  <si>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</si>
  <si>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</si>
  <si>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</si>
  <si>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</si>
  <si>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</si>
  <si>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</si>
  <si>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</si>
  <si>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</si>
  <si>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</si>
  <si>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</si>
  <si>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</si>
  <si>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</si>
  <si>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</si>
  <si>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</si>
  <si>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</si>
  <si>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</si>
  <si>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</si>
  <si>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</si>
  <si>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</si>
  <si>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</si>
  <si>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</si>
  <si>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</si>
  <si>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</si>
  <si>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</si>
  <si>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</si>
  <si>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</si>
  <si>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</si>
  <si>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</si>
  <si>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</si>
  <si>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</si>
  <si>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</si>
  <si>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</si>
  <si>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</si>
  <si>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</si>
  <si>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</si>
  <si>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</si>
  <si>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</si>
  <si>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</si>
  <si>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</si>
  <si>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</si>
  <si>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</si>
  <si>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</si>
  <si>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</si>
  <si>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</si>
  <si>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</si>
  <si>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</si>
  <si>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</si>
  <si>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</si>
  <si>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</si>
  <si>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</si>
  <si>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</si>
  <si>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</si>
  <si>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</si>
  <si>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</si>
  <si>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</si>
  <si>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</si>
  <si>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</si>
  <si>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</si>
  <si>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</si>
  <si>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</si>
  <si>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</si>
  <si>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</si>
  <si>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</si>
  <si>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</si>
  <si>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</si>
  <si>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</si>
  <si>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</si>
  <si>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</si>
  <si>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</si>
  <si>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</si>
  <si>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</si>
  <si>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</si>
  <si>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</si>
  <si>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</si>
  <si>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</si>
  <si>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</si>
  <si>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</si>
  <si>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</si>
  <si>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</si>
  <si>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</si>
  <si>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</si>
  <si>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</si>
  <si>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</si>
  <si>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</si>
  <si>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</si>
  <si>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</si>
  <si>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</si>
  <si>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</si>
  <si>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</si>
  <si>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</si>
  <si>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</si>
  <si>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</si>
  <si>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</si>
  <si>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</si>
  <si>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</si>
  <si>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</si>
  <si>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</si>
  <si>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</si>
  <si>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</si>
  <si>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</si>
  <si>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</si>
  <si>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</si>
  <si>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</si>
  <si>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</si>
  <si>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</si>
  <si>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</si>
  <si>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</si>
  <si>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</si>
  <si>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</si>
  <si>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</si>
  <si>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</si>
  <si>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</si>
  <si>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</si>
  <si>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</si>
  <si>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</si>
  <si>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</si>
  <si>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</si>
  <si>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</si>
  <si>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</si>
  <si>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</si>
  <si>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</si>
  <si>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</si>
  <si>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</si>
  <si>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</si>
  <si>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</si>
  <si>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</si>
  <si>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</si>
  <si>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</si>
  <si>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</si>
  <si>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</si>
  <si>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</si>
  <si>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</si>
  <si>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</si>
  <si>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</si>
  <si>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</si>
  <si>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</si>
  <si>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</si>
  <si>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</si>
  <si>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</si>
  <si>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</si>
  <si>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</si>
  <si>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</si>
  <si>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</si>
  <si>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</si>
  <si>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</si>
  <si>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</si>
  <si>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</si>
  <si>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</si>
  <si>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</si>
  <si>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</si>
  <si>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</si>
  <si>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</si>
  <si>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</si>
  <si>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</si>
  <si>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</si>
  <si>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</si>
  <si>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</si>
  <si>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</si>
  <si>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</si>
  <si>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</si>
  <si>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</si>
  <si>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</si>
  <si>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</si>
  <si>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</si>
  <si>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</si>
  <si>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</si>
  <si>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</si>
  <si>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</si>
  <si>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</si>
  <si>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</si>
  <si>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</si>
  <si>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</si>
  <si>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</si>
  <si>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</si>
  <si>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</si>
  <si>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</si>
  <si>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</si>
  <si>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</si>
  <si>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</si>
  <si>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</si>
  <si>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</si>
  <si>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</si>
  <si>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</si>
  <si>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</si>
  <si>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</si>
  <si>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</si>
  <si>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</si>
  <si>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</si>
  <si>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</si>
  <si>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</si>
  <si>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</si>
  <si>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</si>
  <si>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</si>
  <si>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</si>
  <si>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</si>
  <si>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</si>
  <si>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</si>
  <si>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</si>
  <si>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</si>
  <si>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</si>
  <si>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</si>
  <si>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</si>
  <si>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</si>
  <si>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</si>
  <si>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</si>
  <si>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</si>
  <si>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</si>
  <si>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</si>
  <si>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</si>
  <si>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</si>
  <si>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</si>
  <si>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</si>
  <si>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</si>
  <si>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</si>
  <si>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</si>
  <si>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</si>
  <si>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</si>
  <si>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</si>
  <si>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</si>
  <si>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</si>
  <si>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</si>
  <si>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</si>
  <si>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</si>
  <si>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</si>
  <si>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</si>
  <si>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</si>
  <si>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</si>
  <si>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</si>
  <si>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</si>
  <si>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</si>
  <si>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</si>
  <si>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</si>
  <si>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</si>
  <si>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</si>
  <si>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</si>
  <si>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</si>
  <si>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</si>
  <si>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</si>
  <si>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</si>
  <si>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</si>
  <si>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</si>
  <si>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</si>
  <si>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</si>
  <si>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</si>
  <si>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</si>
  <si>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</si>
  <si>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</si>
  <si>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</si>
  <si>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</si>
  <si>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</si>
  <si>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</si>
  <si>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</si>
  <si>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</si>
  <si>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</si>
  <si>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</si>
  <si>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</si>
  <si>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</si>
  <si>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</si>
  <si>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</si>
  <si>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</si>
  <si>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</si>
  <si>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</si>
  <si>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</si>
  <si>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</si>
  <si>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</si>
  <si>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</si>
  <si>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</si>
  <si>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</si>
  <si>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</si>
  <si>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</si>
  <si>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</si>
  <si>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</si>
  <si>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</si>
  <si>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</si>
  <si>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</si>
  <si>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</si>
  <si>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</si>
  <si>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</si>
  <si>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</si>
  <si>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</si>
  <si>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</si>
  <si>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</si>
  <si>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</si>
  <si>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</si>
  <si>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</si>
  <si>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</si>
  <si>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</si>
  <si>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</si>
  <si>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</si>
  <si>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</si>
  <si>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</si>
  <si>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</si>
  <si>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</si>
  <si>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</si>
  <si>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</si>
  <si>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</si>
  <si>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</si>
  <si>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</si>
  <si>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</si>
  <si>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</si>
  <si>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</si>
  <si>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</si>
  <si>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</si>
  <si>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</si>
  <si>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</si>
  <si>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</si>
  <si>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</si>
  <si>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</si>
  <si>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</si>
  <si>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</si>
  <si>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</si>
  <si>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</si>
  <si>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</si>
  <si>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</si>
  <si>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</si>
  <si>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</si>
  <si>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</si>
  <si>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</si>
  <si>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</si>
  <si>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</si>
  <si>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</si>
  <si>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</si>
  <si>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</si>
  <si>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</si>
  <si>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</si>
  <si>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</si>
  <si>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</si>
  <si>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</si>
  <si>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</si>
  <si>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</si>
  <si>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</si>
  <si>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</si>
  <si>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</si>
  <si>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</si>
  <si>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</si>
  <si>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</si>
  <si>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</si>
  <si>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</si>
  <si>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</si>
  <si>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</si>
  <si>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</si>
  <si>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</si>
  <si>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</si>
  <si>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</si>
  <si>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</si>
  <si>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</si>
  <si>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</si>
  <si>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</si>
  <si>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</si>
  <si>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</si>
  <si>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</si>
  <si>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</si>
  <si>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</si>
  <si>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</si>
  <si>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</si>
  <si>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</si>
  <si>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</si>
  <si>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</si>
  <si>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</si>
  <si>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</si>
  <si>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</si>
  <si>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</si>
  <si>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</si>
  <si>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</si>
  <si>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</si>
  <si>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</si>
  <si>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</si>
  <si>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</si>
  <si>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</si>
  <si>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</si>
  <si>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</si>
  <si>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</si>
  <si>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</si>
  <si>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</si>
  <si>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</si>
  <si>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</si>
  <si>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</si>
  <si>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</si>
  <si>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</si>
  <si>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</si>
  <si>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</si>
  <si>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</si>
  <si>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</si>
  <si>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</si>
  <si>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</si>
  <si>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</si>
  <si>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</si>
  <si>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</si>
  <si>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</si>
  <si>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</si>
  <si>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</si>
  <si>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</si>
  <si>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</si>
  <si>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</si>
  <si>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</si>
  <si>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</si>
  <si>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Attachment A_2026-27 Charging Methodologies Pre-Release (shared on 03/10/2024)</t>
  </si>
  <si>
    <t>Attachment A_DCUSA Charging Methodologies Pre-Release for 2027-28 (shared on 08/10/2025)</t>
  </si>
  <si>
    <t>Release for 2027/28 charge setting</t>
  </si>
  <si>
    <t>2027/28</t>
  </si>
  <si>
    <t>Release for charge setting. Cover sheet and version control updated. One legal text reference updated for DCP325.</t>
  </si>
  <si>
    <t>The smart meter communication licence costs are imported from the CDCM, which takes them from Schedule 20.</t>
  </si>
  <si>
    <t>Scottish Hydro Electric Power Distribution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</si>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</sst>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4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  <xf numFmtId="0" fontId="1" fillId="2" borderId="3" xfId="13" applyAlignment="1" applyProtection="1">
      <alignment horizontal="left" vertical="top" wrapText="1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4000000}"/>
    <cellStyle name="Bad" xfId="27" builtinId="27" hidden="1"/>
    <cellStyle name="Blank_CEPATNEI" xfId="4" xr:uid="{00000000-0005-0000-0000-000000000000}"/>
    <cellStyle name="Calculation" xfId="31" builtinId="22" hidden="1"/>
    <cellStyle name="Calculation_CEPATNEI" xfId="15" xr:uid="{00000000-0005-0000-0000-000001000000}"/>
    <cellStyle name="Check Cell" xfId="33" builtinId="23" hidden="1"/>
    <cellStyle name="ColumnHeading_CEPATNEI" xfId="5" xr:uid="{00000000-0005-0000-0000-000003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05000000}"/>
    <cellStyle name="Explanatory Text" xfId="36" builtinId="53" hidden="1"/>
    <cellStyle name="Fixed_CEPATNEI" xfId="14" xr:uid="{00000000-0005-0000-0000-000006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08000000}"/>
    <cellStyle name="Linked Cell" xfId="32" builtinId="24" hidden="1"/>
    <cellStyle name="LinkedTo_CEPATNEI" xfId="7" xr:uid="{00000000-0005-0000-0000-00000A000000}"/>
    <cellStyle name="LinksFrom_CEPATNEI" xfId="8" xr:uid="{00000000-0005-0000-0000-00000B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A8E6EA83-D21C-4B2C-80A5-01208A0F4FA8}"/>
    <cellStyle name="Percent" xfId="3" builtinId="5" hidden="1" customBuiltin="1"/>
    <cellStyle name="RowHeading_CEPATNEI" xfId="9" xr:uid="{00000000-0005-0000-0000-000011000000}"/>
    <cellStyle name="SectionHeading_CEPATNEI" xfId="10" xr:uid="{00000000-0005-0000-0000-000012000000}"/>
    <cellStyle name="SubSection_CEPATNEI" xfId="12" xr:uid="{00000000-0005-0000-0000-000013000000}"/>
    <cellStyle name="Text_CEPATNEI" xfId="16" xr:uid="{83BE1C27-9621-4AF3-9DC5-1FBAE18340F5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36" sqref="D36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28515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792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45967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A_DCUSA Charging Methodologies Pre-Release for 2027-28 (shared on 08/10/2025)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742</v>
      </c>
    </row>
    <row r="17" spans="2:4" x14ac:dyDescent="0.25">
      <c r="B17" s="31"/>
      <c r="D17" s="37" t="s">
        <v>712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793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203" t="s">
        <v>796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797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564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headerFooter>
    <oddHeader>&amp;C&amp;G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70899999.99999997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12628224.582701057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144771775.41729894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116300000.00000004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0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634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0.12569832402234646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0.87430167597765351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570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0.12569832402234646</v>
      </c>
      <c r="K34" s="166">
        <f>H$31</f>
        <v>0.87430167597765351</v>
      </c>
      <c r="L34" s="167"/>
      <c r="M34" s="167"/>
      <c r="N34" s="167"/>
      <c r="O34" s="59"/>
      <c r="P34" s="103" t="s">
        <v>570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8912011.1731843594</v>
      </c>
      <c r="K40" s="104">
        <f>SUMPRODUCT($H21:$H25, K34:K38)</f>
        <v>61987988.826815605</v>
      </c>
      <c r="L40" s="104">
        <f>SUMPRODUCT($H21:$H25, L34:L38)</f>
        <v>12628224.582701057</v>
      </c>
      <c r="M40" s="104">
        <f>SUMPRODUCT($H21:$H25, M34:M38)</f>
        <v>144771775.41729894</v>
      </c>
      <c r="N40" s="104">
        <f>SUMPRODUCT($H21:$H25, N34:N38)</f>
        <v>116300000.00000004</v>
      </c>
      <c r="O40" s="59"/>
      <c r="P40" s="103" t="s">
        <v>576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344600000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576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2.5861901257064304E-2</v>
      </c>
      <c r="K44" s="135">
        <f>IF($H42, K40 / $H41, 0)</f>
        <v>0.17988389096580268</v>
      </c>
      <c r="L44" s="135">
        <f>IF($H42, L40 / $H41, 0)</f>
        <v>3.6646037674698366E-2</v>
      </c>
      <c r="M44" s="135">
        <f>IF($H42, M40 / $H41, 0)</f>
        <v>0.42011542489059472</v>
      </c>
      <c r="N44" s="135">
        <f>IF($H42, N40 / $H41, 0)</f>
        <v>0.33749274521183992</v>
      </c>
      <c r="O44" s="59"/>
      <c r="P44" s="103" t="s">
        <v>576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635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0.66188453673367509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0.12569832402234646</v>
      </c>
      <c r="K52" s="166">
        <f>K34</f>
        <v>0.87430167597765351</v>
      </c>
      <c r="L52" s="167"/>
      <c r="M52" s="167"/>
      <c r="N52" s="167"/>
      <c r="O52" s="59"/>
      <c r="P52" s="103" t="s">
        <v>570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0.66188453673367509</v>
      </c>
      <c r="O55" s="59"/>
      <c r="P55" s="103" t="s">
        <v>577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0.66188453673367509</v>
      </c>
      <c r="O56" s="59"/>
      <c r="P56" s="103" t="s">
        <v>577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8912011.1731843594</v>
      </c>
      <c r="K58" s="104">
        <f>SUMPRODUCT($H21:$H25, K52:K56)</f>
        <v>61987988.826815605</v>
      </c>
      <c r="L58" s="104">
        <f>SUMPRODUCT($H21:$H25, L52:L56)</f>
        <v>12628224.582701057</v>
      </c>
      <c r="M58" s="104">
        <f>SUMPRODUCT($H21:$H25, M52:M56)</f>
        <v>144771775.41729894</v>
      </c>
      <c r="N58" s="104">
        <f>SUMPRODUCT($H21:$H25, N52:N56)</f>
        <v>76977171.622126445</v>
      </c>
      <c r="O58" s="59"/>
      <c r="P58" s="103" t="s">
        <v>576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305277171.6221264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576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2.9193179188045187E-2</v>
      </c>
      <c r="K62" s="135">
        <f>IF($H60, K58 / $H59, 0)</f>
        <v>0.20305477968573638</v>
      </c>
      <c r="L62" s="135">
        <f>IF($H60, L58 / $H59, 0)</f>
        <v>4.1366422898900336E-2</v>
      </c>
      <c r="M62" s="135">
        <f>IF($H60, M58 / $H59, 0)</f>
        <v>0.47423059722427646</v>
      </c>
      <c r="N62" s="135">
        <f>IF($H60, N58 / $H59, 0)</f>
        <v>0.25215502100304171</v>
      </c>
      <c r="O62" s="59"/>
      <c r="P62" s="103" t="s">
        <v>576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B2EA467F-F795-4792-81F9-22F43D104545}"/>
    <hyperlink ref="B5:H5" location="'Model map'!A4" tooltip="Click to return to model map" display="'Model map'!A4" xr:uid="{4A072EC7-D758-4F81-B059-6A2941DD7861}"/>
    <hyperlink ref="B5:F5" location="'Model map'!A4" tooltip="Click to return to model map" display="'Model map'!A4" xr:uid="{7961FCAB-9D46-4A0A-ADB3-7B54474525D6}"/>
    <hyperlink ref="A1" location="Index!A1" display="Index!A1" xr:uid="{58BFA774-6BFC-4055-9755-6F5D937ED3EE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719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744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636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331778402.07861471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266500000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254248500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852526902.07861471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578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0.29822929854775981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578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0.70177070145224019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578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637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0.26695424360816733</v>
      </c>
      <c r="K33" s="149">
        <f>Expensed!H69</f>
        <v>0.20037488361786243</v>
      </c>
      <c r="L33" s="149">
        <f>Expensed!H70</f>
        <v>7.5962429698770914E-2</v>
      </c>
      <c r="M33" s="149">
        <f>Expensed!H71</f>
        <v>0.31501917850438454</v>
      </c>
      <c r="N33" s="149">
        <f>Expensed!H72</f>
        <v>0.14168926457081474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2.5861901257064304E-2</v>
      </c>
      <c r="K35" s="149">
        <f>Capitalised!K44</f>
        <v>0.17988389096580268</v>
      </c>
      <c r="L35" s="149">
        <f>Capitalised!L44</f>
        <v>3.6646037674698366E-2</v>
      </c>
      <c r="M35" s="149">
        <f>Capitalised!M44</f>
        <v>0.42011542489059472</v>
      </c>
      <c r="N35" s="149">
        <f>Capitalised!N44</f>
        <v>0.33749274521183992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9.7762701401670135E-2</v>
      </c>
      <c r="K37" s="116">
        <f>($H$27 * K33) + ($H$29 * K35)</f>
        <v>0.18599490533097374</v>
      </c>
      <c r="L37" s="116">
        <f>($H$27 * L33) + ($H$29 * L35)</f>
        <v>4.8371337689466262E-2</v>
      </c>
      <c r="M37" s="116">
        <f>($H$27 * M33) + ($H$29 * M35)</f>
        <v>0.38877264505083275</v>
      </c>
      <c r="N37" s="116">
        <f>($H$27 * N33) + ($H$29 * N35)</f>
        <v>0.27909841052705708</v>
      </c>
      <c r="O37" s="59"/>
      <c r="P37" s="103" t="s">
        <v>578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638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0.27403347717475729</v>
      </c>
      <c r="K43" s="149">
        <f>Expensed!H78</f>
        <v>0.20963534338516437</v>
      </c>
      <c r="L43" s="149">
        <f>Expensed!H79</f>
        <v>7.8655587294565621E-2</v>
      </c>
      <c r="M43" s="149">
        <f>Expensed!H80</f>
        <v>0.32765076991782921</v>
      </c>
      <c r="N43" s="149">
        <f>Expensed!H81</f>
        <v>0.11002482222768352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2.9193179188045187E-2</v>
      </c>
      <c r="K45" s="149">
        <f>Capitalised!K62</f>
        <v>0.20305477968573638</v>
      </c>
      <c r="L45" s="149">
        <f>Capitalised!L62</f>
        <v>4.1366422898900336E-2</v>
      </c>
      <c r="M45" s="149">
        <f>Capitalised!M62</f>
        <v>0.47423059722427646</v>
      </c>
      <c r="N45" s="149">
        <f>Capitalised!N62</f>
        <v>0.25215502100304171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0.10221172951284682</v>
      </c>
      <c r="K47" s="116">
        <f>($H$27 * K43) + ($H$29 * K45)</f>
        <v>0.20501729658186563</v>
      </c>
      <c r="L47" s="116">
        <f>($H$27 * L43) + ($H$29 * L45)</f>
        <v>5.24871442400517E-2</v>
      </c>
      <c r="M47" s="116">
        <f>($H$27 * M43) + ($H$29 * M45)</f>
        <v>0.43051619814542291</v>
      </c>
      <c r="N47" s="116">
        <f>($H$27 * N43) + ($H$29 * N45)</f>
        <v>0.20976763151981295</v>
      </c>
      <c r="O47" s="59"/>
      <c r="P47" s="103" t="s">
        <v>578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639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175512667.00000003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5724088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6000000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11724088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606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163788579.00000003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571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579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16012413.941780863</v>
      </c>
      <c r="K69" s="140">
        <f>$H66 * K37</f>
        <v>30463841.245399717</v>
      </c>
      <c r="L69" s="140">
        <f>$H66 * L37</f>
        <v>7922672.6644868236</v>
      </c>
      <c r="M69" s="140">
        <f>$H66 * M37</f>
        <v>63676519.086947292</v>
      </c>
      <c r="N69" s="140">
        <f>$H66 * N37</f>
        <v>45713132.061385326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16741113.934041547</v>
      </c>
      <c r="K70" s="143">
        <f>$H66 * K47</f>
        <v>33579491.677565336</v>
      </c>
      <c r="L70" s="143">
        <f>$H66 * L47</f>
        <v>8596794.7708461042</v>
      </c>
      <c r="M70" s="143">
        <f>$H66 * M47</f>
        <v>70513636.330721274</v>
      </c>
      <c r="N70" s="143">
        <f>$H66 * N47</f>
        <v>34357542.286825784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640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5160000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580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1377483.8970181434</v>
      </c>
      <c r="K77" s="140">
        <f>$H74 * K33</f>
        <v>1033934.3994681701</v>
      </c>
      <c r="L77" s="140">
        <f>$H74 * L33</f>
        <v>391966.13724565791</v>
      </c>
      <c r="M77" s="140">
        <f>$H74 * M33</f>
        <v>1625498.9610826243</v>
      </c>
      <c r="N77" s="140">
        <f>$H74 * N33</f>
        <v>731116.60518540407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1414012.7422217475</v>
      </c>
      <c r="K78" s="143">
        <f>$H74 * K43</f>
        <v>1081718.3718674481</v>
      </c>
      <c r="L78" s="143">
        <f>$H74 * L43</f>
        <v>405862.8304399586</v>
      </c>
      <c r="M78" s="143">
        <f>$H74 * M43</f>
        <v>1690677.9727759988</v>
      </c>
      <c r="N78" s="143">
        <f>$H74 * N43</f>
        <v>567728.0826948469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641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580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17389897.838799007</v>
      </c>
      <c r="K83" s="130">
        <f t="shared" si="0"/>
        <v>31497775.644867886</v>
      </c>
      <c r="L83" s="130">
        <f t="shared" si="0"/>
        <v>8314638.8017324815</v>
      </c>
      <c r="M83" s="130">
        <f t="shared" si="0"/>
        <v>65302018.048029914</v>
      </c>
      <c r="N83" s="130">
        <f t="shared" si="0"/>
        <v>46444248.666570731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18155126.676263295</v>
      </c>
      <c r="K84" s="143">
        <f t="shared" si="0"/>
        <v>34661210.049432784</v>
      </c>
      <c r="L84" s="143">
        <f t="shared" si="0"/>
        <v>9002657.601286063</v>
      </c>
      <c r="M84" s="143">
        <f t="shared" si="0"/>
        <v>72204314.30349727</v>
      </c>
      <c r="N84" s="143">
        <f t="shared" si="0"/>
        <v>34925270.369520627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705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642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282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1405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6958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7731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567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757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0.93311145146088592</v>
      </c>
      <c r="O114" s="59"/>
      <c r="P114" s="103" t="s">
        <v>567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0.95540763430725728</v>
      </c>
      <c r="N115" s="104">
        <f>IF($H$106, ($H$102 + $H110 * $H$104) / ($H$102 + $H$104), N$116)</f>
        <v>0.95540763430725728</v>
      </c>
      <c r="O115" s="59"/>
      <c r="P115" s="103" t="s">
        <v>567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567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6958</v>
      </c>
      <c r="K118" s="104">
        <f>SUMPRODUCT($H93:$H95, K114:K116)</f>
        <v>6958</v>
      </c>
      <c r="L118" s="104">
        <f>SUMPRODUCT($H93:$H95, L114:L116)</f>
        <v>6958</v>
      </c>
      <c r="M118" s="104">
        <f>SUMPRODUCT($H93:$H95, M114:M116)</f>
        <v>8300.3477262016968</v>
      </c>
      <c r="N118" s="104">
        <f>SUMPRODUCT($H93:$H95, N114:N116)</f>
        <v>8563.4851555136665</v>
      </c>
      <c r="O118" s="59"/>
      <c r="P118" s="103" t="s">
        <v>581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643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582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2499.2667201493255</v>
      </c>
      <c r="K129" s="130">
        <f t="shared" si="1"/>
        <v>4526.843294749624</v>
      </c>
      <c r="L129" s="130">
        <f t="shared" si="1"/>
        <v>1194.9753954775053</v>
      </c>
      <c r="M129" s="130">
        <f t="shared" si="1"/>
        <v>7867.3834159852267</v>
      </c>
      <c r="N129" s="130">
        <f t="shared" si="1"/>
        <v>5423.521828220516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2609.244995151379</v>
      </c>
      <c r="K130" s="143">
        <f t="shared" si="1"/>
        <v>4981.490377900659</v>
      </c>
      <c r="L130" s="143">
        <f t="shared" si="1"/>
        <v>1293.8570855541914</v>
      </c>
      <c r="M130" s="143">
        <f t="shared" si="1"/>
        <v>8698.9505362010332</v>
      </c>
      <c r="N130" s="143">
        <f t="shared" si="1"/>
        <v>4078.3944545094141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583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21511.990654582198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21661.937449316676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1369.0790358235577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582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644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583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0.10922857864452426</v>
      </c>
      <c r="K145" s="166">
        <f t="shared" si="2"/>
        <v>0.19784229303963755</v>
      </c>
      <c r="L145" s="166">
        <f t="shared" si="2"/>
        <v>5.2225503949169368E-2</v>
      </c>
      <c r="M145" s="166">
        <f t="shared" si="2"/>
        <v>0.34383809509063701</v>
      </c>
      <c r="N145" s="166">
        <f t="shared" si="2"/>
        <v>0.23703095622730649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0.1132926545745335</v>
      </c>
      <c r="K146" s="177">
        <f t="shared" si="2"/>
        <v>0.21629485529285042</v>
      </c>
      <c r="L146" s="177">
        <f t="shared" si="2"/>
        <v>5.6178896245808199E-2</v>
      </c>
      <c r="M146" s="177">
        <f t="shared" si="2"/>
        <v>0.37770588813627287</v>
      </c>
      <c r="N146" s="178">
        <f t="shared" si="2"/>
        <v>0.17708269442387928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5.9834573048725304E-2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566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5.9445011326655799E-2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645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5.9834573048725304E-2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566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646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0.30420449402607636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0.65108009752928175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4.4715408444641828E-2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0.30707087168416181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5.2225503949169368E-2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0.34383809509063701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7.210588210764482E-2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572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0.15432613809793364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572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1.0598936021728029E-2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572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572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1.0598936021728029E-2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0.15432613809793364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7.210588210764482E-2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0.34383809509063701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5.2225503949169368E-2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0.30707087168416181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8C62B46F-5DD1-4FBE-B19C-AC5BBDA56DF1}"/>
    <hyperlink ref="B5:H5" location="'Model map'!A4" tooltip="Click to return to model map" display="'Model map'!A4" xr:uid="{02D5E91A-3911-4740-947B-86F96DAFC31A}"/>
    <hyperlink ref="B5:F5" location="'Model map'!A4" tooltip="Click to return to model map" display="'Model map'!A4" xr:uid="{C3CBC4D6-807E-4B9F-9748-7F3696FFA076}"/>
    <hyperlink ref="A1" location="Index!A1" display="Index!A1" xr:uid="{DE369470-4C5B-43C2-8227-B799A121B8AC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728</v>
      </c>
      <c r="AQ5" s="118" t="s">
        <v>727</v>
      </c>
      <c r="AR5" s="118" t="s">
        <v>755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720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647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5650000</v>
      </c>
      <c r="K21" s="138">
        <f>Expenditure!K145</f>
        <v>7800000.0000000009</v>
      </c>
      <c r="L21" s="138">
        <f>Expenditure!L145</f>
        <v>572036.52556517161</v>
      </c>
      <c r="M21" s="138">
        <f>Expenditure!M145</f>
        <v>465331.11966271687</v>
      </c>
      <c r="N21" s="138">
        <f>Expenditure!N145</f>
        <v>1302698.7648906051</v>
      </c>
      <c r="O21" s="138">
        <f>Expenditure!O145</f>
        <v>200000</v>
      </c>
      <c r="P21" s="138">
        <f>Expenditure!P145</f>
        <v>17334.440168641559</v>
      </c>
      <c r="Q21" s="138">
        <f>Expenditure!Q145</f>
        <v>260016.60252962343</v>
      </c>
      <c r="R21" s="138">
        <f>Expenditure!R145</f>
        <v>294685.48286690662</v>
      </c>
      <c r="S21" s="138">
        <f>Expenditure!S145</f>
        <v>1993460.6193937797</v>
      </c>
      <c r="T21" s="138">
        <f>Expenditure!T145</f>
        <v>294685.48286690662</v>
      </c>
      <c r="U21" s="138">
        <f>Expenditure!U145</f>
        <v>104006.64101184939</v>
      </c>
      <c r="V21" s="138">
        <f>Expenditure!V145</f>
        <v>190678.8418550572</v>
      </c>
      <c r="W21" s="138">
        <f>Expenditure!W145</f>
        <v>156009.96151777403</v>
      </c>
      <c r="X21" s="138">
        <f>Expenditure!X145</f>
        <v>936059.76910664444</v>
      </c>
      <c r="Y21" s="138">
        <f>Expenditure!Y145</f>
        <v>0</v>
      </c>
      <c r="Z21" s="138">
        <f>Expenditure!Z145</f>
        <v>0</v>
      </c>
      <c r="AA21" s="138">
        <f>Expenditure!AA145</f>
        <v>190678.8418550572</v>
      </c>
      <c r="AB21" s="138">
        <f>Expenditure!AB145</f>
        <v>138675.52134913247</v>
      </c>
      <c r="AC21" s="138">
        <f>Expenditure!AC145</f>
        <v>762715.36742022878</v>
      </c>
      <c r="AD21" s="138">
        <f>Expenditure!AD145</f>
        <v>346688.80337283126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889999.99999999988</v>
      </c>
      <c r="K22" s="188">
        <f>Expenditure!K151</f>
        <v>12500000</v>
      </c>
      <c r="L22" s="188">
        <f>Expenditure!L151</f>
        <v>1155993.4968861304</v>
      </c>
      <c r="M22" s="188">
        <f>Expenditure!M151</f>
        <v>1829939.7880675073</v>
      </c>
      <c r="N22" s="188">
        <f>Expenditure!N151</f>
        <v>1915873.0730211446</v>
      </c>
      <c r="O22" s="188">
        <f>Expenditure!O151</f>
        <v>2000000</v>
      </c>
      <c r="P22" s="188">
        <f>Expenditure!P151</f>
        <v>35030.105966246367</v>
      </c>
      <c r="Q22" s="188">
        <f>Expenditure!Q151</f>
        <v>525451.58949369565</v>
      </c>
      <c r="R22" s="188">
        <f>Expenditure!R151</f>
        <v>595511.80142618855</v>
      </c>
      <c r="S22" s="188">
        <f>Expenditure!S151</f>
        <v>4028462.1861183336</v>
      </c>
      <c r="T22" s="188">
        <f>Expenditure!T151</f>
        <v>595511.80142618855</v>
      </c>
      <c r="U22" s="188">
        <f>Expenditure!U151</f>
        <v>210180.63579747832</v>
      </c>
      <c r="V22" s="188">
        <f>Expenditure!V151</f>
        <v>385331.16562871018</v>
      </c>
      <c r="W22" s="188">
        <f>Expenditure!W151</f>
        <v>315270.95369621733</v>
      </c>
      <c r="X22" s="188">
        <f>Expenditure!X151</f>
        <v>1891625.7221773043</v>
      </c>
      <c r="Y22" s="188">
        <f>Expenditure!Y151</f>
        <v>0</v>
      </c>
      <c r="Z22" s="188">
        <f>Expenditure!Z151</f>
        <v>0</v>
      </c>
      <c r="AA22" s="188">
        <f>Expenditure!AA151</f>
        <v>385331.16562871018</v>
      </c>
      <c r="AB22" s="188">
        <f>Expenditure!AB151</f>
        <v>280240.84772997099</v>
      </c>
      <c r="AC22" s="188">
        <f>Expenditure!AC151</f>
        <v>1541324.6625148407</v>
      </c>
      <c r="AD22" s="188">
        <f>Expenditure!AD151</f>
        <v>700602.11932492757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1603038.9102868256</v>
      </c>
      <c r="L23" s="133">
        <f>Expenditure!L148</f>
        <v>647863.57459328405</v>
      </c>
      <c r="M23" s="133">
        <f>Expenditure!M148</f>
        <v>957219.18786879396</v>
      </c>
      <c r="N23" s="133">
        <f>Expenditure!N148</f>
        <v>1089239.1679051407</v>
      </c>
      <c r="O23" s="133">
        <f>Expenditure!O148</f>
        <v>173301.50381479194</v>
      </c>
      <c r="P23" s="133">
        <f>Expenditure!P148</f>
        <v>19632.229533129812</v>
      </c>
      <c r="Q23" s="133">
        <f>Expenditure!Q148</f>
        <v>294483.44299694727</v>
      </c>
      <c r="R23" s="133">
        <f>Expenditure!R148</f>
        <v>333747.90206320694</v>
      </c>
      <c r="S23" s="133">
        <f>Expenditure!S148</f>
        <v>2257706.396309929</v>
      </c>
      <c r="T23" s="133">
        <f>Expenditure!T148</f>
        <v>333747.90206320694</v>
      </c>
      <c r="U23" s="133">
        <f>Expenditure!U148</f>
        <v>117793.37719877894</v>
      </c>
      <c r="V23" s="133">
        <f>Expenditure!V148</f>
        <v>215954.52486442801</v>
      </c>
      <c r="W23" s="133">
        <f>Expenditure!W148</f>
        <v>176690.06579816836</v>
      </c>
      <c r="X23" s="133">
        <f>Expenditure!X148</f>
        <v>1060140.3947890103</v>
      </c>
      <c r="Y23" s="133">
        <f>Expenditure!Y148</f>
        <v>0</v>
      </c>
      <c r="Z23" s="133">
        <f>Expenditure!Z148</f>
        <v>0</v>
      </c>
      <c r="AA23" s="133">
        <f>Expenditure!AA148</f>
        <v>215954.52486442801</v>
      </c>
      <c r="AB23" s="133">
        <f>Expenditure!AB148</f>
        <v>157057.83626503852</v>
      </c>
      <c r="AC23" s="133">
        <f>Expenditure!AC148</f>
        <v>863818.09945771203</v>
      </c>
      <c r="AD23" s="133">
        <f>Expenditure!AD148</f>
        <v>392644.5906625964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300000</v>
      </c>
      <c r="AQ23" s="133">
        <f>Expenditure!AQ148</f>
        <v>0</v>
      </c>
      <c r="AR23" s="133">
        <f>Expenditure!AR148</f>
        <v>3425806.4785017273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3359999.9999999995</v>
      </c>
      <c r="K24" s="145">
        <f>Expenditure!K149</f>
        <v>2096961.0897131744</v>
      </c>
      <c r="L24" s="145">
        <f>Expenditure!L149</f>
        <v>847480.80576629681</v>
      </c>
      <c r="M24" s="145">
        <f>Expenditure!M149</f>
        <v>1252153.8799882012</v>
      </c>
      <c r="N24" s="145">
        <f>Expenditure!N149</f>
        <v>1424851.3481684304</v>
      </c>
      <c r="O24" s="145">
        <f>Expenditure!O149</f>
        <v>226698.49618520806</v>
      </c>
      <c r="P24" s="145">
        <f>Expenditure!P149</f>
        <v>25681.236538372625</v>
      </c>
      <c r="Q24" s="145">
        <f>Expenditure!Q149</f>
        <v>385218.54807558947</v>
      </c>
      <c r="R24" s="145">
        <f>Expenditure!R149</f>
        <v>436581.02115233481</v>
      </c>
      <c r="S24" s="145">
        <f>Expenditure!S149</f>
        <v>2953342.2019128525</v>
      </c>
      <c r="T24" s="145">
        <f>Expenditure!T149</f>
        <v>436581.02115233481</v>
      </c>
      <c r="U24" s="145">
        <f>Expenditure!U149</f>
        <v>154087.41923023583</v>
      </c>
      <c r="V24" s="145">
        <f>Expenditure!V149</f>
        <v>282493.60192209895</v>
      </c>
      <c r="W24" s="145">
        <f>Expenditure!W149</f>
        <v>231131.12884535364</v>
      </c>
      <c r="X24" s="145">
        <f>Expenditure!X149</f>
        <v>1386786.7730721221</v>
      </c>
      <c r="Y24" s="145">
        <f>Expenditure!Y149</f>
        <v>0</v>
      </c>
      <c r="Z24" s="145">
        <f>Expenditure!Z149</f>
        <v>0</v>
      </c>
      <c r="AA24" s="145">
        <f>Expenditure!AA149</f>
        <v>282493.60192209895</v>
      </c>
      <c r="AB24" s="145">
        <f>Expenditure!AB149</f>
        <v>205449.89230698103</v>
      </c>
      <c r="AC24" s="145">
        <f>Expenditure!AC149</f>
        <v>1129974.4076883958</v>
      </c>
      <c r="AD24" s="145">
        <f>Expenditure!AD149</f>
        <v>513624.73076745262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584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5650000</v>
      </c>
      <c r="K27" s="130">
        <f t="shared" si="0"/>
        <v>7800000.0000000009</v>
      </c>
      <c r="L27" s="130">
        <f t="shared" si="0"/>
        <v>572036.52556517161</v>
      </c>
      <c r="M27" s="130">
        <f t="shared" si="0"/>
        <v>465331.11966271687</v>
      </c>
      <c r="N27" s="130">
        <f t="shared" si="0"/>
        <v>1302698.7648906051</v>
      </c>
      <c r="O27" s="130">
        <f t="shared" si="0"/>
        <v>200000</v>
      </c>
      <c r="P27" s="130">
        <f t="shared" si="0"/>
        <v>17334.440168641559</v>
      </c>
      <c r="Q27" s="130">
        <f t="shared" si="0"/>
        <v>260016.60252962343</v>
      </c>
      <c r="R27" s="130">
        <f t="shared" si="0"/>
        <v>294685.48286690662</v>
      </c>
      <c r="S27" s="130">
        <f t="shared" si="0"/>
        <v>1993460.6193937797</v>
      </c>
      <c r="T27" s="130">
        <f t="shared" si="0"/>
        <v>294685.48286690662</v>
      </c>
      <c r="U27" s="130">
        <f t="shared" si="0"/>
        <v>104006.64101184939</v>
      </c>
      <c r="V27" s="130">
        <f t="shared" si="0"/>
        <v>190678.8418550572</v>
      </c>
      <c r="W27" s="130">
        <f t="shared" si="0"/>
        <v>156009.96151777403</v>
      </c>
      <c r="X27" s="130">
        <f t="shared" si="0"/>
        <v>936059.76910664444</v>
      </c>
      <c r="Y27" s="130">
        <f t="shared" si="0"/>
        <v>0</v>
      </c>
      <c r="Z27" s="130">
        <f t="shared" si="0"/>
        <v>0</v>
      </c>
      <c r="AA27" s="130">
        <f t="shared" si="0"/>
        <v>190678.8418550572</v>
      </c>
      <c r="AB27" s="130">
        <f t="shared" si="0"/>
        <v>138675.52134913247</v>
      </c>
      <c r="AC27" s="130">
        <f t="shared" si="0"/>
        <v>762715.36742022878</v>
      </c>
      <c r="AD27" s="130">
        <f t="shared" si="0"/>
        <v>346688.80337283126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889999.99999999988</v>
      </c>
      <c r="K28" s="104">
        <f t="shared" si="3"/>
        <v>12500000</v>
      </c>
      <c r="L28" s="104">
        <f t="shared" si="3"/>
        <v>1155993.4968861304</v>
      </c>
      <c r="M28" s="104">
        <f t="shared" si="3"/>
        <v>1829939.7880675073</v>
      </c>
      <c r="N28" s="104">
        <f t="shared" si="3"/>
        <v>1915873.0730211446</v>
      </c>
      <c r="O28" s="104">
        <f t="shared" si="3"/>
        <v>2000000</v>
      </c>
      <c r="P28" s="104">
        <f t="shared" si="3"/>
        <v>35030.105966246367</v>
      </c>
      <c r="Q28" s="104">
        <f t="shared" si="3"/>
        <v>525451.58949369565</v>
      </c>
      <c r="R28" s="104">
        <f t="shared" si="3"/>
        <v>595511.80142618855</v>
      </c>
      <c r="S28" s="104">
        <f t="shared" si="3"/>
        <v>4028462.1861183336</v>
      </c>
      <c r="T28" s="104">
        <f t="shared" si="3"/>
        <v>595511.80142618855</v>
      </c>
      <c r="U28" s="104">
        <f t="shared" si="3"/>
        <v>210180.63579747832</v>
      </c>
      <c r="V28" s="104">
        <f t="shared" si="3"/>
        <v>385331.16562871018</v>
      </c>
      <c r="W28" s="104">
        <f t="shared" si="3"/>
        <v>315270.95369621733</v>
      </c>
      <c r="X28" s="104">
        <f t="shared" si="3"/>
        <v>1891625.7221773043</v>
      </c>
      <c r="Y28" s="104">
        <f t="shared" si="3"/>
        <v>0</v>
      </c>
      <c r="Z28" s="104">
        <f t="shared" si="3"/>
        <v>0</v>
      </c>
      <c r="AA28" s="104">
        <f t="shared" si="3"/>
        <v>385331.16562871018</v>
      </c>
      <c r="AB28" s="104">
        <f t="shared" si="3"/>
        <v>280240.84772997099</v>
      </c>
      <c r="AC28" s="104">
        <f t="shared" si="3"/>
        <v>1541324.6625148407</v>
      </c>
      <c r="AD28" s="104">
        <f t="shared" si="3"/>
        <v>700602.11932492757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1603038.9102868256</v>
      </c>
      <c r="L29" s="104">
        <f t="shared" si="6"/>
        <v>647863.57459328405</v>
      </c>
      <c r="M29" s="104">
        <f t="shared" si="6"/>
        <v>957219.18786879396</v>
      </c>
      <c r="N29" s="104">
        <f t="shared" si="6"/>
        <v>1089239.1679051407</v>
      </c>
      <c r="O29" s="104">
        <f t="shared" si="6"/>
        <v>173301.50381479194</v>
      </c>
      <c r="P29" s="104">
        <f t="shared" si="6"/>
        <v>19632.229533129812</v>
      </c>
      <c r="Q29" s="104">
        <f t="shared" si="6"/>
        <v>294483.44299694727</v>
      </c>
      <c r="R29" s="104">
        <f t="shared" si="6"/>
        <v>333747.90206320694</v>
      </c>
      <c r="S29" s="104">
        <f t="shared" si="6"/>
        <v>2257706.396309929</v>
      </c>
      <c r="T29" s="104">
        <f t="shared" si="6"/>
        <v>333747.90206320694</v>
      </c>
      <c r="U29" s="104">
        <f t="shared" si="6"/>
        <v>117793.37719877894</v>
      </c>
      <c r="V29" s="104">
        <f t="shared" si="6"/>
        <v>215954.52486442801</v>
      </c>
      <c r="W29" s="104">
        <f t="shared" si="6"/>
        <v>176690.06579816836</v>
      </c>
      <c r="X29" s="104">
        <f t="shared" si="6"/>
        <v>1060140.3947890103</v>
      </c>
      <c r="Y29" s="104">
        <f t="shared" si="6"/>
        <v>0</v>
      </c>
      <c r="Z29" s="104">
        <f t="shared" si="6"/>
        <v>0</v>
      </c>
      <c r="AA29" s="104">
        <f t="shared" si="6"/>
        <v>215954.52486442801</v>
      </c>
      <c r="AB29" s="104">
        <f t="shared" si="6"/>
        <v>157057.83626503852</v>
      </c>
      <c r="AC29" s="104">
        <f t="shared" si="6"/>
        <v>863818.09945771203</v>
      </c>
      <c r="AD29" s="104">
        <f t="shared" si="6"/>
        <v>392644.5906625964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300000</v>
      </c>
      <c r="AQ29" s="104">
        <f t="shared" si="6"/>
        <v>0</v>
      </c>
      <c r="AR29" s="104">
        <f t="shared" ref="AR29" si="8">MAX(AR23, 0)</f>
        <v>3425806.4785017273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3359999.9999999995</v>
      </c>
      <c r="K30" s="143">
        <f t="shared" si="9"/>
        <v>2096961.0897131744</v>
      </c>
      <c r="L30" s="143">
        <f t="shared" si="9"/>
        <v>847480.80576629681</v>
      </c>
      <c r="M30" s="143">
        <f t="shared" si="9"/>
        <v>1252153.8799882012</v>
      </c>
      <c r="N30" s="143">
        <f t="shared" si="9"/>
        <v>1424851.3481684304</v>
      </c>
      <c r="O30" s="143">
        <f t="shared" si="9"/>
        <v>226698.49618520806</v>
      </c>
      <c r="P30" s="143">
        <f t="shared" si="9"/>
        <v>25681.236538372625</v>
      </c>
      <c r="Q30" s="143">
        <f t="shared" si="9"/>
        <v>385218.54807558947</v>
      </c>
      <c r="R30" s="143">
        <f t="shared" si="9"/>
        <v>436581.02115233481</v>
      </c>
      <c r="S30" s="143">
        <f t="shared" si="9"/>
        <v>2953342.2019128525</v>
      </c>
      <c r="T30" s="143">
        <f t="shared" si="9"/>
        <v>436581.02115233481</v>
      </c>
      <c r="U30" s="143">
        <f t="shared" si="9"/>
        <v>154087.41923023583</v>
      </c>
      <c r="V30" s="143">
        <f t="shared" si="9"/>
        <v>282493.60192209895</v>
      </c>
      <c r="W30" s="143">
        <f t="shared" si="9"/>
        <v>231131.12884535364</v>
      </c>
      <c r="X30" s="143">
        <f t="shared" si="9"/>
        <v>1386786.7730721221</v>
      </c>
      <c r="Y30" s="143">
        <f t="shared" si="9"/>
        <v>0</v>
      </c>
      <c r="Z30" s="143">
        <f t="shared" si="9"/>
        <v>0</v>
      </c>
      <c r="AA30" s="143">
        <f t="shared" si="9"/>
        <v>282493.60192209895</v>
      </c>
      <c r="AB30" s="143">
        <f t="shared" si="9"/>
        <v>205449.89230698103</v>
      </c>
      <c r="AC30" s="143">
        <f t="shared" si="9"/>
        <v>1129974.4076883958</v>
      </c>
      <c r="AD30" s="143">
        <f t="shared" si="9"/>
        <v>513624.73076745262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648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21675762.785432924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585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31781681.114903588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586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14635840.109837145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587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17631591.204407532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587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15990066.410118494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585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20291806.357974783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586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4470662.3444688367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587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9208145.61982131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587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0.73769336601452984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585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0.63847492159435248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586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0.42391995294188611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587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82DD2133-1792-45F5-ABF9-BCBFAA6DC862}"/>
    <hyperlink ref="B5:F5" location="'Model map'!A4" tooltip="Click to return to model map" display="'Model map'!A4" xr:uid="{E7E4B77D-D701-4127-B2FF-A83313EB2317}"/>
    <hyperlink ref="B5:H5" location="'Model map'!A4" tooltip="Click to return to model map" display="'Model map'!A4" xr:uid="{6E7AD475-6B53-498E-894B-1882DDF736B8}"/>
    <hyperlink ref="A1" location="Index!A1" display="Index!A1" xr:uid="{B8AA3CEA-FD41-4C2F-B661-82A555C24720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658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1.0598936021728029E-2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0.15432613809793364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7.210588210764482E-2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0.34383809509063701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5.2225503949169368E-2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0.30707087168416181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0.9401654269512747</v>
      </c>
      <c r="K46" s="162">
        <f>SUMPRODUCT($H19:$H25, K38:K44)</f>
        <v>0.63309455526711289</v>
      </c>
      <c r="L46" s="162">
        <f>SUMPRODUCT($H19:$H25, L38:L44)</f>
        <v>0.58086905131794353</v>
      </c>
      <c r="M46" s="162">
        <f>SUMPRODUCT($H19:$H25, M38:M44)</f>
        <v>0.23703095622730649</v>
      </c>
      <c r="N46" s="59"/>
      <c r="O46" s="103" t="s">
        <v>566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650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566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0.9401654269512747</v>
      </c>
      <c r="K56" s="166">
        <f>SUMPRODUCT($H19:$H$25, K38:K$44)</f>
        <v>0.63309455526711289</v>
      </c>
      <c r="L56" s="166">
        <f>SUMPRODUCT($H19:$H$25, L38:L$44)</f>
        <v>0.58086905131794353</v>
      </c>
      <c r="M56" s="166">
        <f>SUMPRODUCT($H19:$H$25, M38:M$44)</f>
        <v>0.23703095622730649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0.9401654269512747</v>
      </c>
      <c r="K57" s="162">
        <f>SUMPRODUCT($H20:$H$25, K39:K$44)</f>
        <v>0.63309455526711289</v>
      </c>
      <c r="L57" s="162">
        <f>SUMPRODUCT($H20:$H$25, L39:L$44)</f>
        <v>0.58086905131794353</v>
      </c>
      <c r="M57" s="162">
        <f>SUMPRODUCT($H20:$H$25, M39:M$44)</f>
        <v>0.23703095622730649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0.92956649092954668</v>
      </c>
      <c r="K58" s="162">
        <f>SUMPRODUCT($H21:$H$25, K40:K$44)</f>
        <v>0.62249561924538488</v>
      </c>
      <c r="L58" s="162">
        <f>SUMPRODUCT($H21:$H$25, L40:L$44)</f>
        <v>0.57027011529621552</v>
      </c>
      <c r="M58" s="162">
        <f>SUMPRODUCT($H21:$H$25, M40:M$44)</f>
        <v>0.22643202020557845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0.77524035283161297</v>
      </c>
      <c r="K59" s="162">
        <f>SUMPRODUCT($H22:$H$25, K41:K$44)</f>
        <v>0.46816948114745116</v>
      </c>
      <c r="L59" s="162">
        <f>SUMPRODUCT($H22:$H$25, L41:L$44)</f>
        <v>0.4159439771982818</v>
      </c>
      <c r="M59" s="162">
        <f>SUMPRODUCT($H22:$H$25, M41:M$44)</f>
        <v>7.210588210764482E-2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0.70313447072396817</v>
      </c>
      <c r="K60" s="178">
        <f>SUMPRODUCT($H23:$H$25, K42:K$44)</f>
        <v>0.39606359903980637</v>
      </c>
      <c r="L60" s="178">
        <f>SUMPRODUCT($H23:$H$25, L42:L$44)</f>
        <v>0.34383809509063701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651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0.73769336601452984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0</v>
      </c>
      <c r="I74" s="106" t="s">
        <v>314</v>
      </c>
      <c r="J74" s="116"/>
      <c r="K74" s="116"/>
      <c r="L74" s="116"/>
      <c r="M74" s="116"/>
      <c r="N74" s="59"/>
      <c r="O74" s="103" t="s">
        <v>566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4.0480769820445801E-2</v>
      </c>
      <c r="I76" s="106" t="s">
        <v>314</v>
      </c>
      <c r="J76" s="116"/>
      <c r="K76" s="116"/>
      <c r="L76" s="116"/>
      <c r="M76" s="116"/>
      <c r="N76" s="59"/>
      <c r="O76" s="103" t="s">
        <v>566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652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5.9834573048725304E-2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653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566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0.9401654269512747</v>
      </c>
      <c r="K94" s="166">
        <f t="shared" si="0"/>
        <v>0.91364979389139978</v>
      </c>
      <c r="L94" s="166">
        <f t="shared" si="0"/>
        <v>0.90661115253113889</v>
      </c>
      <c r="M94" s="166">
        <f t="shared" si="0"/>
        <v>0.79844553460065115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0.9401654269512747</v>
      </c>
      <c r="K95" s="162">
        <f t="shared" si="0"/>
        <v>0.91364979389139978</v>
      </c>
      <c r="L95" s="162">
        <f t="shared" si="0"/>
        <v>0.90661115253113889</v>
      </c>
      <c r="M95" s="162">
        <f t="shared" si="0"/>
        <v>0.79844553460065115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0.92956649092954668</v>
      </c>
      <c r="K96" s="162">
        <f t="shared" si="0"/>
        <v>0.898353949643246</v>
      </c>
      <c r="L96" s="162">
        <f t="shared" si="0"/>
        <v>0.8900685022032202</v>
      </c>
      <c r="M96" s="162">
        <f t="shared" si="0"/>
        <v>0.76274271640018265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0.81572112265205876</v>
      </c>
      <c r="K97" s="162">
        <f t="shared" si="0"/>
        <v>0.73405811674300603</v>
      </c>
      <c r="L97" s="162">
        <f t="shared" si="0"/>
        <v>0.71238046681864853</v>
      </c>
      <c r="M97" s="162">
        <f t="shared" si="0"/>
        <v>0.3792513472435029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0.70313447072396817</v>
      </c>
      <c r="K98" s="178">
        <f t="shared" si="0"/>
        <v>0.57157879912255605</v>
      </c>
      <c r="L98" s="178">
        <f t="shared" si="0"/>
        <v>0.53665701584023129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654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566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0.9401654269512747</v>
      </c>
      <c r="K105" s="134">
        <f t="shared" si="1"/>
        <v>0.91364979389139978</v>
      </c>
      <c r="L105" s="134">
        <f t="shared" si="1"/>
        <v>0.90661115253113889</v>
      </c>
      <c r="M105" s="134">
        <f t="shared" si="1"/>
        <v>0.79844553460065115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0.9401654269512747</v>
      </c>
      <c r="K106" s="135">
        <f t="shared" si="1"/>
        <v>0.91364979389139978</v>
      </c>
      <c r="L106" s="135">
        <f t="shared" si="1"/>
        <v>0.90661115253113889</v>
      </c>
      <c r="M106" s="135">
        <f t="shared" si="1"/>
        <v>0.79844553460065115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0.92956649092954668</v>
      </c>
      <c r="K107" s="135">
        <f t="shared" si="1"/>
        <v>0.898353949643246</v>
      </c>
      <c r="L107" s="135">
        <f t="shared" si="1"/>
        <v>0.8900685022032202</v>
      </c>
      <c r="M107" s="135">
        <f t="shared" si="1"/>
        <v>0.76274271640018265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0.81572112265205876</v>
      </c>
      <c r="K108" s="135">
        <f t="shared" si="1"/>
        <v>0.73405811674300603</v>
      </c>
      <c r="L108" s="135">
        <f t="shared" si="1"/>
        <v>0.71238046681864853</v>
      </c>
      <c r="M108" s="135">
        <f t="shared" si="1"/>
        <v>0.3792513472435029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0.70313447072396817</v>
      </c>
      <c r="K109" s="177">
        <f t="shared" si="1"/>
        <v>0.57157879912255605</v>
      </c>
      <c r="L109" s="177">
        <f t="shared" si="1"/>
        <v>0.53665701584023129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9AD4F38-71F5-40AE-84EC-7E82ACEAEAAB}"/>
    <hyperlink ref="B5:F5" location="'Model map'!A4" tooltip="Click to return to model map" display="'Model map'!A4" xr:uid="{B3C6AE24-F879-4345-8233-FDB38217C4B5}"/>
    <hyperlink ref="B5:H5" location="'Model map'!A4" tooltip="Click to return to model map" display="'Model map'!A4" xr:uid="{F533A6A7-18F5-4763-9B76-64D82D52A7F9}"/>
    <hyperlink ref="A1" location="Index!A1" display="Index!A1" xr:uid="{72D39024-54D4-4701-8D7D-E6185A325D38}"/>
  </hyperlinks>
  <pageMargins left="0.7" right="0.7" top="0.75" bottom="0.75" header="0.3" footer="0.3"/>
  <pageSetup paperSize="8" scale="40" orientation="portrait" r:id="rId1"/>
  <headerFooter>
    <oddHeader>&amp;C&amp;G</oddHeader>
  </headerFooter>
  <ignoredErrors>
    <ignoredError sqref="J57:M57 J60:M60 K58:M58 K59:M59" formulaRange="1"/>
  </ignoredError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672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707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0.1132926545745335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0.21629485529285042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5.6178896245808199E-2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0.37770588813627287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708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0.87685708057771039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9.6661184698022498E-2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0.63847492159435248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0.42391995294188611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706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0.320724481046961</v>
      </c>
      <c r="I36" s="107" t="s">
        <v>314</v>
      </c>
      <c r="J36" s="103" t="s">
        <v>588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0.55201317846415598</v>
      </c>
      <c r="I37" s="107" t="s">
        <v>314</v>
      </c>
      <c r="J37" s="103" t="s">
        <v>589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0.33177435067293198</v>
      </c>
      <c r="I38" s="107" t="s">
        <v>314</v>
      </c>
      <c r="J38" s="103" t="s">
        <v>590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0.27065724507018774</v>
      </c>
      <c r="I39" s="107" t="s">
        <v>314</v>
      </c>
      <c r="J39" s="103" t="s">
        <v>591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B6081C7D-EDB4-4884-A596-51B913F3F8F0}"/>
    <hyperlink ref="B5:F5" location="'Model map'!A4" tooltip="Click to return to model map" display="'Model map'!A4" xr:uid="{48B400A1-A47B-49C8-9F14-2985C154290D}"/>
    <hyperlink ref="B5:H5" location="'Model map'!A4" tooltip="Click to return to model map" display="'Model map'!A4" xr:uid="{00215343-A15C-4539-B525-CCFF14E4B6C9}"/>
    <hyperlink ref="A1" location="Index!A1" display="Index!A1" xr:uid="{668B68D1-ED89-49BB-85B5-C2EC456BCE9B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  <headerFooter>
    <oddHeader>&amp;C&amp;G</odd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9" tint="0.39997558519241921"/>
  </sheetPr>
  <dimension ref="A1:K60"/>
  <sheetViews>
    <sheetView showGridLines="0" tabSelected="1" zoomScale="90" zoomScaleNormal="90" workbookViewId="0">
      <pane xSplit="9" ySplit="5" topLeftCell="J26" activePane="bottomRight" state="frozenSplit"/>
      <selection pane="topRight"/>
      <selection pane="bottomLeft"/>
      <selection pane="bottomRight" activeCell="H31" sqref="H31:H58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621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711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0.320724481046961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0.55201317846415598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0.33177435067293198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0.27065724507018774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622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607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692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0.9401654269512747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0.91364979389139978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0.90661115253113889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0.79844553460065115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0.9401654269512747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0.91364979389139978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0.90661115253113889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0.79844553460065115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0.92956649092954668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0.898353949643246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0.8900685022032202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0.76274271640018265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0.81572112265205876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0.73405811674300603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0.71238046681864853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0.3792513472435029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0.70313447072396817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0.57157879912255605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0.53665701584023129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formatCells="0" formatColumns="0" formatRows="0" sort="0" autoFilter="0"/>
  <hyperlinks>
    <hyperlink ref="B5" location="'Model map'!A1" display="Click here to return to model map" xr:uid="{38F164F2-DAB2-4E11-BDB3-337BBF39CE8E}"/>
    <hyperlink ref="B5:F5" location="'Model map'!A4" tooltip="Click to return to model map" display="'Model map'!A4" xr:uid="{33CCABC6-FAB3-417E-87B4-E8AD535FAB62}"/>
    <hyperlink ref="B5:H5" location="'Model map'!A4" tooltip="Click to return to model map" display="'Model map'!A4" xr:uid="{7A228E1A-40C3-455B-BB7B-F7FCED106DE1}"/>
    <hyperlink ref="A1" location="Index!A1" display="Index!A1" xr:uid="{D6F397FF-9AA1-4B45-AB39-D6BB4A590B70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28515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Scottish Hydro Electric Power Distribution - Final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H45 &amp; IF(H45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LOOKUP(2,1/(F20:F32&lt;&gt;""),F20:F32)</f>
        <v>45967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LOOKUP(2,1/(G20:G32&lt;&gt;""),G20:G32)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737</v>
      </c>
      <c r="H11" s="66">
        <f>LOOKUP(2,1/(H20:H32&lt;&gt;""),H20:H32)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612</v>
      </c>
      <c r="H13" s="65" t="str">
        <f>LOOKUP(2,1/(I20:I32&lt;&gt;""),I20:I32)</f>
        <v>Attachment A_DCUSA Charging Methodologies Pre-Release for 2027-28 (shared on 08/10/2025)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613</v>
      </c>
      <c r="H15" s="64" t="str">
        <f>LOOKUP(2,1/(J20:J32&lt;&gt;""),J20:J32)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739</v>
      </c>
      <c r="I19" s="70" t="s">
        <v>609</v>
      </c>
      <c r="J19" s="70" t="s">
        <v>610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713</v>
      </c>
      <c r="H20" s="7">
        <v>1</v>
      </c>
      <c r="I20" s="3" t="s">
        <v>430</v>
      </c>
      <c r="J20" s="3" t="s">
        <v>714</v>
      </c>
      <c r="K20" s="3" t="s">
        <v>565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713</v>
      </c>
      <c r="H21" s="7">
        <v>2</v>
      </c>
      <c r="I21" s="3" t="s">
        <v>723</v>
      </c>
      <c r="J21" s="3" t="s">
        <v>714</v>
      </c>
      <c r="K21" s="3" t="s">
        <v>565</v>
      </c>
      <c r="L21" s="3" t="s">
        <v>724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713</v>
      </c>
      <c r="H22" s="7">
        <v>3</v>
      </c>
      <c r="I22" s="28" t="s">
        <v>730</v>
      </c>
      <c r="J22" s="28" t="s">
        <v>714</v>
      </c>
      <c r="K22" s="28" t="s">
        <v>565</v>
      </c>
      <c r="L22" s="28" t="s">
        <v>741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736</v>
      </c>
      <c r="H23" s="7">
        <v>3</v>
      </c>
      <c r="I23" s="28" t="s">
        <v>738</v>
      </c>
      <c r="J23" s="28" t="s">
        <v>714</v>
      </c>
      <c r="K23" s="28" t="s">
        <v>565</v>
      </c>
      <c r="L23" s="28" t="s">
        <v>740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736</v>
      </c>
      <c r="H24" s="7">
        <v>4</v>
      </c>
      <c r="I24" s="3" t="s">
        <v>743</v>
      </c>
      <c r="J24" s="28" t="s">
        <v>714</v>
      </c>
      <c r="K24" s="28" t="s">
        <v>565</v>
      </c>
      <c r="L24" s="28" t="s">
        <v>740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736</v>
      </c>
      <c r="H25" s="7">
        <v>4</v>
      </c>
      <c r="I25" s="3" t="s">
        <v>750</v>
      </c>
      <c r="J25" s="28" t="s">
        <v>714</v>
      </c>
      <c r="K25" s="28" t="s">
        <v>565</v>
      </c>
      <c r="L25" s="28" t="s">
        <v>751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736</v>
      </c>
      <c r="H26" s="7">
        <v>4</v>
      </c>
      <c r="I26" s="3" t="s">
        <v>752</v>
      </c>
      <c r="J26" s="28" t="s">
        <v>714</v>
      </c>
      <c r="K26" s="28" t="s">
        <v>565</v>
      </c>
      <c r="L26" s="28" t="s">
        <v>753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713</v>
      </c>
      <c r="H27" s="7">
        <v>4</v>
      </c>
      <c r="I27" s="3" t="s">
        <v>784</v>
      </c>
      <c r="J27" s="28" t="s">
        <v>714</v>
      </c>
      <c r="K27" s="28" t="s">
        <v>565</v>
      </c>
      <c r="L27" s="3" t="s">
        <v>783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736</v>
      </c>
      <c r="H28" s="7">
        <v>5</v>
      </c>
      <c r="I28" s="3" t="s">
        <v>785</v>
      </c>
      <c r="J28" s="3" t="s">
        <v>714</v>
      </c>
      <c r="K28" s="3" t="s">
        <v>565</v>
      </c>
      <c r="L28" s="3" t="s">
        <v>786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736</v>
      </c>
      <c r="H29" s="7">
        <v>5</v>
      </c>
      <c r="I29" s="3" t="s">
        <v>789</v>
      </c>
      <c r="J29" s="3" t="s">
        <v>714</v>
      </c>
      <c r="K29" s="3" t="s">
        <v>565</v>
      </c>
      <c r="L29" s="3" t="s">
        <v>788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736</v>
      </c>
      <c r="H30" s="7">
        <v>5</v>
      </c>
      <c r="I30" s="3" t="s">
        <v>790</v>
      </c>
      <c r="J30" s="3" t="s">
        <v>714</v>
      </c>
      <c r="K30" s="3" t="s">
        <v>565</v>
      </c>
      <c r="L30" s="3" t="s">
        <v>788</v>
      </c>
    </row>
    <row r="31" spans="1:12" ht="45" x14ac:dyDescent="0.25">
      <c r="A31" s="60"/>
      <c r="B31" s="60"/>
      <c r="C31" s="60"/>
      <c r="D31" s="60"/>
      <c r="E31" s="60"/>
      <c r="F31" s="3">
        <v>45967</v>
      </c>
      <c r="G31" s="3" t="s">
        <v>736</v>
      </c>
      <c r="H31" s="7">
        <v>5</v>
      </c>
      <c r="I31" s="3" t="s">
        <v>791</v>
      </c>
      <c r="J31" s="3" t="s">
        <v>714</v>
      </c>
      <c r="K31" s="3" t="s">
        <v>565</v>
      </c>
      <c r="L31" s="3" t="s">
        <v>794</v>
      </c>
    </row>
    <row r="32" spans="1:12" x14ac:dyDescent="0.25">
      <c r="A32" s="60"/>
      <c r="B32" s="60"/>
      <c r="C32" s="60"/>
      <c r="D32" s="60"/>
      <c r="E32" s="60"/>
      <c r="F32" s="3"/>
      <c r="G32" s="3"/>
      <c r="H32" s="7"/>
      <c r="I32" s="3"/>
      <c r="J32" s="3"/>
      <c r="K32" s="3"/>
      <c r="L32" s="3"/>
    </row>
    <row r="34" spans="2:12" x14ac:dyDescent="0.25">
      <c r="B34" s="68" t="s">
        <v>20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</row>
    <row r="36" spans="2:12" x14ac:dyDescent="0.25">
      <c r="E36" s="71" t="s">
        <v>21</v>
      </c>
    </row>
    <row r="37" spans="2:12" x14ac:dyDescent="0.25">
      <c r="F37" s="41" t="s">
        <v>22</v>
      </c>
      <c r="G37" s="41" t="s">
        <v>231</v>
      </c>
      <c r="H37" s="72">
        <f>MEAV!H147</f>
        <v>0</v>
      </c>
    </row>
    <row r="38" spans="2:12" x14ac:dyDescent="0.25">
      <c r="F38" t="s">
        <v>23</v>
      </c>
      <c r="G38" t="s">
        <v>231</v>
      </c>
      <c r="H38" s="73">
        <f>Expenditure!H159</f>
        <v>0</v>
      </c>
    </row>
    <row r="39" spans="2:12" x14ac:dyDescent="0.25">
      <c r="F39" t="s">
        <v>311</v>
      </c>
      <c r="G39" t="s">
        <v>231</v>
      </c>
      <c r="H39" s="73">
        <f>Expensed!H87</f>
        <v>0</v>
      </c>
    </row>
    <row r="40" spans="2:12" x14ac:dyDescent="0.25">
      <c r="F40" t="s">
        <v>24</v>
      </c>
      <c r="G40" t="s">
        <v>231</v>
      </c>
      <c r="H40" s="73">
        <f>Capitalised!H67</f>
        <v>0</v>
      </c>
    </row>
    <row r="41" spans="2:12" x14ac:dyDescent="0.25">
      <c r="F41" t="s">
        <v>25</v>
      </c>
      <c r="G41" t="s">
        <v>231</v>
      </c>
      <c r="H41" s="73">
        <f>'Rev allocation'!H188</f>
        <v>0</v>
      </c>
    </row>
    <row r="42" spans="2:12" x14ac:dyDescent="0.25">
      <c r="F42" t="s">
        <v>312</v>
      </c>
      <c r="G42" t="s">
        <v>231</v>
      </c>
      <c r="H42" s="73">
        <f>Direct!H62</f>
        <v>0</v>
      </c>
    </row>
    <row r="43" spans="2:12" x14ac:dyDescent="0.25">
      <c r="F43" t="s">
        <v>313</v>
      </c>
      <c r="G43" t="s">
        <v>231</v>
      </c>
      <c r="H43" s="73">
        <f>'EDCM discounts'!H113</f>
        <v>0</v>
      </c>
    </row>
    <row r="44" spans="2:12" x14ac:dyDescent="0.25">
      <c r="F44" s="55" t="s">
        <v>26</v>
      </c>
      <c r="G44" s="55" t="s">
        <v>231</v>
      </c>
      <c r="H44" s="74">
        <f>'CDCM discounts'!H43</f>
        <v>0</v>
      </c>
    </row>
    <row r="45" spans="2:12" x14ac:dyDescent="0.25">
      <c r="F45" s="75" t="s">
        <v>611</v>
      </c>
      <c r="G45" s="75" t="s">
        <v>231</v>
      </c>
      <c r="H45" s="76">
        <f>SUM(H37:H44)</f>
        <v>0</v>
      </c>
    </row>
    <row r="46" spans="2:12" x14ac:dyDescent="0.25">
      <c r="I46" s="77"/>
      <c r="J46" s="77"/>
    </row>
    <row r="47" spans="2:12" x14ac:dyDescent="0.25">
      <c r="B47" s="68" t="s">
        <v>27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</row>
    <row r="49" spans="2:12" x14ac:dyDescent="0.25">
      <c r="F49" s="70" t="s">
        <v>28</v>
      </c>
    </row>
    <row r="50" spans="2:12" x14ac:dyDescent="0.25">
      <c r="F50" s="5" t="s">
        <v>19</v>
      </c>
    </row>
    <row r="51" spans="2:12" x14ac:dyDescent="0.25">
      <c r="F51" s="5" t="s">
        <v>608</v>
      </c>
    </row>
    <row r="52" spans="2:12" x14ac:dyDescent="0.25">
      <c r="F52" s="5" t="s">
        <v>713</v>
      </c>
    </row>
    <row r="53" spans="2:12" ht="30" x14ac:dyDescent="0.25">
      <c r="F53" s="29" t="s">
        <v>736</v>
      </c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/>
    </row>
    <row r="60" spans="2:12" x14ac:dyDescent="0.25">
      <c r="F60" s="5" t="s">
        <v>29</v>
      </c>
    </row>
    <row r="62" spans="2:12" x14ac:dyDescent="0.25">
      <c r="B62" s="68" t="s">
        <v>30</v>
      </c>
      <c r="C62" s="68"/>
      <c r="D62" s="68"/>
      <c r="E62" s="68"/>
      <c r="F62" s="68"/>
      <c r="G62" s="68"/>
      <c r="H62" s="68"/>
      <c r="I62" s="68"/>
      <c r="J62" s="68"/>
      <c r="K62" s="68"/>
      <c r="L62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7:H45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2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2" xr:uid="{00000000-0002-0000-0100-000002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2" xr:uid="{00000000-0002-0000-0100-000001000000}">
      <formula1>$F$50:$F$60</formula1>
    </dataValidation>
  </dataValidations>
  <hyperlinks>
    <hyperlink ref="A1" location="Index!A1" display="Index!A1" xr:uid="{00000000-0004-0000-0100-000000000000}"/>
    <hyperlink ref="F39" location="'Expensed'!A1" display="Expensed" xr:uid="{00000000-0004-0000-0100-000001000000}"/>
    <hyperlink ref="F42" location="'Direct'!A1" display="Direct" xr:uid="{00000000-0004-0000-0100-000002000000}"/>
  </hyperlinks>
  <pageMargins left="0.7" right="0.7" top="0.75" bottom="0.75" header="0.3" footer="0.3"/>
  <pageSetup paperSize="9" orientation="portrait" r:id="rId1"/>
  <headerFooter>
    <oddHeader>&amp;C&amp;G</oddHeader>
  </headerFooter>
  <cellWatches>
    <cellWatch r="H45"/>
  </cellWatche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28515625" hidden="1" customWidth="1"/>
    <col min="9" max="9" width="0" hidden="1" customWidth="1"/>
    <col min="10" max="16384" width="9.28515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Scottish Hydro Electric Power Distribution - Final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v5 - 2027/28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headerFooter>
    <oddHeader>&amp;C&amp;G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7109375" bestFit="1" customWidth="1"/>
    <col min="8" max="8" width="2.7109375" customWidth="1"/>
    <col min="9" max="16384" width="9.28515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Scottish Hydro Electric Power Distribution - Final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v5 - 2027/28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662</v>
      </c>
    </row>
    <row r="8" spans="1:8" x14ac:dyDescent="0.25">
      <c r="C8" s="78" t="s">
        <v>663</v>
      </c>
    </row>
    <row r="10" spans="1:8" x14ac:dyDescent="0.25">
      <c r="B10" s="68" t="s">
        <v>655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control'!$B$34</f>
        <v>Model checks</v>
      </c>
    </row>
    <row r="19" spans="6:7" ht="15.75" thickBot="1" x14ac:dyDescent="0.3">
      <c r="F19" s="82" t="s">
        <v>483</v>
      </c>
      <c r="G19" s="81" t="str">
        <f>'Version control'!$B$47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656</v>
      </c>
      <c r="C46" s="68"/>
      <c r="D46" s="68"/>
      <c r="E46" s="68"/>
      <c r="F46" s="68"/>
      <c r="G46" s="68"/>
    </row>
    <row r="48" spans="2:7" x14ac:dyDescent="0.25">
      <c r="C48" s="78" t="s">
        <v>664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1C7D64C7-D1CA-45F1-9F9C-F908B335617E}"/>
    <hyperlink ref="F16" location="'Version control'!A4" display="'" xr:uid="{62F26C1B-A94C-46D7-AECF-470A6CB6404A}"/>
    <hyperlink ref="G16" location="'Version control'!$B$5" display="'Version control'!$B$5" xr:uid="{ED69E541-66F3-4CAE-AB32-C9431F9AA3E4}"/>
    <hyperlink ref="F17" location="'Version control'!A4" display="'" xr:uid="{42C7E3AE-6F1B-4DAA-8F06-DD6E4C6D55B9}"/>
    <hyperlink ref="G17" location="'Version control'!$B$17" display="'Version control'!$B$17" xr:uid="{B843DF95-9889-4915-BD5B-13FC59E820A9}"/>
    <hyperlink ref="F18" location="'Version control'!A4" display="'" xr:uid="{BAD49023-78A0-491E-A9F9-05251E423DFF}"/>
    <hyperlink ref="G18" location="'Version control'!$B$31" display="'Version control'!$B$31" xr:uid="{F7E347E6-ED87-4912-9E1E-79567DA3E682}"/>
    <hyperlink ref="F19" location="'Version control'!A4" display="'" xr:uid="{AA28039C-19BE-4FF3-83AA-92F653CA57B0}"/>
    <hyperlink ref="G19" location="'Version control'!$B$44" display="'Version control'!$B$44" xr:uid="{F1A00F78-4575-4281-A466-A5CE6F8B16E4}"/>
    <hyperlink ref="F20" location="'Model map'!A4" display="'" xr:uid="{7C8CFB08-1B1B-493E-9F16-752E57B1E2CE}"/>
    <hyperlink ref="G20" location="'Model map'!$B$5" display="'Model map'!$B$5" xr:uid="{4A6FE4C8-E2EE-4F6C-8917-1B20F717956C}"/>
    <hyperlink ref="F21" location="'Fixed inputs'!A4" display="'" xr:uid="{A87F9BFD-054F-45AC-AD9F-C4F16502E7A3}"/>
    <hyperlink ref="G21" location="'Fixed inputs'!$B$11" display="'Fixed inputs'!$B$11" xr:uid="{7A9C81E5-391F-4EAD-A7D3-1C3730D380DA}"/>
    <hyperlink ref="F22" location="'Fixed inputs'!A4" display="'" xr:uid="{98BAD932-12B4-466E-B954-BEAF8B242727}"/>
    <hyperlink ref="G22" location="'Fixed inputs'!$B$19" display="'Fixed inputs'!$B$19" xr:uid="{27DBAA9A-2CF9-4BD5-A2C9-5F6CC582F734}"/>
    <hyperlink ref="F23" location="'DNO inputs'!A4" display="'" xr:uid="{9CDF5D5F-E95A-4125-8A82-F6BF2ABBF5F7}"/>
    <hyperlink ref="G23" location="'DNO inputs'!$B$11" display="'DNO inputs'!$B$11" xr:uid="{575A8281-FBCC-47B3-80C2-5A2426638B6E}"/>
    <hyperlink ref="F24" location="'DNO inputs'!A4" display="'" xr:uid="{43EE010D-E9D7-4CE2-8442-18044B0ADCE6}"/>
    <hyperlink ref="G24" location="'DNO inputs'!$B$28" display="'DNO inputs'!$B$28" xr:uid="{DA2AD3AE-BF38-4585-8B1B-A8EB8B15AB56}"/>
    <hyperlink ref="F26" location="'DNO inputs'!A4" display="'" xr:uid="{3379FD9E-4E7A-4B8A-8E0E-B462A865C0C1}"/>
    <hyperlink ref="G26" location="'DNO inputs'!$B$51" display="'DNO inputs'!$B$51" xr:uid="{46A06A86-4DB7-4CC0-A9CB-02AD61AA5CAC}"/>
    <hyperlink ref="F27" location="'MEAV'!A4" display="'" xr:uid="{180C9124-341C-4869-B127-51B098C7A6A3}"/>
    <hyperlink ref="G27" location="'MEAV'!$B$13" display="'MEAV'!$B$13" xr:uid="{92D7C3AD-086B-43BF-9BBC-F47AC2D3B416}"/>
    <hyperlink ref="F28" location="'MEAV'!A4" display="'" xr:uid="{2F2D41FE-DFFE-4955-8128-53D380142761}"/>
    <hyperlink ref="G28" location="'MEAV'!$B$99" display="'MEAV'!$B$99" xr:uid="{22863821-5C94-47AD-A7DF-D3C64954E3F9}"/>
    <hyperlink ref="F29" location="'Expenditure'!A4" display="'" xr:uid="{47EA654D-4592-4AAF-9380-8DE551E827A3}"/>
    <hyperlink ref="G29" location="'Expenditure'!$B$12" display="'Expenditure'!$B$12" xr:uid="{68A49B95-321A-4D05-A925-FD0B201D73CE}"/>
    <hyperlink ref="F30" location="'Expenditure'!A4" display="'" xr:uid="{2E9896BB-B30C-4144-B49F-A750782F931E}"/>
    <hyperlink ref="G30" location="'Expenditure'!$B$53" display="'Expenditure'!$B$53" xr:uid="{B3EC5EC5-FE02-4B52-B12E-3F3D2D11166C}"/>
    <hyperlink ref="F31" location="'Expenditure'!A4" display="'" xr:uid="{E14BF0DB-F77A-44D2-8D7D-EC8125E0B943}"/>
    <hyperlink ref="G31" location="'Expenditure'!$B$103" display="'Expenditure'!$B$103" xr:uid="{EEA0FA60-8E45-46B6-AF37-794E710711D9}"/>
    <hyperlink ref="F32" location="'Expenditure'!A4" display="'" xr:uid="{6F8A5590-1DC4-419E-8995-C10847E66C76}"/>
    <hyperlink ref="G32" location="'Expenditure'!$B$121" display="'Expenditure'!$B$121" xr:uid="{23BD5826-B590-4F86-886B-E70D6CCCC297}"/>
    <hyperlink ref="F33" location="'Expensed'!A4" display="'" xr:uid="{032875FD-E258-4952-8096-3F8A4CC65B43}"/>
    <hyperlink ref="G33" location="'Expensed'!$B$13" display="'Expensed'!$B$13" xr:uid="{33657353-ECC5-45CC-AF55-4C594D4A8B28}"/>
    <hyperlink ref="F34" location="'Capitalised'!A4" display="'" xr:uid="{C71DB2F1-E0BB-42E3-82E7-5FD3A96DA38A}"/>
    <hyperlink ref="G34" location="'Capitalised'!$B$13" display="'Capitalised'!$B$13" xr:uid="{C6DBA840-6623-4322-8ACC-BA5446E3D7BC}"/>
    <hyperlink ref="F35" location="'Rev allocation'!A4" display="'" xr:uid="{0C477F4D-F27B-4BA3-A9BF-DE837EB809DB}"/>
    <hyperlink ref="G35" location="'Rev allocation'!$B$12" display="'Rev allocation'!$B$12" xr:uid="{095F8AA4-9E5E-4DBA-9DAE-7F714BB56C4B}"/>
    <hyperlink ref="F36" location="'Rev allocation'!A4" display="'" xr:uid="{3DC5E270-E212-41F6-9E5E-C83387B15819}"/>
    <hyperlink ref="G36" location="'Rev allocation'!$B$51" display="'Rev allocation'!$B$51" xr:uid="{FC68AF2F-1D8B-4D90-A695-5332D6F32528}"/>
    <hyperlink ref="F37" location="'Rev allocation'!A4" display="'" xr:uid="{02F5A6D3-F081-4C45-BDA7-615E3EC2FF37}"/>
    <hyperlink ref="G37" location="'Rev allocation'!$B$86" display="'Rev allocation'!$B$86" xr:uid="{316591CE-EDF8-471B-B189-81DA8533FA65}"/>
    <hyperlink ref="F38" location="'Rev allocation'!A4" display="'" xr:uid="{8CA985F7-17F4-4B43-9F45-D94543963D93}"/>
    <hyperlink ref="G38" location="'Rev allocation'!$B$122" display="'Rev allocation'!$B$122" xr:uid="{83C1851B-7C1F-4CE2-8226-6BE94E0E64F0}"/>
    <hyperlink ref="F39" location="'Direct'!A4" display="'" xr:uid="{BFC357E6-FCE2-49D2-9C1A-F5F4479E0585}"/>
    <hyperlink ref="G39" location="'Direct'!$B$13" display="'Direct'!$B$13" xr:uid="{503D942B-FF51-4798-A86D-A60DB846D60B}"/>
    <hyperlink ref="F40" location="'EDCM discounts'!A4" display="'" xr:uid="{FD316CCF-3F93-45A9-897A-E76972AD7EE3}"/>
    <hyperlink ref="G40" location="'EDCM discounts'!$B$11" display="'EDCM discounts'!$B$11" xr:uid="{624D9283-3DD6-4036-BCD4-7419BB119A8E}"/>
    <hyperlink ref="F41" location="'EDCM discounts'!A4" display="'" xr:uid="{9F056260-2290-4BF3-914D-3698982F2D6A}"/>
    <hyperlink ref="G41" location="'EDCM discounts'!$B$27" display="'EDCM discounts'!$B$27" xr:uid="{F4AB6E72-D842-403C-8F98-EFB0C9743360}"/>
    <hyperlink ref="F42" location="'EDCM discounts'!A4" display="'" xr:uid="{3C14E96D-20DD-4CF0-9A03-569A83304683}"/>
    <hyperlink ref="G42" location="'EDCM discounts'!$B$87" display="'EDCM discounts'!$B$87" xr:uid="{267C10B5-58EA-48E8-8588-29A508307BFA}"/>
    <hyperlink ref="F43" location="'CDCM discounts'!A4" display="'" xr:uid="{596D7916-2D53-4470-989D-AAD574FAAA4D}"/>
    <hyperlink ref="G43" location="'CDCM discounts'!$B$11" display="'CDCM discounts'!$B$11" xr:uid="{65C8E495-F3F7-45B7-BE5F-B598583657EA}"/>
    <hyperlink ref="F44" location="'Output to other models'!A4" display="'" xr:uid="{9CE841BC-9292-4527-95CF-1803A54533F0}"/>
    <hyperlink ref="G44" location="'Output to other models'!$B$11" display="'Output to other models'!$B$11" xr:uid="{ED15435A-33EC-4385-BF96-7B0DE5967A7C}"/>
    <hyperlink ref="F51" location="'Fixed inputs'!A4" display="'" xr:uid="{A9D669BE-0506-4165-9CE2-5426728524C6}"/>
    <hyperlink ref="G51" location="'Fixed inputs'!$C$15" display="'Fixed inputs'!$C$15" xr:uid="{58E86877-5BE4-4B0B-9948-7836A668364E}"/>
    <hyperlink ref="F52" location="'Fixed inputs'!A4" display="'" xr:uid="{54756611-ED75-445D-8543-C7F6818A04C2}"/>
    <hyperlink ref="G52" location="'Fixed inputs'!$C$23" display="'Fixed inputs'!$C$23" xr:uid="{458800D9-BB11-4D2A-A3E9-7F206D687008}"/>
    <hyperlink ref="F53" location="'Fixed inputs'!A4" display="'" xr:uid="{D20792AE-C890-4649-BC19-1F50807BF3F3}"/>
    <hyperlink ref="G53" location="'Fixed inputs'!$C$29" display="'Fixed inputs'!$C$29" xr:uid="{47B20EED-CDFD-49D2-B7E5-E15735B89849}"/>
    <hyperlink ref="F54" location="'Fixed inputs'!A4" display="'" xr:uid="{9E967C47-DAE1-4A6C-851A-03DEEC859B31}"/>
    <hyperlink ref="G54" location="'Fixed inputs'!$C$37" display="'Fixed inputs'!$C$37" xr:uid="{B42824AE-E9EF-456D-AECE-D78865E3DCD2}"/>
    <hyperlink ref="F55" location="'Fixed inputs'!A4" display="'" xr:uid="{B2026AD0-A907-416B-AA4E-DA3631DB1759}"/>
    <hyperlink ref="G55" location="'Fixed inputs'!$C$89" display="'Fixed inputs'!$C$89" xr:uid="{311F2446-B7AC-4278-8F57-57D28E461B24}"/>
    <hyperlink ref="F56" location="'Fixed inputs'!A4" display="'" xr:uid="{71486B6B-DB87-41E7-95CB-477D64DAB67F}"/>
    <hyperlink ref="G56" location="'Fixed inputs'!$C$130" display="'Fixed inputs'!$C$130" xr:uid="{454ED720-A433-40E9-9A4F-CE84C70C9197}"/>
    <hyperlink ref="F57" location="'Fixed inputs'!A4" display="'" xr:uid="{EC02FD3F-B7E2-42A1-8EEE-75BB5045D304}"/>
    <hyperlink ref="G57" location="'Fixed inputs'!$C$175" display="'Fixed inputs'!$C$175" xr:uid="{41F35E06-F6DF-46A6-BDBD-D1C0215FB979}"/>
    <hyperlink ref="F58" location="'Fixed inputs'!A4" display="'" xr:uid="{00986FBD-2D83-4DE5-AAA4-118D0BAA508F}"/>
    <hyperlink ref="G58" location="'Fixed inputs'!$C$273" display="'Fixed inputs'!$C$273" xr:uid="{2F326DF4-8DFC-4453-830C-754C5E29C6BD}"/>
    <hyperlink ref="F59" location="'Fixed inputs'!A4" display="'" xr:uid="{0B73E7B9-F526-40E6-805B-23F980FE372E}"/>
    <hyperlink ref="G59" location="'Fixed inputs'!$C$372" display="'Fixed inputs'!$C$372" xr:uid="{5444717D-5301-4AD7-83F9-60FD5ED05A04}"/>
    <hyperlink ref="F60" location="'Fixed inputs'!A4" display="'" xr:uid="{A51BF985-F417-4F47-8F51-6360A022D5BB}"/>
    <hyperlink ref="G60" location="'Fixed inputs'!$C$381" display="'Fixed inputs'!$C$381" xr:uid="{EA4FE9DD-F2FE-47C0-B605-49B2B89F9B6F}"/>
    <hyperlink ref="F61" location="'Fixed inputs'!A4" display="'" xr:uid="{DAC2738F-2BF1-4358-B599-ED4A26F6C5A9}"/>
    <hyperlink ref="G61" location="'Fixed inputs'!$C$390" display="'Fixed inputs'!$C$390" xr:uid="{78395C6B-E251-4E85-A323-F5375401ED09}"/>
    <hyperlink ref="F63" location="'DNO inputs'!A4" display="'" xr:uid="{1391EBB5-5C7A-45A5-8EB5-5A372EF25C51}"/>
    <hyperlink ref="G63" location="'DNO inputs'!$C$15" display="'DNO inputs'!$C$15" xr:uid="{054CF894-B699-4EEF-90C9-0F96839881C5}"/>
    <hyperlink ref="F64" location="'DNO inputs'!A4" display="'" xr:uid="{CAFB2E1B-4471-47A8-8C80-1D1DA1E4957C}"/>
    <hyperlink ref="G64" location="'DNO inputs'!$C$21" display="'DNO inputs'!$C$21" xr:uid="{8A37F5EA-524D-483C-813A-0E99E576876A}"/>
    <hyperlink ref="F65" location="'DNO inputs'!A4" display="'" xr:uid="{5E6365FB-DBE6-4DC6-92DD-67FA27AEA50F}"/>
    <hyperlink ref="G65" location="'DNO inputs'!$C$32" display="'DNO inputs'!$C$32" xr:uid="{D3CD49C2-B430-43A9-A0B1-5B466E8EBC99}"/>
    <hyperlink ref="F67" location="'DNO inputs'!A4" display="'" xr:uid="{86B48916-048E-4616-82FE-E0671A7FA2E6}"/>
    <hyperlink ref="G67" location="'DNO inputs'!$C$44" display="'DNO inputs'!$C$44" xr:uid="{B08A66A8-271D-48C8-ADDB-8DAD0CFBCC55}"/>
    <hyperlink ref="F69" location="'DNO inputs'!A4" display="'" xr:uid="{D7930274-063D-400D-B9BA-A8116A28024B}"/>
    <hyperlink ref="G69" location="'DNO inputs'!$C$55" display="'DNO inputs'!$C$55" xr:uid="{0C9EF5FB-EA5A-48A6-AF75-EE65FD7218E9}"/>
    <hyperlink ref="F70" location="'DNO inputs'!A4" display="'" xr:uid="{A02A0ADA-61FF-47C5-8A19-C8B6130C1C23}"/>
    <hyperlink ref="G70" location="'DNO inputs'!$C$147" display="'DNO inputs'!$C$147" xr:uid="{08DFA42D-7751-40FD-A5F3-9799925BA325}"/>
    <hyperlink ref="F71" location="'DNO inputs'!A4" display="'" xr:uid="{85AF8B57-5226-4731-9323-386C99942B4C}"/>
    <hyperlink ref="G71" location="'DNO inputs'!$C$238" display="'DNO inputs'!$C$238" xr:uid="{D9E547B3-D505-49DF-AC7F-5650935DC91C}"/>
    <hyperlink ref="F72" location="'DNO inputs'!A4" display="'" xr:uid="{06A97C00-88D9-4F8B-AFB3-74CE7333311D}"/>
    <hyperlink ref="G72" location="'DNO inputs'!$C$279" display="'DNO inputs'!$C$279" xr:uid="{EA6847B1-6CE6-4B5F-9A9C-7FC1B3E607A4}"/>
    <hyperlink ref="F73" location="'DNO inputs'!A4" display="'" xr:uid="{D588A2CE-804D-4521-AC33-F95B14CE20D9}"/>
    <hyperlink ref="G73" location="'DNO inputs'!$C$320" display="'DNO inputs'!$C$320" xr:uid="{61D3D30B-6DF0-4E24-9CF7-49C500EF1475}"/>
    <hyperlink ref="F74" location="'DNO inputs'!A4" display="'" xr:uid="{F62C2648-5B7A-4771-9145-5FD6710D9495}"/>
    <hyperlink ref="G74" location="'DNO inputs'!$C$331" display="'DNO inputs'!$C$331" xr:uid="{0E9BC1BA-0699-430D-BB46-07708D33280F}"/>
    <hyperlink ref="F75" location="'DNO inputs'!A4" display="'" xr:uid="{3427E878-3F7B-4FBE-99D6-C196A0FB364D}"/>
    <hyperlink ref="G75" location="'DNO inputs'!$C$343" display="'DNO inputs'!$C$343" xr:uid="{24BF2FBB-2227-49BD-9C1A-0AA177A8C48F}"/>
    <hyperlink ref="F76" location="'DNO inputs'!A4" display="'" xr:uid="{88D887F4-DBE6-4545-8179-4270AD8DDC90}"/>
    <hyperlink ref="G76" location="'DNO inputs'!$C$350" display="'DNO inputs'!$C$350" xr:uid="{84EC4705-7781-4786-B698-A43B70F19EAB}"/>
    <hyperlink ref="F77" location="'DNO inputs'!A4" display="'" xr:uid="{8C48A91E-D20B-470B-80A2-6D4AA8F9C00E}"/>
    <hyperlink ref="G77" location="'DNO inputs'!$C$359" display="'DNO inputs'!$C$359" xr:uid="{ADBFD8D0-87D5-4612-BACD-1D31495D7653}"/>
    <hyperlink ref="F78" location="'DNO inputs'!A4" display="'" xr:uid="{EF4A0D89-E085-4A3B-9928-A83FF542C550}"/>
    <hyperlink ref="G78" location="'DNO inputs'!$C$365" display="'DNO inputs'!$C$365" xr:uid="{24EFC407-58E6-425B-AF26-BF9D2D898002}"/>
    <hyperlink ref="F79" location="'DNO inputs'!A4" display="'" xr:uid="{426BA434-0FA4-4DBB-874E-C6A99B46CD1D}"/>
    <hyperlink ref="G79" location="'DNO inputs'!$C$371" display="'DNO inputs'!$C$371" xr:uid="{3A2AF7C7-1770-4C38-A3F8-5793D8682888}"/>
    <hyperlink ref="F80" location="'DNO inputs'!A4" display="'" xr:uid="{E6E1EA48-FFB1-40D3-8B6C-578B9A2F02A4}"/>
    <hyperlink ref="G80" location="'DNO inputs'!$C$378" display="'DNO inputs'!$C$378" xr:uid="{415BF9BA-5E4A-497B-9010-6E58ABA7C875}"/>
    <hyperlink ref="F81" location="'DNO inputs'!A4" display="'" xr:uid="{948B6625-4975-419B-B945-E66D0443F2A9}"/>
    <hyperlink ref="G81" location="'DNO inputs'!$C$387" display="'DNO inputs'!$C$387" xr:uid="{9F33423D-954F-4922-A218-277E33F30906}"/>
    <hyperlink ref="F82" location="'MEAV'!A4" display="'" xr:uid="{E724B077-7E1E-48FB-AFB8-21974E462243}"/>
    <hyperlink ref="G82" location="'MEAV'!$C$18" display="'MEAV'!$C$18" xr:uid="{0B06093B-1496-4198-B9D9-54E38759138F}"/>
    <hyperlink ref="F83" location="'MEAV'!A4" display="'" xr:uid="{9B4CCED6-E24F-47D3-A83F-56629D2E8A8E}"/>
    <hyperlink ref="G83" location="'MEAV'!$C$27" display="'MEAV'!$C$27" xr:uid="{9A280E60-7C9E-43CD-A00A-7143682E669B}"/>
    <hyperlink ref="F84" location="'MEAV'!A4" display="'" xr:uid="{74193CEE-820B-49E8-A8F3-F6BB019789EE}"/>
    <hyperlink ref="G84" location="'MEAV'!$C$49" display="'MEAV'!$C$49" xr:uid="{F8B5AABE-FB1C-4FA2-846C-8DAEE117A792}"/>
    <hyperlink ref="F85" location="'MEAV'!A4" display="'" xr:uid="{0DB7BFA0-4FCE-4544-887B-C9E22FF250E8}"/>
    <hyperlink ref="G85" location="'MEAV'!$C$80" display="'MEAV'!$C$80" xr:uid="{F4D72708-CEBD-47BC-A1F4-E82AB4741FEA}"/>
    <hyperlink ref="F86" location="'MEAV'!A4" display="'" xr:uid="{DBD411FF-D9F7-4AAD-B7E5-DF20C2DF97A4}"/>
    <hyperlink ref="G86" location="'MEAV'!$C$103" display="'MEAV'!$C$103" xr:uid="{AA68BACF-8254-4F89-A59E-4DFE1F92A970}"/>
    <hyperlink ref="F87" location="'MEAV'!A4" display="'" xr:uid="{E67B673B-1903-457E-ADD8-21329A4F800B}"/>
    <hyperlink ref="G87" location="'MEAV'!$C$122" display="'MEAV'!$C$122" xr:uid="{81656A2B-AF93-426E-9561-B4F8607DAC09}"/>
    <hyperlink ref="F88" location="'Expenditure'!A4" display="'" xr:uid="{25FE14C2-912E-4AD8-B125-AC66E3F6946A}"/>
    <hyperlink ref="G88" location="'Expenditure'!$C$16" display="'Expenditure'!$C$16" xr:uid="{B8E1C013-CCF7-4F97-94F1-28C969316271}"/>
    <hyperlink ref="F89" location="'Expenditure'!A4" display="'" xr:uid="{1A6C4724-B5AC-4BF0-829F-391F265894EA}"/>
    <hyperlink ref="G89" location="'Expenditure'!$C$36" display="'Expenditure'!$C$36" xr:uid="{A09D319F-4E7C-4444-8159-7FF7010AECBA}"/>
    <hyperlink ref="F90" location="'Expenditure'!A4" display="'" xr:uid="{215C4CE0-275E-45C5-B1ED-465646895730}"/>
    <hyperlink ref="G90" location="'Expenditure'!$C$58" display="'Expenditure'!$C$58" xr:uid="{8BB76BC2-F8B3-4A3A-94C2-0281AF644319}"/>
    <hyperlink ref="F91" location="'Expenditure'!A4" display="'" xr:uid="{CF8D620F-A9B6-46EA-879D-146152D418AF}"/>
    <hyperlink ref="G91" location="'Expenditure'!$C$71" display="'Expenditure'!$C$71" xr:uid="{14CF065F-6FE9-4736-A913-7DAF172C4C88}"/>
    <hyperlink ref="F92" location="'Expenditure'!A4" display="'" xr:uid="{4790798B-904A-4F05-8B05-7FCDF3F3573E}"/>
    <hyperlink ref="G92" location="'Expenditure'!$C$87" display="'Expenditure'!$C$87" xr:uid="{F4941CD2-2469-4489-A4F3-6D70CF2616BC}"/>
    <hyperlink ref="F94" location="'Expenditure'!A4" display="'" xr:uid="{D1AEFC8F-88E0-4CCB-825A-D4D749F90014}"/>
    <hyperlink ref="G94" location="'Expenditure'!$C$107" display="'Expenditure'!$C$107" xr:uid="{27981743-6093-43DB-ACD3-1EF3C690D9B4}"/>
    <hyperlink ref="F95" location="'Expenditure'!A4" display="'" xr:uid="{66C8D147-211E-4722-BF62-6494521573CF}"/>
    <hyperlink ref="G95" location="'Expenditure'!$C$126" display="'Expenditure'!$C$126" xr:uid="{06D4C57F-BFA1-4C34-9753-1053125FAC70}"/>
    <hyperlink ref="F96" location="'Expensed'!A4" display="'" xr:uid="{CF5BB221-D0FA-47E3-878C-11AB62351964}"/>
    <hyperlink ref="G96" location="'Expensed'!$C$18" display="'Expensed'!$C$18" xr:uid="{26D557C1-4F19-4EBF-8837-2496F177BE94}"/>
    <hyperlink ref="F97" location="'Expensed'!A4" display="'" xr:uid="{EC0472AF-2A96-4823-8CB9-DCFCE8937832}"/>
    <hyperlink ref="G97" location="'Expensed'!$C$34" display="'Expensed'!$C$34" xr:uid="{D40DD4A9-A1E6-42EE-9E42-26BE4BC0CE52}"/>
    <hyperlink ref="F98" location="'Expensed'!A4" display="'" xr:uid="{9E04F377-2CF5-4460-B666-A336ABB18DCD}"/>
    <hyperlink ref="G98" location="'Expensed'!$C$40" display="'Expensed'!$C$40" xr:uid="{B006572A-9057-47D2-A103-F867F342C720}"/>
    <hyperlink ref="F99" location="'Expensed'!A4" display="'" xr:uid="{EAAEE7FE-5FE8-4B44-91F5-35F012862E09}"/>
    <hyperlink ref="G99" location="'Expensed'!$C$65" display="'Expensed'!$C$65" xr:uid="{723725F8-30D8-4A0A-8ED7-954FD536D583}"/>
    <hyperlink ref="F100" location="'Capitalised'!A4" display="'" xr:uid="{11FD29B7-93C6-4346-B1BC-78A257904333}"/>
    <hyperlink ref="G100" location="'Capitalised'!$C$18" display="'Capitalised'!$C$18" xr:uid="{1AE5FA2F-5425-4243-ADAB-99C4E094B69F}"/>
    <hyperlink ref="F101" location="'Capitalised'!A4" display="'" xr:uid="{09154C3D-C3E4-45E8-9512-EA9AE3D2A228}"/>
    <hyperlink ref="G101" location="'Capitalised'!$C$27" display="'Capitalised'!$C$27" xr:uid="{CBE20C38-9DCC-459D-9CC4-19E63656BC87}"/>
    <hyperlink ref="F102" location="'Capitalised'!A4" display="'" xr:uid="{B62E2AE0-56E1-4C74-BDB1-EB27EBDAB8D9}"/>
    <hyperlink ref="G102" location="'Capitalised'!$C$47" display="'Capitalised'!$C$47" xr:uid="{3D6897E1-B65A-4A8B-AB0B-AC4F0CCC30CB}"/>
    <hyperlink ref="F103" location="'Rev allocation'!A4" display="'" xr:uid="{BC58525D-2047-4EF4-BE3B-43CFC5EFA7CC}"/>
    <hyperlink ref="G103" location="'Rev allocation'!$C$16" display="'Rev allocation'!$C$16" xr:uid="{5A169677-BB5E-4BC6-8426-FB5E80300CCC}"/>
    <hyperlink ref="F104" location="'Rev allocation'!A4" display="'" xr:uid="{BA1DC274-D0FB-40E5-A0D5-0E700ACD04AE}"/>
    <hyperlink ref="G104" location="'Rev allocation'!$C$31" display="'Rev allocation'!$C$31" xr:uid="{27F3F1D4-C931-4DEE-B0A4-32876FC694CB}"/>
    <hyperlink ref="F105" location="'Rev allocation'!A4" display="'" xr:uid="{F98C88E3-845E-4D05-90F2-DCF8204FB122}"/>
    <hyperlink ref="G105" location="'Rev allocation'!$C$41" display="'Rev allocation'!$C$41" xr:uid="{0027446D-289B-4FBD-8FBC-7004C342AD0C}"/>
    <hyperlink ref="F106" location="'Rev allocation'!A4" display="'" xr:uid="{67C33FDB-70E8-44E8-B6A4-348608186A63}"/>
    <hyperlink ref="G106" location="'Rev allocation'!$C$56" display="'Rev allocation'!$C$56" xr:uid="{47FE8D33-D7B0-4953-9A35-6331D873A83D}"/>
    <hyperlink ref="F107" location="'Rev allocation'!A4" display="'" xr:uid="{6D873CAB-F618-4D34-8FC5-AD2D338EEF77}"/>
    <hyperlink ref="G107" location="'Rev allocation'!$C$72" display="'Rev allocation'!$C$72" xr:uid="{F720CF12-C789-45BB-99F1-786150E0A15F}"/>
    <hyperlink ref="F108" location="'Rev allocation'!A4" display="'" xr:uid="{799A2366-5878-438F-ACF2-F6A211CAD912}"/>
    <hyperlink ref="G108" location="'Rev allocation'!$C$80" display="'Rev allocation'!$C$80" xr:uid="{641DE84E-7F85-454E-B57F-9604124E2368}"/>
    <hyperlink ref="F109" location="'Rev allocation'!A4" display="'" xr:uid="{5C35B871-8BE6-4615-9E83-EAAF853B2DF5}"/>
    <hyperlink ref="G109" location="'Rev allocation'!$C$90" display="'Rev allocation'!$C$90" xr:uid="{19B87B83-FF80-4009-8F50-B48DE80436FA}"/>
    <hyperlink ref="F110" location="'Rev allocation'!A4" display="'" xr:uid="{5C15E447-5EF3-4BA2-97AD-2CC5E506BAEB}"/>
    <hyperlink ref="G110" location="'Rev allocation'!$C$126" display="'Rev allocation'!$C$126" xr:uid="{26CF13BB-6F67-499C-9E70-D400ED2DE059}"/>
    <hyperlink ref="F111" location="'Rev allocation'!A4" display="'" xr:uid="{3E813A2B-36FE-4666-A39D-A590597DB44F}"/>
    <hyperlink ref="G111" location="'Rev allocation'!$C$142" display="'Rev allocation'!$C$142" xr:uid="{5BC3F828-8473-41DB-93D1-B5B0BA806482}"/>
    <hyperlink ref="F112" location="'Rev allocation'!A4" display="'" xr:uid="{76771CAF-FF64-44D3-B7FD-D4C0589544D0}"/>
    <hyperlink ref="G112" location="'Rev allocation'!$C$156" display="'Rev allocation'!$C$156" xr:uid="{80827CB5-DA0A-4215-A80C-04BAFA45DE48}"/>
    <hyperlink ref="F113" location="'Rev allocation'!A4" display="'" xr:uid="{6175A4B1-6641-43DF-B796-E9BABEBBCC51}"/>
    <hyperlink ref="G113" location="'Rev allocation'!$C$160" display="'Rev allocation'!$C$160" xr:uid="{B2E68243-548D-47C5-85BA-705DF2BF4BEE}"/>
    <hyperlink ref="F114" location="'Direct'!A4" display="'" xr:uid="{D33BC462-6D2E-4D30-87E6-AEFDEF7566CB}"/>
    <hyperlink ref="G114" location="'Direct'!$C$18" display="'Direct'!$C$18" xr:uid="{265D0196-65D6-4676-9924-DC82A9F1EE25}"/>
    <hyperlink ref="F115" location="'Direct'!A4" display="'" xr:uid="{503BA1A3-F887-4B38-BD99-FC8B7DC61BF5}"/>
    <hyperlink ref="G115" location="'Direct'!$C$32" display="'Direct'!$C$32" xr:uid="{4FCC517F-6108-4B7B-9F1B-1D620ACB72A0}"/>
    <hyperlink ref="F116" location="'EDCM discounts'!A4" display="'" xr:uid="{8D24F437-C363-4CC6-AF27-C0FED11CFC63}"/>
    <hyperlink ref="G116" location="'EDCM discounts'!$C$16" display="'EDCM discounts'!$C$16" xr:uid="{FBE9D0BE-0BD6-4A33-80F5-0FB0F5338653}"/>
    <hyperlink ref="F117" location="'EDCM discounts'!A4" display="'" xr:uid="{11B166A6-F273-41A9-A757-9FEE1358E1A6}"/>
    <hyperlink ref="G117" location="'EDCM discounts'!$C$32" display="'EDCM discounts'!$C$32" xr:uid="{B5B1FFDE-19EF-4FDE-BE30-B5ED57EC946E}"/>
    <hyperlink ref="F118" location="'EDCM discounts'!A4" display="'" xr:uid="{546552B1-201F-4CCB-B63C-2B06BB6CC64D}"/>
    <hyperlink ref="G118" location="'EDCM discounts'!$C$50" display="'EDCM discounts'!$C$50" xr:uid="{9D1E1B0E-DF27-4FCC-AEC9-9DDC314B891A}"/>
    <hyperlink ref="F119" location="'EDCM discounts'!A4" display="'" xr:uid="{87DA2D16-FFFE-49FB-A5D0-2A306155172A}"/>
    <hyperlink ref="G119" location="'EDCM discounts'!$C$62" display="'EDCM discounts'!$C$62" xr:uid="{1AE5E854-C09E-4F96-9653-F565DFD5D820}"/>
    <hyperlink ref="F120" location="'EDCM discounts'!A4" display="'" xr:uid="{BFDE3951-02B6-4ABC-90B8-AB1820721F64}"/>
    <hyperlink ref="G120" location="'EDCM discounts'!$C$79" display="'EDCM discounts'!$C$79" xr:uid="{86EC04D4-7849-4C2F-BEC8-DA256BE6D9DA}"/>
    <hyperlink ref="F121" location="'EDCM discounts'!A4" display="'" xr:uid="{0E266581-D086-461D-8580-7A4D44D56809}"/>
    <hyperlink ref="G121" location="'EDCM discounts'!$C$91" display="'EDCM discounts'!$C$91" xr:uid="{88C7E6DF-66EC-4BD0-85A0-914A5E1FF9E3}"/>
    <hyperlink ref="F122" location="'EDCM discounts'!A4" display="'" xr:uid="{9835FD34-171D-4F28-A0BE-B464FD56800F}"/>
    <hyperlink ref="G122" location="'EDCM discounts'!$C$100" display="'EDCM discounts'!$C$100" xr:uid="{C8825C13-67A1-4DAF-9289-B1118B88178D}"/>
    <hyperlink ref="F123" location="'CDCM discounts'!A4" display="'" xr:uid="{6E3CA70E-F210-44DC-8DC4-0A55F2C54154}"/>
    <hyperlink ref="G123" location="'CDCM discounts'!$C$15" display="'CDCM discounts'!$C$15" xr:uid="{33361E12-7C13-4154-8691-DE2593BF0227}"/>
    <hyperlink ref="F124" location="'CDCM discounts'!A4" display="'" xr:uid="{6F700A6F-2E41-4EEB-8712-84074B7CCEAC}"/>
    <hyperlink ref="G124" location="'CDCM discounts'!$C$25" display="'CDCM discounts'!$C$25" xr:uid="{48ED23C7-5D9A-4C9C-9534-3789169A81C4}"/>
    <hyperlink ref="F125" location="'CDCM discounts'!A4" display="'" xr:uid="{6C118EC8-C713-473A-BD08-81BFFD0F2D96}"/>
    <hyperlink ref="G125" location="'CDCM discounts'!$C$33" display="'CDCM discounts'!$C$33" xr:uid="{7B82B230-765C-4B71-8941-8390300CAC8E}"/>
    <hyperlink ref="F126" location="'Output to other models'!A4" display="'" xr:uid="{8E07803F-C19D-4D64-A056-2C49BFDB2F7E}"/>
    <hyperlink ref="G126" location="'Output to other models'!$C$15" display="'Output to other models'!$C$15" xr:uid="{5F78ECD6-5EDF-4934-B86A-C26DC906F3EE}"/>
    <hyperlink ref="F127" location="'Output to other models'!A4" display="'" xr:uid="{F01F9A2B-B858-4F50-8BC8-601258D25413}"/>
    <hyperlink ref="G127" location="'Output to other models'!$C$25" display="'Output to other models'!$C$25" xr:uid="{F4478A6D-2AAE-47C8-A77C-2BA7AAA37209}"/>
    <hyperlink ref="G62" location="'Fixed inputs'!C405" display="'Fixed inputs'!C405" xr:uid="{2403637F-604B-454C-AED4-4833BE17FFAD}"/>
    <hyperlink ref="G25" location="'DNO inputs'!B58" display="Inflation indices" xr:uid="{FD4586EF-6D62-4095-B6CE-87BF1736119C}"/>
    <hyperlink ref="G66" location="'DNO inputs'!C44" display="'DNO inputs'!C44" xr:uid="{3411AA74-E1CA-4B6B-A98A-FD64CD1452D9}"/>
    <hyperlink ref="G68" location="'DNO inputs'!C62" display="'DNO inputs'!C62" xr:uid="{5A619324-8888-49D0-9B91-8DE2ED80C494}"/>
    <hyperlink ref="G93" location="'Expenditure'!$C$87" display="'Expenditure'!$C$87" xr:uid="{7238D1DA-EDB8-49D1-A27A-D0BF56F3BA17}"/>
  </hyperlinks>
  <pageMargins left="0.7" right="0.7" top="0.75" bottom="0.75" header="0.3" footer="0.3"/>
  <pageSetup paperSize="8" scale="60" orientation="portrait" r:id="rId1"/>
  <headerFooter>
    <oddHeader>&amp;C&amp;G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668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614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659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669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631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566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632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566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566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633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674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725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726</v>
      </c>
      <c r="F51" s="31"/>
      <c r="G51" s="103" t="s">
        <v>181</v>
      </c>
      <c r="H51" s="8" t="s">
        <v>725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728</v>
      </c>
      <c r="G86" s="110" t="s">
        <v>354</v>
      </c>
      <c r="H86" s="11" t="s">
        <v>725</v>
      </c>
      <c r="I86" s="115" t="s">
        <v>314</v>
      </c>
      <c r="J86" s="114"/>
      <c r="K86" s="114"/>
      <c r="L86" s="114"/>
      <c r="M86" s="114"/>
      <c r="N86" s="59"/>
      <c r="O86" s="31" t="s">
        <v>735</v>
      </c>
    </row>
    <row r="87" spans="1:15" x14ac:dyDescent="0.25">
      <c r="A87" s="31"/>
      <c r="B87" s="31"/>
      <c r="C87" s="31"/>
      <c r="D87" s="31"/>
      <c r="E87" s="31"/>
      <c r="F87" s="110" t="s">
        <v>727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735</v>
      </c>
    </row>
    <row r="88" spans="1:15" x14ac:dyDescent="0.25">
      <c r="A88" s="31"/>
      <c r="B88" s="31"/>
      <c r="C88" s="31"/>
      <c r="D88" s="31"/>
      <c r="E88" s="31"/>
      <c r="F88" s="111" t="s">
        <v>755</v>
      </c>
      <c r="G88" s="112" t="s">
        <v>354</v>
      </c>
      <c r="H88" s="12" t="s">
        <v>725</v>
      </c>
      <c r="I88" s="115" t="s">
        <v>314</v>
      </c>
      <c r="J88" s="114"/>
      <c r="K88" s="114"/>
      <c r="L88" s="114"/>
      <c r="M88" s="114"/>
      <c r="N88" s="59"/>
      <c r="O88" s="31" t="s">
        <v>754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615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728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727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755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616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675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678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728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735</v>
      </c>
    </row>
    <row r="175" spans="1:15" x14ac:dyDescent="0.25">
      <c r="A175" s="31"/>
      <c r="B175" s="31"/>
      <c r="C175" s="31"/>
      <c r="D175" s="31"/>
      <c r="E175" s="31"/>
      <c r="F175" s="103" t="s">
        <v>727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735</v>
      </c>
    </row>
    <row r="176" spans="1:15" x14ac:dyDescent="0.25">
      <c r="A176" s="31"/>
      <c r="B176" s="31"/>
      <c r="C176" s="31"/>
      <c r="D176" s="31"/>
      <c r="E176" s="31"/>
      <c r="F176" s="112" t="s">
        <v>755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754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665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676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677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682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679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680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681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683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684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685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567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686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687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567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617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666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667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566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749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747</v>
      </c>
      <c r="G410" t="s">
        <v>748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5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500-000001000000}">
      <formula1>$H$183:$H$187</formula1>
    </dataValidation>
    <dataValidation type="decimal" operator="greaterThan" allowBlank="1" showInputMessage="1" showErrorMessage="1" sqref="H17" xr:uid="{00000000-0002-0000-05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5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500-000004000000}">
      <formula1>$H$282:$H$286</formula1>
    </dataValidation>
  </dataValidations>
  <hyperlinks>
    <hyperlink ref="B5" location="'Model map'!A1" display="Click here to return to model map" xr:uid="{21B388C7-6D7E-40BF-A0B8-35EF6607755F}"/>
    <hyperlink ref="B5:H5" location="'Model map'!A4" tooltip="Click to return to model map" display="'Model map'!A4" xr:uid="{6F816715-7089-4E50-9C49-16727C5522F0}"/>
    <hyperlink ref="B5:F5" location="'Model map'!A4" tooltip="Click to return to model map" display="'Model map'!A4" xr:uid="{E583C903-08EF-452A-AD51-A53CFC617E22}"/>
    <hyperlink ref="A1" location="Index!A1" display="Index!A1" xr:uid="{E42344E6-1E1A-40D5-A879-B2C016E10855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59999389629810485"/>
  </sheetPr>
  <dimension ref="A1:P414"/>
  <sheetViews>
    <sheetView showGridLines="0" zoomScaleNormal="100" workbookViewId="0">
      <pane xSplit="9" ySplit="5" topLeftCell="J39" activePane="bottomRight" state="frozenSplit"/>
      <selection pane="topRight"/>
      <selection pane="bottomLeft"/>
      <selection pane="bottomRight" activeCell="K79" sqref="K79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660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618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9.6661184698022498E-2</v>
      </c>
      <c r="I19" s="106" t="s">
        <v>314</v>
      </c>
      <c r="J19" s="116"/>
      <c r="K19" s="116"/>
      <c r="L19" s="116"/>
      <c r="M19" s="116"/>
      <c r="N19" s="59"/>
      <c r="O19" s="103" t="s">
        <v>597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619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0.87685708057771039</v>
      </c>
      <c r="I26" s="106" t="s">
        <v>314</v>
      </c>
      <c r="J26" s="116"/>
      <c r="K26" s="116"/>
      <c r="L26" s="116"/>
      <c r="M26" s="116"/>
      <c r="N26" s="59"/>
      <c r="O26" s="103" t="s">
        <v>598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599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0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0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237456636.56123498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264883326.2448391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0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773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795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782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755</v>
      </c>
      <c r="F49" s="31"/>
      <c r="G49" s="103" t="s">
        <v>439</v>
      </c>
      <c r="H49" s="22">
        <v>6934000.0000000009</v>
      </c>
      <c r="I49" s="127" t="s">
        <v>314</v>
      </c>
      <c r="J49" s="104"/>
      <c r="K49" s="104"/>
      <c r="L49" s="104"/>
      <c r="M49" s="104"/>
      <c r="N49" s="59"/>
      <c r="O49" s="128" t="s">
        <v>781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759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693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256614106.86454356</v>
      </c>
      <c r="I56" s="127" t="s">
        <v>314</v>
      </c>
      <c r="J56" s="104"/>
      <c r="K56" s="104"/>
      <c r="L56" s="104"/>
      <c r="M56" s="104"/>
      <c r="N56" s="59"/>
      <c r="O56" s="128" t="s">
        <v>568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776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774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775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777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778</v>
      </c>
      <c r="F66" s="31"/>
      <c r="G66" s="103" t="s">
        <v>179</v>
      </c>
      <c r="H66" s="22">
        <v>208.59200000000001</v>
      </c>
      <c r="I66" s="106" t="s">
        <v>314</v>
      </c>
      <c r="J66" s="116"/>
      <c r="K66" s="116"/>
      <c r="L66" s="116"/>
      <c r="M66" s="116"/>
      <c r="N66" s="59"/>
      <c r="O66" s="128" t="s">
        <v>781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779</v>
      </c>
      <c r="F68" s="31"/>
      <c r="G68" s="103" t="s">
        <v>179</v>
      </c>
      <c r="H68" s="22">
        <v>422.20041823044591</v>
      </c>
      <c r="I68" s="106" t="s">
        <v>314</v>
      </c>
      <c r="J68" s="116"/>
      <c r="K68" s="116"/>
      <c r="L68" s="116"/>
      <c r="M68" s="116"/>
      <c r="N68" s="59"/>
      <c r="O68" s="128" t="s">
        <v>781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688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760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695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689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569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3991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32472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101753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0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4609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4848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703157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0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6876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0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5393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48027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21400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64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231715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4699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147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1576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2817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0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2969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5888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14310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0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44432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7211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5220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135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47448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1227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853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84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10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303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446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254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0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0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3914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1544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558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152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0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0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0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0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0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0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0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0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0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0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0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0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410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1525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40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761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694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600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27355.448779989973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772.15619673238609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2670.7092269494428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173436.26575495757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173436.26575495757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173436.26575495757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2325.2642580116071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0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14914.111827144401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0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8288.2106743583208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67.460206465018672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38304.539246377295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60280.458510201519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3819.4462189149176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196720.2009052934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596029.950730382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16100.451576947602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56467.84143490612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0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12730.167121474962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23781.924370151355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2610.3807669256239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6565.0814535691625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22469.720941180203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46717.728809313237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66943.53690424691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3902.7858044063983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67191.503843830782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410690.57764997118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410690.57764997118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410690.57764997118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830911.78260119352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830911.78260119352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830911.78260119352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740615.1267415958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107654.10655327962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117552.22638588345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0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10576.743696216585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529566.88272862358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11528.223957675675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4435.8570533833063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517364.85706800374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21191.257851615552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795209.87392219028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21191.257851615552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82772.691386826773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76770.721090073144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7262.9333088889025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145571.62395475947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3759.1645977967769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1417826.696905192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1417826.696905192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1417826.696905192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1247351.7924068978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1348172.34601637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23387.846107629332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1551618.9606524778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12613.843959294973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12613.843959294973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12613.843959294973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762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601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2499999.9999999949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28300000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3300000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5000000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6699999.9999999991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2600000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99999.999999999971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1500000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1700000.0000000002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11500000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1700000.0000000002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600000.00000000012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1100000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899999.99999999988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5400000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7800000.0000000009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2500000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1100000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799999.99999999988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4400000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2000000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1599999.9999999998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8900000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7800000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-400000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500000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2400000.0000000005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32600000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13300000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6000000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728</v>
      </c>
      <c r="G295" s="103" t="s">
        <v>438</v>
      </c>
      <c r="H295" s="22">
        <v>300000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727</v>
      </c>
      <c r="G296" s="103" t="s">
        <v>438</v>
      </c>
      <c r="H296" s="22">
        <v>19399999.999999959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755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763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690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691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602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3700000</v>
      </c>
      <c r="K306" s="22">
        <v>4300000</v>
      </c>
      <c r="L306" s="22">
        <v>12500000</v>
      </c>
      <c r="M306" s="22">
        <v>7800000.0000000009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2300000</v>
      </c>
      <c r="K308" s="22">
        <v>500000</v>
      </c>
      <c r="L308" s="22">
        <v>1900000</v>
      </c>
      <c r="M308" s="22">
        <v>500000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1200000.0000000002</v>
      </c>
      <c r="K309" s="22">
        <v>899999.99999999988</v>
      </c>
      <c r="L309" s="22">
        <v>900000</v>
      </c>
      <c r="M309" s="22">
        <v>800000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400000</v>
      </c>
      <c r="K310" s="22">
        <v>0</v>
      </c>
      <c r="L310" s="22">
        <v>2000000</v>
      </c>
      <c r="M310" s="22">
        <v>200000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728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727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755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764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603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3359999.9999999995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889999.99999999988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5650000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765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670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593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70899999.99999997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12628224.582701057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144771775.41729894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116300000.00000004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0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766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0.12569832402234646</v>
      </c>
      <c r="I369" s="106" t="s">
        <v>314</v>
      </c>
      <c r="J369" s="116"/>
      <c r="K369" s="116"/>
      <c r="L369" s="116"/>
      <c r="M369" s="116"/>
      <c r="N369" s="59"/>
      <c r="O369" s="103" t="s">
        <v>570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767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594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331778402.07861471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266500000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254248500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768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175512667.00000003</v>
      </c>
      <c r="I384" s="127" t="s">
        <v>314</v>
      </c>
      <c r="J384" s="104"/>
      <c r="K384" s="104"/>
      <c r="L384" s="104"/>
      <c r="M384" s="104"/>
      <c r="N384" s="59"/>
      <c r="O384" s="103" t="s">
        <v>571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769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709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5724088</v>
      </c>
      <c r="I390" s="127" t="s">
        <v>314</v>
      </c>
      <c r="J390" s="104"/>
      <c r="K390" s="104"/>
      <c r="L390" s="104"/>
      <c r="M390" s="104"/>
      <c r="N390" s="59"/>
      <c r="O390" s="103" t="s">
        <v>571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770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5160000</v>
      </c>
      <c r="I397" s="127" t="s">
        <v>314</v>
      </c>
      <c r="J397" s="104"/>
      <c r="K397" s="104"/>
      <c r="L397" s="104"/>
      <c r="M397" s="104"/>
      <c r="N397" s="59"/>
      <c r="O397" s="103" t="s">
        <v>595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771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596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282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1405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6958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772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757</v>
      </c>
      <c r="I412" s="127" t="s">
        <v>314</v>
      </c>
      <c r="J412" s="104"/>
      <c r="K412" s="104"/>
      <c r="L412" s="104"/>
      <c r="M412" s="104"/>
      <c r="N412" s="59"/>
      <c r="O412" s="132" t="s">
        <v>567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6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6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600-000002000000}">
      <formula1>0</formula1>
    </dataValidation>
  </dataValidations>
  <hyperlinks>
    <hyperlink ref="B5" location="'Model map'!A1" display="Click here to return to model map" xr:uid="{54230775-1DED-428A-BD77-BDA021C120E6}"/>
    <hyperlink ref="B5:H5" location="'Model map'!A4" tooltip="Click to return to model map" display="'Model map'!A4" xr:uid="{6BFCA5C2-C81D-4D10-8FFD-1F7BBB97D594}"/>
    <hyperlink ref="B5:F5" location="'Model map'!A4" tooltip="Click to return to model map" display="'Model map'!A4" xr:uid="{E237DDEB-2241-407A-BA72-D057CB0EDFC4}"/>
    <hyperlink ref="A1" location="Index!A1" display="Index!A1" xr:uid="{370BE60C-D9DF-4506-8735-A43CFEC10A80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28515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715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671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623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3991</v>
      </c>
      <c r="K20" s="133">
        <f>'DNO inputs'!H81</f>
        <v>32472</v>
      </c>
      <c r="L20" s="133">
        <f>'DNO inputs'!H82</f>
        <v>101753</v>
      </c>
      <c r="M20" s="133">
        <f>'DNO inputs'!H83</f>
        <v>0</v>
      </c>
      <c r="N20" s="133">
        <f>'DNO inputs'!H84</f>
        <v>4609</v>
      </c>
      <c r="O20" s="133">
        <f>'DNO inputs'!H85</f>
        <v>4848</v>
      </c>
      <c r="P20" s="133">
        <f>'DNO inputs'!H86</f>
        <v>703157</v>
      </c>
      <c r="Q20" s="133">
        <f>'DNO inputs'!H87</f>
        <v>0</v>
      </c>
      <c r="R20" s="133">
        <f>'DNO inputs'!H88</f>
        <v>6876</v>
      </c>
      <c r="S20" s="133">
        <f>'DNO inputs'!H89</f>
        <v>0</v>
      </c>
      <c r="T20" s="133">
        <f>'DNO inputs'!H90</f>
        <v>5393</v>
      </c>
      <c r="U20" s="133">
        <f>'DNO inputs'!H91</f>
        <v>48027</v>
      </c>
      <c r="V20" s="133">
        <f>'DNO inputs'!H92</f>
        <v>0</v>
      </c>
      <c r="W20" s="133">
        <f>'DNO inputs'!H93</f>
        <v>21400</v>
      </c>
      <c r="X20" s="133">
        <f>'DNO inputs'!H94</f>
        <v>64</v>
      </c>
      <c r="Y20" s="133">
        <f>'DNO inputs'!H95</f>
        <v>0</v>
      </c>
      <c r="Z20" s="133">
        <f>'DNO inputs'!H96</f>
        <v>0</v>
      </c>
      <c r="AA20" s="133">
        <f>'DNO inputs'!H97</f>
        <v>231715</v>
      </c>
      <c r="AB20" s="133">
        <f>'DNO inputs'!H98</f>
        <v>0</v>
      </c>
      <c r="AC20" s="133">
        <f>'DNO inputs'!H99</f>
        <v>4699</v>
      </c>
      <c r="AD20" s="133">
        <f>'DNO inputs'!H100</f>
        <v>0</v>
      </c>
      <c r="AE20" s="133">
        <f>'DNO inputs'!H101</f>
        <v>147</v>
      </c>
      <c r="AF20" s="133">
        <f>'DNO inputs'!H102</f>
        <v>1576</v>
      </c>
      <c r="AG20" s="133">
        <f>'DNO inputs'!H103</f>
        <v>2817</v>
      </c>
      <c r="AH20" s="133">
        <f>'DNO inputs'!H104</f>
        <v>0</v>
      </c>
      <c r="AI20" s="133">
        <f>'DNO inputs'!H105</f>
        <v>2969</v>
      </c>
      <c r="AJ20" s="133">
        <f>'DNO inputs'!H106</f>
        <v>5888</v>
      </c>
      <c r="AK20" s="133">
        <f>'DNO inputs'!H107</f>
        <v>14310</v>
      </c>
      <c r="AL20" s="133">
        <f>'DNO inputs'!H108</f>
        <v>0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44432</v>
      </c>
      <c r="AU20" s="133">
        <f>'DNO inputs'!H117</f>
        <v>7211</v>
      </c>
      <c r="AV20" s="133">
        <f>'DNO inputs'!H118</f>
        <v>0</v>
      </c>
      <c r="AW20" s="133">
        <f>'DNO inputs'!H119</f>
        <v>0</v>
      </c>
      <c r="AX20" s="133">
        <f>'DNO inputs'!H120</f>
        <v>5220</v>
      </c>
      <c r="AY20" s="133">
        <f>'DNO inputs'!H121</f>
        <v>135</v>
      </c>
      <c r="AZ20" s="133">
        <f>'DNO inputs'!H122</f>
        <v>0</v>
      </c>
      <c r="BA20" s="133">
        <f>'DNO inputs'!H123</f>
        <v>0</v>
      </c>
      <c r="BB20" s="133">
        <f>'DNO inputs'!H124</f>
        <v>47448</v>
      </c>
      <c r="BC20" s="133">
        <f>'DNO inputs'!H125</f>
        <v>1227</v>
      </c>
      <c r="BD20" s="133">
        <f>'DNO inputs'!H126</f>
        <v>0</v>
      </c>
      <c r="BE20" s="133">
        <f>'DNO inputs'!H127</f>
        <v>0</v>
      </c>
      <c r="BF20" s="133">
        <f>'DNO inputs'!H128</f>
        <v>853</v>
      </c>
      <c r="BG20" s="133">
        <f>'DNO inputs'!H129</f>
        <v>84</v>
      </c>
      <c r="BH20" s="133">
        <f>'DNO inputs'!H130</f>
        <v>10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303</v>
      </c>
      <c r="BM20" s="133">
        <f>'DNO inputs'!H135</f>
        <v>446</v>
      </c>
      <c r="BN20" s="133">
        <f>'DNO inputs'!H136</f>
        <v>254</v>
      </c>
      <c r="BO20" s="133">
        <f>'DNO inputs'!H137</f>
        <v>0</v>
      </c>
      <c r="BP20" s="133">
        <f>'DNO inputs'!H138</f>
        <v>0</v>
      </c>
      <c r="BQ20" s="133">
        <f>'DNO inputs'!H139</f>
        <v>0</v>
      </c>
      <c r="BR20" s="133">
        <f>'DNO inputs'!H140</f>
        <v>3914</v>
      </c>
      <c r="BS20" s="133">
        <f>'DNO inputs'!H141</f>
        <v>0</v>
      </c>
      <c r="BT20" s="133">
        <f>'DNO inputs'!H142</f>
        <v>0</v>
      </c>
      <c r="BU20" s="133">
        <f>'DNO inputs'!H143</f>
        <v>1544</v>
      </c>
      <c r="BV20" s="133">
        <f>'DNO inputs'!H144</f>
        <v>558</v>
      </c>
      <c r="BW20" s="133">
        <f>'DNO inputs'!H145</f>
        <v>152</v>
      </c>
      <c r="BX20" s="133">
        <f>'DNO inputs'!H146</f>
        <v>0</v>
      </c>
      <c r="BY20" s="133">
        <f>'DNO inputs'!H147</f>
        <v>0</v>
      </c>
      <c r="BZ20" s="133">
        <f>'DNO inputs'!H148</f>
        <v>0</v>
      </c>
      <c r="CA20" s="133">
        <f>'DNO inputs'!H149</f>
        <v>0</v>
      </c>
      <c r="CB20" s="133">
        <f>'DNO inputs'!H150</f>
        <v>0</v>
      </c>
      <c r="CC20" s="133">
        <f>'DNO inputs'!H151</f>
        <v>0</v>
      </c>
      <c r="CD20" s="133">
        <f>'DNO inputs'!H152</f>
        <v>0</v>
      </c>
      <c r="CE20" s="133">
        <f>'DNO inputs'!H153</f>
        <v>0</v>
      </c>
      <c r="CF20" s="133">
        <f>'DNO inputs'!H154</f>
        <v>0</v>
      </c>
      <c r="CG20" s="133">
        <f>'DNO inputs'!H155</f>
        <v>0</v>
      </c>
      <c r="CH20" s="133">
        <f>'DNO inputs'!H156</f>
        <v>0</v>
      </c>
      <c r="CI20" s="133">
        <f>'DNO inputs'!H157</f>
        <v>0</v>
      </c>
      <c r="CJ20" s="133">
        <f>'DNO inputs'!H158</f>
        <v>0</v>
      </c>
      <c r="CK20" s="133">
        <f>'DNO inputs'!H159</f>
        <v>0</v>
      </c>
      <c r="CL20" s="133">
        <f>'DNO inputs'!H160</f>
        <v>0</v>
      </c>
      <c r="CM20" s="133">
        <f>'DNO inputs'!H161</f>
        <v>0</v>
      </c>
      <c r="CN20" s="133">
        <f>'DNO inputs'!H162</f>
        <v>410</v>
      </c>
      <c r="CO20" s="133">
        <f>'DNO inputs'!H163</f>
        <v>1525</v>
      </c>
      <c r="CP20" s="133">
        <f>'DNO inputs'!H164</f>
        <v>40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27355.448779989973</v>
      </c>
      <c r="K21" s="133">
        <f>'DNO inputs'!H172</f>
        <v>772.15619673238609</v>
      </c>
      <c r="L21" s="133">
        <f>'DNO inputs'!H173</f>
        <v>2670.7092269494428</v>
      </c>
      <c r="M21" s="133">
        <f>'DNO inputs'!H174</f>
        <v>173436.26575495757</v>
      </c>
      <c r="N21" s="133">
        <f>'DNO inputs'!H175</f>
        <v>173436.26575495757</v>
      </c>
      <c r="O21" s="133">
        <f>'DNO inputs'!H176</f>
        <v>173436.26575495757</v>
      </c>
      <c r="P21" s="133">
        <f>'DNO inputs'!H177</f>
        <v>2325.2642580116071</v>
      </c>
      <c r="Q21" s="133">
        <f>'DNO inputs'!H178</f>
        <v>0</v>
      </c>
      <c r="R21" s="133">
        <f>'DNO inputs'!H179</f>
        <v>14914.111827144401</v>
      </c>
      <c r="S21" s="133">
        <f>'DNO inputs'!H180</f>
        <v>0</v>
      </c>
      <c r="T21" s="133">
        <f>'DNO inputs'!H181</f>
        <v>8288.2106743583208</v>
      </c>
      <c r="U21" s="133">
        <f>'DNO inputs'!H182</f>
        <v>67.460206465018672</v>
      </c>
      <c r="V21" s="133">
        <f>'DNO inputs'!H183</f>
        <v>0</v>
      </c>
      <c r="W21" s="133">
        <f>'DNO inputs'!H184</f>
        <v>38304.539246377295</v>
      </c>
      <c r="X21" s="133">
        <f>'DNO inputs'!H185</f>
        <v>60280.458510201519</v>
      </c>
      <c r="Y21" s="133">
        <f>'DNO inputs'!H186</f>
        <v>0</v>
      </c>
      <c r="Z21" s="133">
        <f>'DNO inputs'!H187</f>
        <v>0</v>
      </c>
      <c r="AA21" s="133">
        <f>'DNO inputs'!H188</f>
        <v>3819.4462189149176</v>
      </c>
      <c r="AB21" s="133">
        <f>'DNO inputs'!H189</f>
        <v>0</v>
      </c>
      <c r="AC21" s="133">
        <f>'DNO inputs'!H190</f>
        <v>196720.2009052934</v>
      </c>
      <c r="AD21" s="133">
        <f>'DNO inputs'!H191</f>
        <v>0</v>
      </c>
      <c r="AE21" s="133">
        <f>'DNO inputs'!H192</f>
        <v>596029.950730382</v>
      </c>
      <c r="AF21" s="133">
        <f>'DNO inputs'!H193</f>
        <v>16100.451576947602</v>
      </c>
      <c r="AG21" s="133">
        <f>'DNO inputs'!H194</f>
        <v>56467.84143490612</v>
      </c>
      <c r="AH21" s="133">
        <f>'DNO inputs'!H195</f>
        <v>0</v>
      </c>
      <c r="AI21" s="133">
        <f>'DNO inputs'!H196</f>
        <v>12730.167121474962</v>
      </c>
      <c r="AJ21" s="133">
        <f>'DNO inputs'!H197</f>
        <v>23781.924370151355</v>
      </c>
      <c r="AK21" s="133">
        <f>'DNO inputs'!H198</f>
        <v>2610.3807669256239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6565.0814535691625</v>
      </c>
      <c r="AU21" s="133">
        <f>'DNO inputs'!H208</f>
        <v>22469.720941180203</v>
      </c>
      <c r="AV21" s="133">
        <f>'DNO inputs'!H209</f>
        <v>0</v>
      </c>
      <c r="AW21" s="133">
        <f>'DNO inputs'!H210</f>
        <v>0</v>
      </c>
      <c r="AX21" s="133">
        <f>'DNO inputs'!H211</f>
        <v>46717.728809313237</v>
      </c>
      <c r="AY21" s="133">
        <f>'DNO inputs'!H212</f>
        <v>66943.53690424691</v>
      </c>
      <c r="AZ21" s="133">
        <f>'DNO inputs'!H213</f>
        <v>0</v>
      </c>
      <c r="BA21" s="133">
        <f>'DNO inputs'!H214</f>
        <v>0</v>
      </c>
      <c r="BB21" s="133">
        <f>'DNO inputs'!H215</f>
        <v>3902.7858044063983</v>
      </c>
      <c r="BC21" s="133">
        <f>'DNO inputs'!H216</f>
        <v>67191.503843830782</v>
      </c>
      <c r="BD21" s="133">
        <f>'DNO inputs'!H217</f>
        <v>0</v>
      </c>
      <c r="BE21" s="133">
        <f>'DNO inputs'!H218</f>
        <v>0</v>
      </c>
      <c r="BF21" s="133">
        <f>'DNO inputs'!H219</f>
        <v>410690.57764997118</v>
      </c>
      <c r="BG21" s="133">
        <f>'DNO inputs'!H220</f>
        <v>410690.57764997118</v>
      </c>
      <c r="BH21" s="133">
        <f>'DNO inputs'!H221</f>
        <v>410690.57764997118</v>
      </c>
      <c r="BI21" s="133">
        <f>'DNO inputs'!H222</f>
        <v>830911.78260119352</v>
      </c>
      <c r="BJ21" s="133">
        <f>'DNO inputs'!H223</f>
        <v>830911.78260119352</v>
      </c>
      <c r="BK21" s="133">
        <f>'DNO inputs'!H224</f>
        <v>830911.78260119352</v>
      </c>
      <c r="BL21" s="133">
        <f>'DNO inputs'!H225</f>
        <v>740615.1267415958</v>
      </c>
      <c r="BM21" s="133">
        <f>'DNO inputs'!H226</f>
        <v>107654.10655327962</v>
      </c>
      <c r="BN21" s="133">
        <f>'DNO inputs'!H227</f>
        <v>117552.22638588345</v>
      </c>
      <c r="BO21" s="133">
        <f>'DNO inputs'!H228</f>
        <v>0</v>
      </c>
      <c r="BP21" s="133">
        <f>'DNO inputs'!H229</f>
        <v>0</v>
      </c>
      <c r="BQ21" s="133">
        <f>'DNO inputs'!H230</f>
        <v>0</v>
      </c>
      <c r="BR21" s="133">
        <f>'DNO inputs'!H231</f>
        <v>10576.743696216585</v>
      </c>
      <c r="BS21" s="133">
        <f>'DNO inputs'!H232</f>
        <v>529566.88272862358</v>
      </c>
      <c r="BT21" s="133">
        <f>'DNO inputs'!H233</f>
        <v>11528.223957675675</v>
      </c>
      <c r="BU21" s="133">
        <f>'DNO inputs'!H234</f>
        <v>4435.8570533833063</v>
      </c>
      <c r="BV21" s="133">
        <f>'DNO inputs'!H235</f>
        <v>517364.85706800374</v>
      </c>
      <c r="BW21" s="133">
        <f>'DNO inputs'!H236</f>
        <v>21191.257851615552</v>
      </c>
      <c r="BX21" s="133">
        <f>'DNO inputs'!H237</f>
        <v>795209.87392219028</v>
      </c>
      <c r="BY21" s="133">
        <f>'DNO inputs'!H238</f>
        <v>21191.257851615552</v>
      </c>
      <c r="BZ21" s="133">
        <f>'DNO inputs'!H239</f>
        <v>82772.691386826773</v>
      </c>
      <c r="CA21" s="133">
        <f>'DNO inputs'!H240</f>
        <v>76770.721090073144</v>
      </c>
      <c r="CB21" s="133">
        <f>'DNO inputs'!H241</f>
        <v>7262.9333088889025</v>
      </c>
      <c r="CC21" s="133">
        <f>'DNO inputs'!H242</f>
        <v>145571.62395475947</v>
      </c>
      <c r="CD21" s="133">
        <f>'DNO inputs'!H243</f>
        <v>3759.1645977967769</v>
      </c>
      <c r="CE21" s="133">
        <f>'DNO inputs'!H244</f>
        <v>1417826.696905192</v>
      </c>
      <c r="CF21" s="133">
        <f>'DNO inputs'!H245</f>
        <v>1417826.696905192</v>
      </c>
      <c r="CG21" s="133">
        <f>'DNO inputs'!H246</f>
        <v>1417826.696905192</v>
      </c>
      <c r="CH21" s="133">
        <f>'DNO inputs'!H247</f>
        <v>1247351.7924068978</v>
      </c>
      <c r="CI21" s="133">
        <f>'DNO inputs'!H248</f>
        <v>1348172.34601637</v>
      </c>
      <c r="CJ21" s="133">
        <f>'DNO inputs'!H249</f>
        <v>23387.846107629332</v>
      </c>
      <c r="CK21" s="133">
        <f>'DNO inputs'!H250</f>
        <v>1551618.9606524778</v>
      </c>
      <c r="CL21" s="133">
        <f>'DNO inputs'!H251</f>
        <v>0</v>
      </c>
      <c r="CM21" s="133">
        <f>'DNO inputs'!H252</f>
        <v>0</v>
      </c>
      <c r="CN21" s="133">
        <f>'DNO inputs'!H253</f>
        <v>12613.843959294973</v>
      </c>
      <c r="CO21" s="133">
        <f>'DNO inputs'!H254</f>
        <v>12613.843959294973</v>
      </c>
      <c r="CP21" s="133">
        <f>'DNO inputs'!H255</f>
        <v>12613.843959294973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109.17559608093998</v>
      </c>
      <c r="K24" s="104">
        <f t="shared" ref="K24:BV24" si="0">K20 * K21 / $H22</f>
        <v>25.073456020294042</v>
      </c>
      <c r="L24" s="104">
        <f t="shared" si="0"/>
        <v>271.75267596978665</v>
      </c>
      <c r="M24" s="104">
        <f t="shared" si="0"/>
        <v>0</v>
      </c>
      <c r="N24" s="104">
        <f t="shared" si="0"/>
        <v>799.36774886459943</v>
      </c>
      <c r="O24" s="104">
        <f t="shared" si="0"/>
        <v>840.81901638003433</v>
      </c>
      <c r="P24" s="104">
        <f t="shared" si="0"/>
        <v>1635.0258398706676</v>
      </c>
      <c r="Q24" s="104">
        <f t="shared" si="0"/>
        <v>0</v>
      </c>
      <c r="R24" s="104">
        <f t="shared" si="0"/>
        <v>102.5494329234449</v>
      </c>
      <c r="S24" s="104">
        <f t="shared" si="0"/>
        <v>0</v>
      </c>
      <c r="T24" s="104">
        <f t="shared" si="0"/>
        <v>44.698320166814426</v>
      </c>
      <c r="U24" s="104">
        <f t="shared" si="0"/>
        <v>3.2399113358954517</v>
      </c>
      <c r="V24" s="104">
        <f t="shared" si="0"/>
        <v>0</v>
      </c>
      <c r="W24" s="104">
        <f t="shared" si="0"/>
        <v>819.71713987247404</v>
      </c>
      <c r="X24" s="104">
        <f t="shared" si="0"/>
        <v>3.8579493446528974</v>
      </c>
      <c r="Y24" s="104">
        <f t="shared" si="0"/>
        <v>0</v>
      </c>
      <c r="Z24" s="104">
        <f t="shared" si="0"/>
        <v>0</v>
      </c>
      <c r="AA24" s="104">
        <f t="shared" si="0"/>
        <v>885.0229806158701</v>
      </c>
      <c r="AB24" s="104">
        <f t="shared" si="0"/>
        <v>0</v>
      </c>
      <c r="AC24" s="104">
        <f t="shared" si="0"/>
        <v>924.38822405397366</v>
      </c>
      <c r="AD24" s="104">
        <f t="shared" si="0"/>
        <v>0</v>
      </c>
      <c r="AE24" s="104">
        <f t="shared" si="0"/>
        <v>87.616402757366146</v>
      </c>
      <c r="AF24" s="104">
        <f t="shared" si="0"/>
        <v>25.374311685269419</v>
      </c>
      <c r="AG24" s="104">
        <f t="shared" si="0"/>
        <v>159.06990932213054</v>
      </c>
      <c r="AH24" s="104">
        <f t="shared" si="0"/>
        <v>0</v>
      </c>
      <c r="AI24" s="104">
        <f t="shared" si="0"/>
        <v>37.795866183659165</v>
      </c>
      <c r="AJ24" s="104">
        <f t="shared" si="0"/>
        <v>140.0279706914512</v>
      </c>
      <c r="AK24" s="104">
        <f t="shared" si="0"/>
        <v>37.354548774705677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291.699699144985</v>
      </c>
      <c r="AU24" s="104">
        <f t="shared" si="0"/>
        <v>162.02915770685044</v>
      </c>
      <c r="AV24" s="104">
        <f t="shared" si="0"/>
        <v>0</v>
      </c>
      <c r="AW24" s="104">
        <f t="shared" si="0"/>
        <v>0</v>
      </c>
      <c r="AX24" s="104">
        <f t="shared" si="0"/>
        <v>243.86654438461508</v>
      </c>
      <c r="AY24" s="104">
        <f t="shared" si="0"/>
        <v>9.0373774820733335</v>
      </c>
      <c r="AZ24" s="104">
        <f t="shared" si="0"/>
        <v>0</v>
      </c>
      <c r="BA24" s="104">
        <f t="shared" si="0"/>
        <v>0</v>
      </c>
      <c r="BB24" s="104">
        <f t="shared" si="0"/>
        <v>185.17938084747479</v>
      </c>
      <c r="BC24" s="104">
        <f t="shared" si="0"/>
        <v>82.443975216380366</v>
      </c>
      <c r="BD24" s="104">
        <f t="shared" si="0"/>
        <v>0</v>
      </c>
      <c r="BE24" s="104">
        <f t="shared" si="0"/>
        <v>0</v>
      </c>
      <c r="BF24" s="104">
        <f t="shared" si="0"/>
        <v>350.3190627354254</v>
      </c>
      <c r="BG24" s="104">
        <f t="shared" si="0"/>
        <v>34.49800852259758</v>
      </c>
      <c r="BH24" s="104">
        <f t="shared" si="0"/>
        <v>4.1069057764997119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224.40638340270351</v>
      </c>
      <c r="BM24" s="104">
        <f t="shared" si="0"/>
        <v>48.013731522762711</v>
      </c>
      <c r="BN24" s="104">
        <f t="shared" si="0"/>
        <v>29.858265502014394</v>
      </c>
      <c r="BO24" s="104">
        <f t="shared" si="0"/>
        <v>0</v>
      </c>
      <c r="BP24" s="104">
        <f t="shared" si="0"/>
        <v>0</v>
      </c>
      <c r="BQ24" s="104">
        <f t="shared" si="0"/>
        <v>0</v>
      </c>
      <c r="BR24" s="104">
        <f t="shared" si="0"/>
        <v>41.397374826991715</v>
      </c>
      <c r="BS24" s="104">
        <f t="shared" si="0"/>
        <v>0</v>
      </c>
      <c r="BT24" s="104">
        <f t="shared" si="0"/>
        <v>0</v>
      </c>
      <c r="BU24" s="104">
        <f t="shared" si="0"/>
        <v>6.848963290423824</v>
      </c>
      <c r="BV24" s="104">
        <f t="shared" si="0"/>
        <v>288.6895902439461</v>
      </c>
      <c r="BW24" s="104">
        <f t="shared" ref="BW24:CP24" si="1">BW20 * BW21 / $H22</f>
        <v>3.2210711934455638</v>
      </c>
      <c r="BX24" s="104">
        <f t="shared" si="1"/>
        <v>0</v>
      </c>
      <c r="BY24" s="104">
        <f t="shared" si="1"/>
        <v>0</v>
      </c>
      <c r="BZ24" s="104">
        <f t="shared" si="1"/>
        <v>0</v>
      </c>
      <c r="CA24" s="104">
        <f t="shared" si="1"/>
        <v>0</v>
      </c>
      <c r="CB24" s="104">
        <f t="shared" si="1"/>
        <v>0</v>
      </c>
      <c r="CC24" s="104">
        <f t="shared" si="1"/>
        <v>0</v>
      </c>
      <c r="CD24" s="104">
        <f t="shared" si="1"/>
        <v>0</v>
      </c>
      <c r="CE24" s="104">
        <f t="shared" si="1"/>
        <v>0</v>
      </c>
      <c r="CF24" s="104">
        <f t="shared" si="1"/>
        <v>0</v>
      </c>
      <c r="CG24" s="104">
        <f t="shared" si="1"/>
        <v>0</v>
      </c>
      <c r="CH24" s="104">
        <f t="shared" si="1"/>
        <v>0</v>
      </c>
      <c r="CI24" s="104">
        <f t="shared" si="1"/>
        <v>0</v>
      </c>
      <c r="CJ24" s="104">
        <f t="shared" si="1"/>
        <v>0</v>
      </c>
      <c r="CK24" s="104">
        <f t="shared" si="1"/>
        <v>0</v>
      </c>
      <c r="CL24" s="104">
        <f t="shared" si="1"/>
        <v>0</v>
      </c>
      <c r="CM24" s="104">
        <f t="shared" si="1"/>
        <v>0</v>
      </c>
      <c r="CN24" s="104">
        <f t="shared" si="1"/>
        <v>5.1716760233109387</v>
      </c>
      <c r="CO24" s="104">
        <f t="shared" si="1"/>
        <v>19.236112037924833</v>
      </c>
      <c r="CP24" s="104">
        <f t="shared" si="1"/>
        <v>0.50455375837179894</v>
      </c>
      <c r="CQ24" s="59"/>
      <c r="CR24" s="103" t="s">
        <v>569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8982.4551345328273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657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569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572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698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569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1660.0992958909617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2171.6027017215156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631.55269372694579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2962.1421322227388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1557.0583109706649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8982.4551345328273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746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569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0.18481576262026078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0.24176048409892331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7.0309585104294817E-2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0.32976976649010542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0.17334440168641563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0.43325375953697987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0.56674624046302013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699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604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529.7728965855182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1133.8576383677698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77.871997024777102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0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1741.5025319780652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604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604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0.30420449402607636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0.65108009752928175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4.4715408444641828E-2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696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1557.0583109706649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0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0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237456636.56123498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264883326.2448391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0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502339962.80607408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573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256614106.86454356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0.66188453673367509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573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697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1030.5928188241371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573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569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1660.0992958909617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2171.6027017215156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631.55269372694579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2962.1421322227388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1030.5928188241371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573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8455.9896423862992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569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569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0.19632229533129819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0.25681236538372632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7.4687023096769098E-2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0.35030105966246378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0.12187725652574256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A035CE11-BCFF-4A60-BFDC-2432405C1BE2}"/>
    <hyperlink ref="B5:H5" location="'Model map'!A4" tooltip="Click to return to model map" display="'Model map'!A4" xr:uid="{E7A654D8-912D-47D6-AB56-E121535A9D00}"/>
    <hyperlink ref="B5:F5" location="'Model map'!A4" tooltip="Click to return to model map" display="'Model map'!A4" xr:uid="{DDCD4C6B-0EC5-47BD-9370-C7FD90FB2679}"/>
    <hyperlink ref="A1" location="Index!A1" display="Index!A1" xr:uid="{2119DCDB-F76F-4671-8471-46955D013366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728</v>
      </c>
      <c r="AQ5" s="118" t="s">
        <v>727</v>
      </c>
      <c r="AR5" s="118" t="s">
        <v>755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700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3700000</v>
      </c>
      <c r="L19" s="138">
        <v>0</v>
      </c>
      <c r="M19" s="138">
        <v>2300000</v>
      </c>
      <c r="N19" s="138">
        <v>1200000.0000000002</v>
      </c>
      <c r="O19" s="138">
        <v>400000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4300000</v>
      </c>
      <c r="L20" s="133">
        <v>0</v>
      </c>
      <c r="M20" s="133">
        <v>500000</v>
      </c>
      <c r="N20" s="133">
        <v>899999.99999999988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12500000</v>
      </c>
      <c r="L21" s="133">
        <v>0</v>
      </c>
      <c r="M21" s="133">
        <v>1900000</v>
      </c>
      <c r="N21" s="133">
        <v>900000</v>
      </c>
      <c r="O21" s="133">
        <v>2000000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7800000.0000000009</v>
      </c>
      <c r="L22" s="145">
        <v>0</v>
      </c>
      <c r="M22" s="145">
        <v>500000</v>
      </c>
      <c r="N22" s="145">
        <v>800000</v>
      </c>
      <c r="O22" s="145">
        <v>200000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3359999.9999999995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889999.99999999988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5650000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592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3359999.9999999995</v>
      </c>
      <c r="K31" s="146">
        <f t="shared" si="0"/>
        <v>3700000</v>
      </c>
      <c r="L31" s="146">
        <f t="shared" si="0"/>
        <v>0</v>
      </c>
      <c r="M31" s="146">
        <f t="shared" si="0"/>
        <v>2300000</v>
      </c>
      <c r="N31" s="146">
        <f t="shared" si="0"/>
        <v>1200000.0000000002</v>
      </c>
      <c r="O31" s="146">
        <f t="shared" si="0"/>
        <v>400000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4300000</v>
      </c>
      <c r="L32" s="147">
        <f t="shared" si="3"/>
        <v>0</v>
      </c>
      <c r="M32" s="147">
        <f t="shared" si="3"/>
        <v>500000</v>
      </c>
      <c r="N32" s="147">
        <f t="shared" si="3"/>
        <v>899999.99999999988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889999.99999999988</v>
      </c>
      <c r="K33" s="147">
        <f t="shared" si="6"/>
        <v>12500000</v>
      </c>
      <c r="L33" s="147">
        <f t="shared" si="6"/>
        <v>0</v>
      </c>
      <c r="M33" s="147">
        <f t="shared" si="6"/>
        <v>1900000</v>
      </c>
      <c r="N33" s="147">
        <f t="shared" si="6"/>
        <v>900000</v>
      </c>
      <c r="O33" s="147">
        <f t="shared" si="6"/>
        <v>2000000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5650000</v>
      </c>
      <c r="K34" s="148">
        <f t="shared" si="9"/>
        <v>7800000.0000000009</v>
      </c>
      <c r="L34" s="148">
        <f t="shared" si="9"/>
        <v>0</v>
      </c>
      <c r="M34" s="148">
        <f t="shared" si="9"/>
        <v>500000</v>
      </c>
      <c r="N34" s="148">
        <f t="shared" si="9"/>
        <v>800000</v>
      </c>
      <c r="O34" s="148">
        <f t="shared" si="9"/>
        <v>200000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701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0.43325375953697987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702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1603038.9102868256</v>
      </c>
      <c r="L45" s="146">
        <f t="shared" si="15"/>
        <v>0</v>
      </c>
      <c r="M45" s="146">
        <f t="shared" si="15"/>
        <v>996483.64693505364</v>
      </c>
      <c r="N45" s="146">
        <f t="shared" si="15"/>
        <v>519904.51144437597</v>
      </c>
      <c r="O45" s="146">
        <f t="shared" si="15"/>
        <v>173301.50381479194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3359999.9999999995</v>
      </c>
      <c r="K46" s="152">
        <f t="shared" ref="K46:AQ46" si="18">K$31 - K45</f>
        <v>2096961.0897131744</v>
      </c>
      <c r="L46" s="152">
        <f t="shared" si="18"/>
        <v>0</v>
      </c>
      <c r="M46" s="152">
        <f t="shared" si="18"/>
        <v>1303516.3530649464</v>
      </c>
      <c r="N46" s="152">
        <f t="shared" si="18"/>
        <v>680095.48855562427</v>
      </c>
      <c r="O46" s="152">
        <f t="shared" si="18"/>
        <v>226698.49618520806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4300000</v>
      </c>
      <c r="L47" s="147">
        <f t="shared" si="21"/>
        <v>0</v>
      </c>
      <c r="M47" s="147">
        <f t="shared" si="21"/>
        <v>500000</v>
      </c>
      <c r="N47" s="147">
        <f t="shared" si="21"/>
        <v>899999.99999999988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889999.99999999988</v>
      </c>
      <c r="K48" s="147">
        <f t="shared" si="24"/>
        <v>12500000</v>
      </c>
      <c r="L48" s="147">
        <f t="shared" si="24"/>
        <v>0</v>
      </c>
      <c r="M48" s="147">
        <f t="shared" si="24"/>
        <v>1900000</v>
      </c>
      <c r="N48" s="147">
        <f t="shared" si="24"/>
        <v>900000</v>
      </c>
      <c r="O48" s="147">
        <f t="shared" si="24"/>
        <v>2000000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5650000</v>
      </c>
      <c r="K49" s="148">
        <f t="shared" si="27"/>
        <v>7800000.0000000009</v>
      </c>
      <c r="L49" s="148">
        <f t="shared" si="27"/>
        <v>0</v>
      </c>
      <c r="M49" s="148">
        <f t="shared" si="27"/>
        <v>500000</v>
      </c>
      <c r="N49" s="148">
        <f t="shared" si="27"/>
        <v>800000</v>
      </c>
      <c r="O49" s="148">
        <f t="shared" si="27"/>
        <v>200000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9900000</v>
      </c>
      <c r="K51" s="104">
        <f t="shared" si="30"/>
        <v>28300000</v>
      </c>
      <c r="L51" s="104">
        <f t="shared" si="30"/>
        <v>0</v>
      </c>
      <c r="M51" s="104">
        <f t="shared" si="30"/>
        <v>5200000</v>
      </c>
      <c r="N51" s="104">
        <f t="shared" si="30"/>
        <v>3800000</v>
      </c>
      <c r="O51" s="104">
        <f t="shared" si="30"/>
        <v>2600000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624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2499999.9999999949</v>
      </c>
      <c r="K60" s="133">
        <v>28300000</v>
      </c>
      <c r="L60" s="133">
        <v>3300000</v>
      </c>
      <c r="M60" s="133">
        <v>5000000</v>
      </c>
      <c r="N60" s="133">
        <v>6699999.9999999991</v>
      </c>
      <c r="O60" s="133">
        <v>2600000</v>
      </c>
      <c r="P60" s="133">
        <v>99999.999999999971</v>
      </c>
      <c r="Q60" s="133">
        <v>1500000</v>
      </c>
      <c r="R60" s="133">
        <v>1700000.0000000002</v>
      </c>
      <c r="S60" s="133">
        <v>11500000</v>
      </c>
      <c r="T60" s="133">
        <v>1700000.0000000002</v>
      </c>
      <c r="U60" s="133">
        <v>600000.00000000012</v>
      </c>
      <c r="V60" s="133">
        <v>1100000</v>
      </c>
      <c r="W60" s="133">
        <v>899999.99999999988</v>
      </c>
      <c r="X60" s="133">
        <v>5400000</v>
      </c>
      <c r="Y60" s="133">
        <v>7800000.0000000009</v>
      </c>
      <c r="Z60" s="133">
        <v>2500000</v>
      </c>
      <c r="AA60" s="133">
        <v>1100000</v>
      </c>
      <c r="AB60" s="133">
        <v>799999.99999999988</v>
      </c>
      <c r="AC60" s="133">
        <v>4400000</v>
      </c>
      <c r="AD60" s="133">
        <v>2000000</v>
      </c>
      <c r="AE60" s="133">
        <v>1599999.9999999998</v>
      </c>
      <c r="AF60" s="133">
        <v>0</v>
      </c>
      <c r="AG60" s="133">
        <v>8900000</v>
      </c>
      <c r="AH60" s="133">
        <v>7800000</v>
      </c>
      <c r="AI60" s="133">
        <v>-400000</v>
      </c>
      <c r="AJ60" s="133">
        <v>500000</v>
      </c>
      <c r="AK60" s="133">
        <v>2400000.0000000005</v>
      </c>
      <c r="AL60" s="133">
        <v>32600000</v>
      </c>
      <c r="AM60" s="133">
        <v>13300000</v>
      </c>
      <c r="AN60" s="133">
        <v>6000000</v>
      </c>
      <c r="AO60" s="133">
        <v>0</v>
      </c>
      <c r="AP60" s="133">
        <v>300000</v>
      </c>
      <c r="AQ60" s="133">
        <v>19399999.999999959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-7400000.0000000056</v>
      </c>
      <c r="K62" s="104">
        <f t="shared" ref="K62:AQ62" si="33">K60 - K51</f>
        <v>0</v>
      </c>
      <c r="L62" s="104">
        <f t="shared" si="33"/>
        <v>3300000</v>
      </c>
      <c r="M62" s="104">
        <f t="shared" si="33"/>
        <v>-200000</v>
      </c>
      <c r="N62" s="104">
        <f t="shared" si="33"/>
        <v>2899999.9999999991</v>
      </c>
      <c r="O62" s="104">
        <f t="shared" si="33"/>
        <v>0</v>
      </c>
      <c r="P62" s="104">
        <f t="shared" si="33"/>
        <v>99999.999999999971</v>
      </c>
      <c r="Q62" s="104">
        <f t="shared" si="33"/>
        <v>1500000</v>
      </c>
      <c r="R62" s="104">
        <f t="shared" si="33"/>
        <v>1700000.0000000002</v>
      </c>
      <c r="S62" s="104">
        <f t="shared" si="33"/>
        <v>11500000</v>
      </c>
      <c r="T62" s="104">
        <f t="shared" si="33"/>
        <v>1700000.0000000002</v>
      </c>
      <c r="U62" s="104">
        <f t="shared" si="33"/>
        <v>600000.00000000012</v>
      </c>
      <c r="V62" s="104">
        <f t="shared" si="33"/>
        <v>1100000</v>
      </c>
      <c r="W62" s="104">
        <f t="shared" si="33"/>
        <v>899999.99999999988</v>
      </c>
      <c r="X62" s="104">
        <f t="shared" si="33"/>
        <v>5400000</v>
      </c>
      <c r="Y62" s="104">
        <f t="shared" si="33"/>
        <v>7800000.0000000009</v>
      </c>
      <c r="Z62" s="104">
        <f t="shared" si="33"/>
        <v>2500000</v>
      </c>
      <c r="AA62" s="104">
        <f t="shared" si="33"/>
        <v>1100000</v>
      </c>
      <c r="AB62" s="104">
        <f t="shared" si="33"/>
        <v>799999.99999999988</v>
      </c>
      <c r="AC62" s="104">
        <f t="shared" si="33"/>
        <v>4400000</v>
      </c>
      <c r="AD62" s="104">
        <f t="shared" si="33"/>
        <v>2000000</v>
      </c>
      <c r="AE62" s="104">
        <f t="shared" si="33"/>
        <v>1599999.9999999998</v>
      </c>
      <c r="AF62" s="104">
        <f t="shared" si="33"/>
        <v>0</v>
      </c>
      <c r="AG62" s="104">
        <f t="shared" si="33"/>
        <v>8900000</v>
      </c>
      <c r="AH62" s="104">
        <f t="shared" si="33"/>
        <v>7800000</v>
      </c>
      <c r="AI62" s="104">
        <f t="shared" si="33"/>
        <v>-400000</v>
      </c>
      <c r="AJ62" s="104">
        <f t="shared" si="33"/>
        <v>500000</v>
      </c>
      <c r="AK62" s="104">
        <f t="shared" si="33"/>
        <v>2400000.0000000005</v>
      </c>
      <c r="AL62" s="104">
        <f t="shared" si="33"/>
        <v>32600000</v>
      </c>
      <c r="AM62" s="104">
        <f t="shared" si="33"/>
        <v>13300000</v>
      </c>
      <c r="AN62" s="104">
        <f t="shared" si="33"/>
        <v>6000000</v>
      </c>
      <c r="AO62" s="104">
        <f t="shared" si="33"/>
        <v>0</v>
      </c>
      <c r="AP62" s="104">
        <f t="shared" ref="AP62" si="34">AP60 - AP51</f>
        <v>300000</v>
      </c>
      <c r="AQ62" s="104">
        <f t="shared" si="33"/>
        <v>19399999.999999959</v>
      </c>
      <c r="AR62" s="104">
        <f t="shared" ref="AR62" si="35">AR60 - AR51</f>
        <v>0</v>
      </c>
      <c r="AS62" s="59"/>
      <c r="AT62" s="103" t="s">
        <v>569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569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0</v>
      </c>
      <c r="L69" s="104">
        <f t="shared" si="39"/>
        <v>3300000</v>
      </c>
      <c r="M69" s="104">
        <f t="shared" si="39"/>
        <v>-200000</v>
      </c>
      <c r="N69" s="104">
        <f t="shared" si="39"/>
        <v>2899999.9999999991</v>
      </c>
      <c r="O69" s="104">
        <f t="shared" si="39"/>
        <v>0</v>
      </c>
      <c r="P69" s="104">
        <f t="shared" si="39"/>
        <v>99999.999999999971</v>
      </c>
      <c r="Q69" s="104">
        <f t="shared" si="39"/>
        <v>1500000</v>
      </c>
      <c r="R69" s="104">
        <f t="shared" si="39"/>
        <v>1700000.0000000002</v>
      </c>
      <c r="S69" s="104">
        <f t="shared" si="39"/>
        <v>11500000</v>
      </c>
      <c r="T69" s="104">
        <f t="shared" si="39"/>
        <v>1700000.0000000002</v>
      </c>
      <c r="U69" s="104">
        <f t="shared" si="39"/>
        <v>600000.00000000012</v>
      </c>
      <c r="V69" s="104">
        <f t="shared" si="39"/>
        <v>1100000</v>
      </c>
      <c r="W69" s="104">
        <f t="shared" si="39"/>
        <v>899999.99999999988</v>
      </c>
      <c r="X69" s="104">
        <f t="shared" si="39"/>
        <v>5400000</v>
      </c>
      <c r="Y69" s="104">
        <f t="shared" si="39"/>
        <v>0</v>
      </c>
      <c r="Z69" s="104">
        <f t="shared" si="39"/>
        <v>0</v>
      </c>
      <c r="AA69" s="104">
        <f t="shared" si="39"/>
        <v>1100000</v>
      </c>
      <c r="AB69" s="104">
        <f t="shared" si="39"/>
        <v>799999.99999999988</v>
      </c>
      <c r="AC69" s="104">
        <f t="shared" si="39"/>
        <v>4400000</v>
      </c>
      <c r="AD69" s="104">
        <f t="shared" si="39"/>
        <v>2000000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569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625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0.18481576262026078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0.24176048409892331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7.0309585104294817E-2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0.32976976649010542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0.17334440168641563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0.19632229533129819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0.25681236538372632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7.4687023096769098E-2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0.35030105966246378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0.12187725652574256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626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569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0</v>
      </c>
      <c r="L90" s="146">
        <f t="shared" si="42"/>
        <v>609892.01664686063</v>
      </c>
      <c r="M90" s="146">
        <f t="shared" si="42"/>
        <v>-36963.152524052159</v>
      </c>
      <c r="N90" s="146">
        <f t="shared" si="42"/>
        <v>535965.71159875614</v>
      </c>
      <c r="O90" s="146">
        <f t="shared" si="42"/>
        <v>0</v>
      </c>
      <c r="P90" s="146">
        <f t="shared" si="42"/>
        <v>18481.576262026072</v>
      </c>
      <c r="Q90" s="146">
        <f t="shared" si="42"/>
        <v>277223.64393039118</v>
      </c>
      <c r="R90" s="146">
        <f t="shared" si="42"/>
        <v>314186.79645444336</v>
      </c>
      <c r="S90" s="146">
        <f t="shared" si="42"/>
        <v>2125381.2701329989</v>
      </c>
      <c r="T90" s="146">
        <f t="shared" si="42"/>
        <v>314186.79645444336</v>
      </c>
      <c r="U90" s="146">
        <f t="shared" si="42"/>
        <v>110889.45757215649</v>
      </c>
      <c r="V90" s="146">
        <f t="shared" si="42"/>
        <v>203297.33888228686</v>
      </c>
      <c r="W90" s="146">
        <f t="shared" si="42"/>
        <v>166334.18635823467</v>
      </c>
      <c r="X90" s="146">
        <f t="shared" si="42"/>
        <v>998005.11814940826</v>
      </c>
      <c r="Y90" s="146">
        <f t="shared" si="42"/>
        <v>0</v>
      </c>
      <c r="Z90" s="146">
        <f t="shared" si="42"/>
        <v>0</v>
      </c>
      <c r="AA90" s="146">
        <f t="shared" si="42"/>
        <v>203297.33888228686</v>
      </c>
      <c r="AB90" s="146">
        <f t="shared" si="42"/>
        <v>147852.61009620861</v>
      </c>
      <c r="AC90" s="146">
        <f t="shared" si="42"/>
        <v>813189.35552914743</v>
      </c>
      <c r="AD90" s="146">
        <f t="shared" si="42"/>
        <v>369631.52524052159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0</v>
      </c>
      <c r="L91" s="147">
        <f t="shared" si="45"/>
        <v>797809.59752644692</v>
      </c>
      <c r="M91" s="147">
        <f t="shared" si="45"/>
        <v>-48352.09681978466</v>
      </c>
      <c r="N91" s="147">
        <f t="shared" si="45"/>
        <v>701105.40388687735</v>
      </c>
      <c r="O91" s="147">
        <f t="shared" si="45"/>
        <v>0</v>
      </c>
      <c r="P91" s="147">
        <f t="shared" si="45"/>
        <v>24176.048409892323</v>
      </c>
      <c r="Q91" s="147">
        <f t="shared" si="45"/>
        <v>362640.72614838497</v>
      </c>
      <c r="R91" s="147">
        <f t="shared" si="45"/>
        <v>410992.8229681697</v>
      </c>
      <c r="S91" s="147">
        <f t="shared" si="45"/>
        <v>2780245.5671376181</v>
      </c>
      <c r="T91" s="147">
        <f t="shared" si="45"/>
        <v>410992.8229681697</v>
      </c>
      <c r="U91" s="147">
        <f t="shared" si="45"/>
        <v>145056.290459354</v>
      </c>
      <c r="V91" s="147">
        <f t="shared" si="45"/>
        <v>265936.53250881564</v>
      </c>
      <c r="W91" s="147">
        <f t="shared" si="45"/>
        <v>217584.43568903094</v>
      </c>
      <c r="X91" s="147">
        <f t="shared" si="45"/>
        <v>1305506.6141341859</v>
      </c>
      <c r="Y91" s="147">
        <f t="shared" si="45"/>
        <v>0</v>
      </c>
      <c r="Z91" s="147">
        <f t="shared" si="45"/>
        <v>0</v>
      </c>
      <c r="AA91" s="147">
        <f t="shared" si="45"/>
        <v>265936.53250881564</v>
      </c>
      <c r="AB91" s="147">
        <f t="shared" si="45"/>
        <v>193408.38727913861</v>
      </c>
      <c r="AC91" s="147">
        <f t="shared" si="45"/>
        <v>1063746.1300352626</v>
      </c>
      <c r="AD91" s="147">
        <f t="shared" si="45"/>
        <v>483520.96819784661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0</v>
      </c>
      <c r="L92" s="147">
        <f t="shared" si="48"/>
        <v>232021.63084417291</v>
      </c>
      <c r="M92" s="147">
        <f t="shared" si="48"/>
        <v>-14061.917020858964</v>
      </c>
      <c r="N92" s="147">
        <f t="shared" si="48"/>
        <v>203897.79680245489</v>
      </c>
      <c r="O92" s="147">
        <f t="shared" si="48"/>
        <v>0</v>
      </c>
      <c r="P92" s="147">
        <f t="shared" si="48"/>
        <v>7030.9585104294792</v>
      </c>
      <c r="Q92" s="147">
        <f t="shared" si="48"/>
        <v>105464.37765644223</v>
      </c>
      <c r="R92" s="147">
        <f t="shared" si="48"/>
        <v>119526.29467730121</v>
      </c>
      <c r="S92" s="147">
        <f t="shared" si="48"/>
        <v>808560.22869939043</v>
      </c>
      <c r="T92" s="147">
        <f t="shared" si="48"/>
        <v>119526.29467730121</v>
      </c>
      <c r="U92" s="147">
        <f t="shared" si="48"/>
        <v>42185.751062576899</v>
      </c>
      <c r="V92" s="147">
        <f t="shared" si="48"/>
        <v>77340.543614724302</v>
      </c>
      <c r="W92" s="147">
        <f t="shared" si="48"/>
        <v>63278.626593865323</v>
      </c>
      <c r="X92" s="147">
        <f t="shared" si="48"/>
        <v>379671.75956319203</v>
      </c>
      <c r="Y92" s="147">
        <f t="shared" si="48"/>
        <v>0</v>
      </c>
      <c r="Z92" s="147">
        <f t="shared" si="48"/>
        <v>0</v>
      </c>
      <c r="AA92" s="147">
        <f t="shared" si="48"/>
        <v>77340.543614724302</v>
      </c>
      <c r="AB92" s="147">
        <f t="shared" si="48"/>
        <v>56247.668083435849</v>
      </c>
      <c r="AC92" s="147">
        <f t="shared" si="48"/>
        <v>309362.17445889721</v>
      </c>
      <c r="AD92" s="147">
        <f t="shared" si="48"/>
        <v>140619.17020858964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0</v>
      </c>
      <c r="L93" s="147">
        <f t="shared" si="51"/>
        <v>1088240.2294173478</v>
      </c>
      <c r="M93" s="147">
        <f t="shared" si="51"/>
        <v>-65953.953298021079</v>
      </c>
      <c r="N93" s="147">
        <f t="shared" si="51"/>
        <v>956332.32282130537</v>
      </c>
      <c r="O93" s="147">
        <f t="shared" si="51"/>
        <v>0</v>
      </c>
      <c r="P93" s="147">
        <f t="shared" si="51"/>
        <v>32976.976649010532</v>
      </c>
      <c r="Q93" s="147">
        <f t="shared" si="51"/>
        <v>494654.64973515813</v>
      </c>
      <c r="R93" s="147">
        <f t="shared" si="51"/>
        <v>560608.6030331793</v>
      </c>
      <c r="S93" s="147">
        <f t="shared" si="51"/>
        <v>3792352.3146362123</v>
      </c>
      <c r="T93" s="147">
        <f t="shared" si="51"/>
        <v>560608.6030331793</v>
      </c>
      <c r="U93" s="147">
        <f t="shared" si="51"/>
        <v>197861.85989406329</v>
      </c>
      <c r="V93" s="147">
        <f t="shared" si="51"/>
        <v>362746.74313911598</v>
      </c>
      <c r="W93" s="147">
        <f t="shared" si="51"/>
        <v>296792.78984109481</v>
      </c>
      <c r="X93" s="147">
        <f t="shared" si="51"/>
        <v>1780756.7390465692</v>
      </c>
      <c r="Y93" s="147">
        <f t="shared" si="51"/>
        <v>0</v>
      </c>
      <c r="Z93" s="147">
        <f t="shared" si="51"/>
        <v>0</v>
      </c>
      <c r="AA93" s="147">
        <f t="shared" si="51"/>
        <v>362746.74313911598</v>
      </c>
      <c r="AB93" s="147">
        <f t="shared" si="51"/>
        <v>263815.81319208432</v>
      </c>
      <c r="AC93" s="147">
        <f t="shared" si="51"/>
        <v>1450986.9725564639</v>
      </c>
      <c r="AD93" s="147">
        <f t="shared" si="51"/>
        <v>659539.53298021085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0</v>
      </c>
      <c r="L94" s="148">
        <f t="shared" si="54"/>
        <v>572036.52556517161</v>
      </c>
      <c r="M94" s="148">
        <f t="shared" si="54"/>
        <v>-34668.880337283124</v>
      </c>
      <c r="N94" s="148">
        <f t="shared" si="54"/>
        <v>502698.76489060518</v>
      </c>
      <c r="O94" s="148">
        <f t="shared" si="54"/>
        <v>0</v>
      </c>
      <c r="P94" s="148">
        <f t="shared" si="54"/>
        <v>17334.440168641559</v>
      </c>
      <c r="Q94" s="148">
        <f t="shared" si="54"/>
        <v>260016.60252962343</v>
      </c>
      <c r="R94" s="148">
        <f t="shared" si="54"/>
        <v>294685.48286690662</v>
      </c>
      <c r="S94" s="148">
        <f t="shared" si="54"/>
        <v>1993460.6193937797</v>
      </c>
      <c r="T94" s="148">
        <f t="shared" si="54"/>
        <v>294685.48286690662</v>
      </c>
      <c r="U94" s="148">
        <f t="shared" si="54"/>
        <v>104006.64101184939</v>
      </c>
      <c r="V94" s="148">
        <f t="shared" si="54"/>
        <v>190678.8418550572</v>
      </c>
      <c r="W94" s="148">
        <f t="shared" si="54"/>
        <v>156009.96151777403</v>
      </c>
      <c r="X94" s="148">
        <f t="shared" si="54"/>
        <v>936059.76910664444</v>
      </c>
      <c r="Y94" s="148">
        <f t="shared" si="54"/>
        <v>0</v>
      </c>
      <c r="Z94" s="148">
        <f t="shared" si="54"/>
        <v>0</v>
      </c>
      <c r="AA94" s="148">
        <f t="shared" si="54"/>
        <v>190678.8418550572</v>
      </c>
      <c r="AB94" s="148">
        <f t="shared" si="54"/>
        <v>138675.52134913247</v>
      </c>
      <c r="AC94" s="148">
        <f t="shared" si="54"/>
        <v>762715.36742022878</v>
      </c>
      <c r="AD94" s="148">
        <f t="shared" si="54"/>
        <v>346688.80337283126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569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0</v>
      </c>
      <c r="L97" s="146">
        <f t="shared" si="57"/>
        <v>647863.57459328405</v>
      </c>
      <c r="M97" s="146">
        <f t="shared" si="57"/>
        <v>-39264.459066259638</v>
      </c>
      <c r="N97" s="146">
        <f t="shared" si="57"/>
        <v>569334.65646076459</v>
      </c>
      <c r="O97" s="146">
        <f t="shared" si="57"/>
        <v>0</v>
      </c>
      <c r="P97" s="146">
        <f t="shared" si="57"/>
        <v>19632.229533129812</v>
      </c>
      <c r="Q97" s="146">
        <f t="shared" si="57"/>
        <v>294483.44299694727</v>
      </c>
      <c r="R97" s="146">
        <f t="shared" si="57"/>
        <v>333747.90206320694</v>
      </c>
      <c r="S97" s="146">
        <f t="shared" si="57"/>
        <v>2257706.396309929</v>
      </c>
      <c r="T97" s="146">
        <f t="shared" si="57"/>
        <v>333747.90206320694</v>
      </c>
      <c r="U97" s="146">
        <f t="shared" si="57"/>
        <v>117793.37719877894</v>
      </c>
      <c r="V97" s="146">
        <f t="shared" si="57"/>
        <v>215954.52486442801</v>
      </c>
      <c r="W97" s="146">
        <f t="shared" si="57"/>
        <v>176690.06579816836</v>
      </c>
      <c r="X97" s="146">
        <f t="shared" si="57"/>
        <v>1060140.3947890103</v>
      </c>
      <c r="Y97" s="146">
        <f t="shared" si="57"/>
        <v>0</v>
      </c>
      <c r="Z97" s="146">
        <f t="shared" si="57"/>
        <v>0</v>
      </c>
      <c r="AA97" s="146">
        <f t="shared" si="57"/>
        <v>215954.52486442801</v>
      </c>
      <c r="AB97" s="146">
        <f t="shared" si="57"/>
        <v>157057.83626503852</v>
      </c>
      <c r="AC97" s="146">
        <f t="shared" si="57"/>
        <v>863818.09945771203</v>
      </c>
      <c r="AD97" s="146">
        <f t="shared" si="57"/>
        <v>392644.5906625964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0</v>
      </c>
      <c r="L98" s="147">
        <f t="shared" si="60"/>
        <v>847480.80576629681</v>
      </c>
      <c r="M98" s="147">
        <f t="shared" si="60"/>
        <v>-51362.473076745264</v>
      </c>
      <c r="N98" s="147">
        <f t="shared" si="60"/>
        <v>744755.85961280612</v>
      </c>
      <c r="O98" s="147">
        <f t="shared" si="60"/>
        <v>0</v>
      </c>
      <c r="P98" s="147">
        <f t="shared" si="60"/>
        <v>25681.236538372625</v>
      </c>
      <c r="Q98" s="147">
        <f t="shared" si="60"/>
        <v>385218.54807558947</v>
      </c>
      <c r="R98" s="147">
        <f t="shared" si="60"/>
        <v>436581.02115233481</v>
      </c>
      <c r="S98" s="147">
        <f t="shared" si="60"/>
        <v>2953342.2019128525</v>
      </c>
      <c r="T98" s="147">
        <f t="shared" si="60"/>
        <v>436581.02115233481</v>
      </c>
      <c r="U98" s="147">
        <f t="shared" si="60"/>
        <v>154087.41923023583</v>
      </c>
      <c r="V98" s="147">
        <f t="shared" si="60"/>
        <v>282493.60192209895</v>
      </c>
      <c r="W98" s="147">
        <f t="shared" si="60"/>
        <v>231131.12884535364</v>
      </c>
      <c r="X98" s="147">
        <f t="shared" si="60"/>
        <v>1386786.7730721221</v>
      </c>
      <c r="Y98" s="147">
        <f t="shared" si="60"/>
        <v>0</v>
      </c>
      <c r="Z98" s="147">
        <f t="shared" si="60"/>
        <v>0</v>
      </c>
      <c r="AA98" s="147">
        <f t="shared" si="60"/>
        <v>282493.60192209895</v>
      </c>
      <c r="AB98" s="147">
        <f t="shared" si="60"/>
        <v>205449.89230698103</v>
      </c>
      <c r="AC98" s="147">
        <f t="shared" si="60"/>
        <v>1129974.4076883958</v>
      </c>
      <c r="AD98" s="147">
        <f t="shared" si="60"/>
        <v>513624.73076745262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0</v>
      </c>
      <c r="L99" s="147">
        <f t="shared" si="63"/>
        <v>246467.17621933803</v>
      </c>
      <c r="M99" s="147">
        <f t="shared" si="63"/>
        <v>-14937.40461935382</v>
      </c>
      <c r="N99" s="147">
        <f t="shared" si="63"/>
        <v>216592.36698063032</v>
      </c>
      <c r="O99" s="147">
        <f t="shared" si="63"/>
        <v>0</v>
      </c>
      <c r="P99" s="147">
        <f t="shared" si="63"/>
        <v>7468.702309676908</v>
      </c>
      <c r="Q99" s="147">
        <f t="shared" si="63"/>
        <v>112030.53464515365</v>
      </c>
      <c r="R99" s="147">
        <f t="shared" si="63"/>
        <v>126967.93926450748</v>
      </c>
      <c r="S99" s="147">
        <f t="shared" si="63"/>
        <v>858900.76561284461</v>
      </c>
      <c r="T99" s="147">
        <f t="shared" si="63"/>
        <v>126967.93926450748</v>
      </c>
      <c r="U99" s="147">
        <f t="shared" si="63"/>
        <v>44812.21385806147</v>
      </c>
      <c r="V99" s="147">
        <f t="shared" si="63"/>
        <v>82155.725406446014</v>
      </c>
      <c r="W99" s="147">
        <f t="shared" si="63"/>
        <v>67218.320787092176</v>
      </c>
      <c r="X99" s="147">
        <f t="shared" si="63"/>
        <v>403309.92472255311</v>
      </c>
      <c r="Y99" s="147">
        <f t="shared" si="63"/>
        <v>0</v>
      </c>
      <c r="Z99" s="147">
        <f t="shared" si="63"/>
        <v>0</v>
      </c>
      <c r="AA99" s="147">
        <f t="shared" si="63"/>
        <v>82155.725406446014</v>
      </c>
      <c r="AB99" s="147">
        <f t="shared" si="63"/>
        <v>59749.618477415272</v>
      </c>
      <c r="AC99" s="147">
        <f t="shared" si="63"/>
        <v>328622.90162578406</v>
      </c>
      <c r="AD99" s="147">
        <f t="shared" si="63"/>
        <v>149374.0461935382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0</v>
      </c>
      <c r="L100" s="147">
        <f t="shared" si="66"/>
        <v>1155993.4968861304</v>
      </c>
      <c r="M100" s="147">
        <f t="shared" si="66"/>
        <v>-70060.211932492748</v>
      </c>
      <c r="N100" s="147">
        <f t="shared" si="66"/>
        <v>1015873.0730211446</v>
      </c>
      <c r="O100" s="147">
        <f t="shared" si="66"/>
        <v>0</v>
      </c>
      <c r="P100" s="147">
        <f t="shared" si="66"/>
        <v>35030.105966246367</v>
      </c>
      <c r="Q100" s="147">
        <f t="shared" si="66"/>
        <v>525451.58949369565</v>
      </c>
      <c r="R100" s="147">
        <f t="shared" si="66"/>
        <v>595511.80142618855</v>
      </c>
      <c r="S100" s="147">
        <f t="shared" si="66"/>
        <v>4028462.1861183336</v>
      </c>
      <c r="T100" s="147">
        <f t="shared" si="66"/>
        <v>595511.80142618855</v>
      </c>
      <c r="U100" s="147">
        <f t="shared" si="66"/>
        <v>210180.63579747832</v>
      </c>
      <c r="V100" s="147">
        <f t="shared" si="66"/>
        <v>385331.16562871018</v>
      </c>
      <c r="W100" s="147">
        <f t="shared" si="66"/>
        <v>315270.95369621733</v>
      </c>
      <c r="X100" s="147">
        <f t="shared" si="66"/>
        <v>1891625.7221773043</v>
      </c>
      <c r="Y100" s="147">
        <f t="shared" si="66"/>
        <v>0</v>
      </c>
      <c r="Z100" s="147">
        <f t="shared" si="66"/>
        <v>0</v>
      </c>
      <c r="AA100" s="147">
        <f t="shared" si="66"/>
        <v>385331.16562871018</v>
      </c>
      <c r="AB100" s="147">
        <f t="shared" si="66"/>
        <v>280240.84772997099</v>
      </c>
      <c r="AC100" s="147">
        <f t="shared" si="66"/>
        <v>1541324.6625148407</v>
      </c>
      <c r="AD100" s="147">
        <f t="shared" si="66"/>
        <v>700602.11932492757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0</v>
      </c>
      <c r="L101" s="148">
        <f t="shared" si="69"/>
        <v>402194.94653495046</v>
      </c>
      <c r="M101" s="148">
        <f t="shared" si="69"/>
        <v>-24375.451305148512</v>
      </c>
      <c r="N101" s="148">
        <f t="shared" si="69"/>
        <v>353444.04392465332</v>
      </c>
      <c r="O101" s="148">
        <f t="shared" si="69"/>
        <v>0</v>
      </c>
      <c r="P101" s="148">
        <f t="shared" si="69"/>
        <v>12187.725652574252</v>
      </c>
      <c r="Q101" s="148">
        <f t="shared" si="69"/>
        <v>182815.88478861385</v>
      </c>
      <c r="R101" s="148">
        <f t="shared" si="69"/>
        <v>207191.33609376239</v>
      </c>
      <c r="S101" s="148">
        <f t="shared" si="69"/>
        <v>1401588.4500460394</v>
      </c>
      <c r="T101" s="148">
        <f t="shared" si="69"/>
        <v>207191.33609376239</v>
      </c>
      <c r="U101" s="148">
        <f t="shared" si="69"/>
        <v>73126.35391544555</v>
      </c>
      <c r="V101" s="148">
        <f t="shared" si="69"/>
        <v>134064.98217831683</v>
      </c>
      <c r="W101" s="148">
        <f t="shared" si="69"/>
        <v>109689.53087316829</v>
      </c>
      <c r="X101" s="148">
        <f t="shared" si="69"/>
        <v>658137.18523900979</v>
      </c>
      <c r="Y101" s="148">
        <f t="shared" si="69"/>
        <v>0</v>
      </c>
      <c r="Z101" s="148">
        <f t="shared" si="69"/>
        <v>0</v>
      </c>
      <c r="AA101" s="148">
        <f t="shared" si="69"/>
        <v>134064.98217831683</v>
      </c>
      <c r="AB101" s="148">
        <f t="shared" si="69"/>
        <v>97501.805220594033</v>
      </c>
      <c r="AC101" s="148">
        <f t="shared" si="69"/>
        <v>536259.92871326732</v>
      </c>
      <c r="AD101" s="148">
        <f t="shared" si="69"/>
        <v>243754.51305148512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731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732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757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755</v>
      </c>
      <c r="F109" s="31"/>
      <c r="G109" s="31" t="s">
        <v>438</v>
      </c>
      <c r="H109" s="133">
        <f>'DNO inputs'!H49</f>
        <v>6934000.0000000009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778</v>
      </c>
      <c r="F111" s="31"/>
      <c r="G111" s="31" t="s">
        <v>179</v>
      </c>
      <c r="H111" s="133">
        <f>'DNO inputs'!H66</f>
        <v>208.59200000000001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779</v>
      </c>
      <c r="F113" s="31"/>
      <c r="G113" s="31" t="s">
        <v>179</v>
      </c>
      <c r="H113" s="133">
        <f>'DNO inputs'!H68</f>
        <v>422.20041823044591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787</v>
      </c>
      <c r="F115" s="31"/>
      <c r="G115" s="103" t="s">
        <v>179</v>
      </c>
      <c r="H115" s="147">
        <f xml:space="preserve"> IF(H111 &lt;&gt; 0, H113 / H111, 0)</f>
        <v>2.0240489483318913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780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3425806.4785017273</v>
      </c>
      <c r="AS117" s="59"/>
      <c r="AT117" s="31" t="s">
        <v>754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756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-7400000.0000000056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7800000.0000000009</v>
      </c>
      <c r="Z121" s="104">
        <f t="shared" si="72"/>
        <v>2500000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1599999.9999999998</v>
      </c>
      <c r="AF121" s="104">
        <f t="shared" si="72"/>
        <v>0</v>
      </c>
      <c r="AG121" s="104">
        <f t="shared" si="72"/>
        <v>8900000</v>
      </c>
      <c r="AH121" s="104">
        <f t="shared" si="72"/>
        <v>7800000</v>
      </c>
      <c r="AI121" s="104">
        <f t="shared" si="72"/>
        <v>-400000</v>
      </c>
      <c r="AJ121" s="104">
        <f t="shared" si="72"/>
        <v>500000</v>
      </c>
      <c r="AK121" s="104">
        <f t="shared" si="72"/>
        <v>2400000.0000000005</v>
      </c>
      <c r="AL121" s="104">
        <f t="shared" si="72"/>
        <v>32600000</v>
      </c>
      <c r="AM121" s="104">
        <f t="shared" si="72"/>
        <v>13300000</v>
      </c>
      <c r="AN121" s="104">
        <f t="shared" si="72"/>
        <v>6000000</v>
      </c>
      <c r="AO121" s="104">
        <f t="shared" si="72"/>
        <v>0</v>
      </c>
      <c r="AP121" s="104">
        <f t="shared" si="72"/>
        <v>300000</v>
      </c>
      <c r="AQ121" s="104">
        <f t="shared" si="72"/>
        <v>19399999.999999959</v>
      </c>
      <c r="AR121" s="104">
        <f t="shared" si="72"/>
        <v>3425806.4785017273</v>
      </c>
      <c r="AS121" s="59"/>
      <c r="AT121" s="31" t="s">
        <v>735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729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735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733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300000</v>
      </c>
      <c r="AQ128" s="104">
        <f t="shared" si="75"/>
        <v>0</v>
      </c>
      <c r="AR128" s="104">
        <f t="shared" ref="AR128" si="76">AR121 * AR126</f>
        <v>3425806.4785017273</v>
      </c>
      <c r="AS128" s="59"/>
      <c r="AT128" s="31" t="s">
        <v>735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734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703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758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605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1603038.9102868256</v>
      </c>
      <c r="L141" s="158">
        <f t="shared" si="78"/>
        <v>609892.01664686063</v>
      </c>
      <c r="M141" s="158">
        <f t="shared" si="78"/>
        <v>959520.49441100145</v>
      </c>
      <c r="N141" s="158">
        <f t="shared" si="78"/>
        <v>1055870.2230431321</v>
      </c>
      <c r="O141" s="158">
        <f t="shared" si="78"/>
        <v>173301.50381479194</v>
      </c>
      <c r="P141" s="158">
        <f t="shared" si="78"/>
        <v>18481.576262026072</v>
      </c>
      <c r="Q141" s="158">
        <f t="shared" si="78"/>
        <v>277223.64393039118</v>
      </c>
      <c r="R141" s="158">
        <f t="shared" si="78"/>
        <v>314186.79645444336</v>
      </c>
      <c r="S141" s="158">
        <f t="shared" si="78"/>
        <v>2125381.2701329989</v>
      </c>
      <c r="T141" s="158">
        <f t="shared" si="78"/>
        <v>314186.79645444336</v>
      </c>
      <c r="U141" s="158">
        <f t="shared" si="78"/>
        <v>110889.45757215649</v>
      </c>
      <c r="V141" s="158">
        <f t="shared" si="78"/>
        <v>203297.33888228686</v>
      </c>
      <c r="W141" s="158">
        <f t="shared" si="78"/>
        <v>166334.18635823467</v>
      </c>
      <c r="X141" s="158">
        <f t="shared" si="78"/>
        <v>998005.11814940826</v>
      </c>
      <c r="Y141" s="158">
        <f t="shared" si="78"/>
        <v>0</v>
      </c>
      <c r="Z141" s="158">
        <f t="shared" si="78"/>
        <v>0</v>
      </c>
      <c r="AA141" s="158">
        <f t="shared" si="78"/>
        <v>203297.33888228686</v>
      </c>
      <c r="AB141" s="158">
        <f t="shared" si="78"/>
        <v>147852.61009620861</v>
      </c>
      <c r="AC141" s="158">
        <f t="shared" si="78"/>
        <v>813189.35552914743</v>
      </c>
      <c r="AD141" s="158">
        <f t="shared" si="78"/>
        <v>369631.52524052159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300000</v>
      </c>
      <c r="AQ141" s="158">
        <f t="shared" si="78"/>
        <v>0</v>
      </c>
      <c r="AR141" s="158">
        <f t="shared" si="78"/>
        <v>3425806.4785017273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3359999.9999999995</v>
      </c>
      <c r="K142" s="159">
        <f t="shared" si="79"/>
        <v>2096961.0897131744</v>
      </c>
      <c r="L142" s="159">
        <f t="shared" si="79"/>
        <v>797809.59752644692</v>
      </c>
      <c r="M142" s="159">
        <f t="shared" si="79"/>
        <v>1255164.2562451616</v>
      </c>
      <c r="N142" s="159">
        <f t="shared" si="79"/>
        <v>1381200.8924425016</v>
      </c>
      <c r="O142" s="159">
        <f t="shared" si="79"/>
        <v>226698.49618520806</v>
      </c>
      <c r="P142" s="159">
        <f t="shared" si="79"/>
        <v>24176.048409892323</v>
      </c>
      <c r="Q142" s="159">
        <f t="shared" si="79"/>
        <v>362640.72614838497</v>
      </c>
      <c r="R142" s="159">
        <f t="shared" si="79"/>
        <v>410992.8229681697</v>
      </c>
      <c r="S142" s="159">
        <f t="shared" si="79"/>
        <v>2780245.5671376181</v>
      </c>
      <c r="T142" s="159">
        <f t="shared" si="79"/>
        <v>410992.8229681697</v>
      </c>
      <c r="U142" s="159">
        <f t="shared" si="79"/>
        <v>145056.290459354</v>
      </c>
      <c r="V142" s="159">
        <f t="shared" si="79"/>
        <v>265936.53250881564</v>
      </c>
      <c r="W142" s="159">
        <f t="shared" si="79"/>
        <v>217584.43568903094</v>
      </c>
      <c r="X142" s="159">
        <f t="shared" si="79"/>
        <v>1305506.6141341859</v>
      </c>
      <c r="Y142" s="159">
        <f t="shared" si="79"/>
        <v>0</v>
      </c>
      <c r="Z142" s="159">
        <f t="shared" si="79"/>
        <v>0</v>
      </c>
      <c r="AA142" s="159">
        <f t="shared" si="79"/>
        <v>265936.53250881564</v>
      </c>
      <c r="AB142" s="159">
        <f t="shared" si="79"/>
        <v>193408.38727913861</v>
      </c>
      <c r="AC142" s="159">
        <f t="shared" si="79"/>
        <v>1063746.1300352626</v>
      </c>
      <c r="AD142" s="159">
        <f t="shared" si="79"/>
        <v>483520.96819784661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4300000</v>
      </c>
      <c r="L143" s="159">
        <f t="shared" si="80"/>
        <v>232021.63084417291</v>
      </c>
      <c r="M143" s="159">
        <f t="shared" si="80"/>
        <v>485938.08297914104</v>
      </c>
      <c r="N143" s="159">
        <f t="shared" si="80"/>
        <v>1103897.7968024549</v>
      </c>
      <c r="O143" s="159">
        <f t="shared" si="80"/>
        <v>0</v>
      </c>
      <c r="P143" s="159">
        <f t="shared" si="80"/>
        <v>7030.9585104294792</v>
      </c>
      <c r="Q143" s="159">
        <f t="shared" si="80"/>
        <v>105464.37765644223</v>
      </c>
      <c r="R143" s="159">
        <f t="shared" si="80"/>
        <v>119526.29467730121</v>
      </c>
      <c r="S143" s="159">
        <f t="shared" si="80"/>
        <v>808560.22869939043</v>
      </c>
      <c r="T143" s="159">
        <f t="shared" si="80"/>
        <v>119526.29467730121</v>
      </c>
      <c r="U143" s="159">
        <f t="shared" si="80"/>
        <v>42185.751062576899</v>
      </c>
      <c r="V143" s="159">
        <f t="shared" si="80"/>
        <v>77340.543614724302</v>
      </c>
      <c r="W143" s="159">
        <f t="shared" si="80"/>
        <v>63278.626593865323</v>
      </c>
      <c r="X143" s="159">
        <f t="shared" si="80"/>
        <v>379671.75956319203</v>
      </c>
      <c r="Y143" s="159">
        <f t="shared" si="80"/>
        <v>0</v>
      </c>
      <c r="Z143" s="159">
        <f t="shared" si="80"/>
        <v>0</v>
      </c>
      <c r="AA143" s="159">
        <f t="shared" si="80"/>
        <v>77340.543614724302</v>
      </c>
      <c r="AB143" s="159">
        <f t="shared" si="80"/>
        <v>56247.668083435849</v>
      </c>
      <c r="AC143" s="159">
        <f t="shared" si="80"/>
        <v>309362.17445889721</v>
      </c>
      <c r="AD143" s="159">
        <f t="shared" si="80"/>
        <v>140619.17020858964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889999.99999999988</v>
      </c>
      <c r="K144" s="159">
        <f t="shared" si="81"/>
        <v>12500000</v>
      </c>
      <c r="L144" s="159">
        <f t="shared" si="81"/>
        <v>1088240.2294173478</v>
      </c>
      <c r="M144" s="159">
        <f t="shared" si="81"/>
        <v>1834046.0467019789</v>
      </c>
      <c r="N144" s="159">
        <f t="shared" si="81"/>
        <v>1856332.3228213054</v>
      </c>
      <c r="O144" s="159">
        <f t="shared" si="81"/>
        <v>2000000</v>
      </c>
      <c r="P144" s="159">
        <f t="shared" si="81"/>
        <v>32976.976649010532</v>
      </c>
      <c r="Q144" s="159">
        <f t="shared" si="81"/>
        <v>494654.64973515813</v>
      </c>
      <c r="R144" s="159">
        <f t="shared" si="81"/>
        <v>560608.6030331793</v>
      </c>
      <c r="S144" s="159">
        <f t="shared" si="81"/>
        <v>3792352.3146362123</v>
      </c>
      <c r="T144" s="159">
        <f t="shared" si="81"/>
        <v>560608.6030331793</v>
      </c>
      <c r="U144" s="159">
        <f t="shared" si="81"/>
        <v>197861.85989406329</v>
      </c>
      <c r="V144" s="159">
        <f t="shared" si="81"/>
        <v>362746.74313911598</v>
      </c>
      <c r="W144" s="159">
        <f t="shared" si="81"/>
        <v>296792.78984109481</v>
      </c>
      <c r="X144" s="159">
        <f t="shared" si="81"/>
        <v>1780756.7390465692</v>
      </c>
      <c r="Y144" s="159">
        <f t="shared" si="81"/>
        <v>0</v>
      </c>
      <c r="Z144" s="159">
        <f t="shared" si="81"/>
        <v>0</v>
      </c>
      <c r="AA144" s="159">
        <f t="shared" si="81"/>
        <v>362746.74313911598</v>
      </c>
      <c r="AB144" s="159">
        <f t="shared" si="81"/>
        <v>263815.81319208432</v>
      </c>
      <c r="AC144" s="159">
        <f t="shared" si="81"/>
        <v>1450986.9725564639</v>
      </c>
      <c r="AD144" s="159">
        <f t="shared" si="81"/>
        <v>659539.53298021085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5650000</v>
      </c>
      <c r="K145" s="160">
        <f t="shared" si="82"/>
        <v>7800000.0000000009</v>
      </c>
      <c r="L145" s="160">
        <f t="shared" si="82"/>
        <v>572036.52556517161</v>
      </c>
      <c r="M145" s="160">
        <f t="shared" si="82"/>
        <v>465331.11966271687</v>
      </c>
      <c r="N145" s="160">
        <f t="shared" si="82"/>
        <v>1302698.7648906051</v>
      </c>
      <c r="O145" s="160">
        <f t="shared" si="82"/>
        <v>200000</v>
      </c>
      <c r="P145" s="160">
        <f t="shared" si="82"/>
        <v>17334.440168641559</v>
      </c>
      <c r="Q145" s="160">
        <f t="shared" si="82"/>
        <v>260016.60252962343</v>
      </c>
      <c r="R145" s="160">
        <f t="shared" si="82"/>
        <v>294685.48286690662</v>
      </c>
      <c r="S145" s="160">
        <f t="shared" si="82"/>
        <v>1993460.6193937797</v>
      </c>
      <c r="T145" s="160">
        <f t="shared" si="82"/>
        <v>294685.48286690662</v>
      </c>
      <c r="U145" s="160">
        <f t="shared" si="82"/>
        <v>104006.64101184939</v>
      </c>
      <c r="V145" s="160">
        <f t="shared" si="82"/>
        <v>190678.8418550572</v>
      </c>
      <c r="W145" s="160">
        <f t="shared" si="82"/>
        <v>156009.96151777403</v>
      </c>
      <c r="X145" s="160">
        <f t="shared" si="82"/>
        <v>936059.76910664444</v>
      </c>
      <c r="Y145" s="160">
        <f t="shared" si="82"/>
        <v>0</v>
      </c>
      <c r="Z145" s="160">
        <f t="shared" si="82"/>
        <v>0</v>
      </c>
      <c r="AA145" s="160">
        <f t="shared" si="82"/>
        <v>190678.8418550572</v>
      </c>
      <c r="AB145" s="160">
        <f t="shared" si="82"/>
        <v>138675.52134913247</v>
      </c>
      <c r="AC145" s="160">
        <f t="shared" si="82"/>
        <v>762715.36742022878</v>
      </c>
      <c r="AD145" s="160">
        <f t="shared" si="82"/>
        <v>346688.80337283126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605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1603038.9102868256</v>
      </c>
      <c r="L148" s="158">
        <f t="shared" si="83"/>
        <v>647863.57459328405</v>
      </c>
      <c r="M148" s="158">
        <f t="shared" si="83"/>
        <v>957219.18786879396</v>
      </c>
      <c r="N148" s="158">
        <f t="shared" si="83"/>
        <v>1089239.1679051407</v>
      </c>
      <c r="O148" s="158">
        <f t="shared" si="83"/>
        <v>173301.50381479194</v>
      </c>
      <c r="P148" s="158">
        <f t="shared" si="83"/>
        <v>19632.229533129812</v>
      </c>
      <c r="Q148" s="158">
        <f t="shared" si="83"/>
        <v>294483.44299694727</v>
      </c>
      <c r="R148" s="158">
        <f t="shared" si="83"/>
        <v>333747.90206320694</v>
      </c>
      <c r="S148" s="158">
        <f t="shared" si="83"/>
        <v>2257706.396309929</v>
      </c>
      <c r="T148" s="158">
        <f t="shared" si="83"/>
        <v>333747.90206320694</v>
      </c>
      <c r="U148" s="158">
        <f t="shared" si="83"/>
        <v>117793.37719877894</v>
      </c>
      <c r="V148" s="158">
        <f t="shared" si="83"/>
        <v>215954.52486442801</v>
      </c>
      <c r="W148" s="158">
        <f t="shared" si="83"/>
        <v>176690.06579816836</v>
      </c>
      <c r="X148" s="158">
        <f t="shared" si="83"/>
        <v>1060140.3947890103</v>
      </c>
      <c r="Y148" s="158">
        <f t="shared" si="83"/>
        <v>0</v>
      </c>
      <c r="Z148" s="158">
        <f t="shared" si="83"/>
        <v>0</v>
      </c>
      <c r="AA148" s="158">
        <f t="shared" si="83"/>
        <v>215954.52486442801</v>
      </c>
      <c r="AB148" s="158">
        <f t="shared" si="83"/>
        <v>157057.83626503852</v>
      </c>
      <c r="AC148" s="158">
        <f t="shared" si="83"/>
        <v>863818.09945771203</v>
      </c>
      <c r="AD148" s="158">
        <f t="shared" si="83"/>
        <v>392644.5906625964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300000</v>
      </c>
      <c r="AQ148" s="158">
        <f t="shared" si="83"/>
        <v>0</v>
      </c>
      <c r="AR148" s="158">
        <f t="shared" si="83"/>
        <v>3425806.4785017273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3359999.9999999995</v>
      </c>
      <c r="K149" s="159">
        <f t="shared" si="84"/>
        <v>2096961.0897131744</v>
      </c>
      <c r="L149" s="159">
        <f t="shared" si="84"/>
        <v>847480.80576629681</v>
      </c>
      <c r="M149" s="159">
        <f t="shared" si="84"/>
        <v>1252153.8799882012</v>
      </c>
      <c r="N149" s="159">
        <f t="shared" si="84"/>
        <v>1424851.3481684304</v>
      </c>
      <c r="O149" s="159">
        <f t="shared" si="84"/>
        <v>226698.49618520806</v>
      </c>
      <c r="P149" s="159">
        <f t="shared" si="84"/>
        <v>25681.236538372625</v>
      </c>
      <c r="Q149" s="159">
        <f t="shared" si="84"/>
        <v>385218.54807558947</v>
      </c>
      <c r="R149" s="159">
        <f t="shared" si="84"/>
        <v>436581.02115233481</v>
      </c>
      <c r="S149" s="159">
        <f t="shared" si="84"/>
        <v>2953342.2019128525</v>
      </c>
      <c r="T149" s="159">
        <f t="shared" si="84"/>
        <v>436581.02115233481</v>
      </c>
      <c r="U149" s="159">
        <f t="shared" si="84"/>
        <v>154087.41923023583</v>
      </c>
      <c r="V149" s="159">
        <f t="shared" si="84"/>
        <v>282493.60192209895</v>
      </c>
      <c r="W149" s="159">
        <f t="shared" si="84"/>
        <v>231131.12884535364</v>
      </c>
      <c r="X149" s="159">
        <f t="shared" si="84"/>
        <v>1386786.7730721221</v>
      </c>
      <c r="Y149" s="159">
        <f t="shared" si="84"/>
        <v>0</v>
      </c>
      <c r="Z149" s="159">
        <f t="shared" si="84"/>
        <v>0</v>
      </c>
      <c r="AA149" s="159">
        <f t="shared" si="84"/>
        <v>282493.60192209895</v>
      </c>
      <c r="AB149" s="159">
        <f t="shared" si="84"/>
        <v>205449.89230698103</v>
      </c>
      <c r="AC149" s="159">
        <f t="shared" si="84"/>
        <v>1129974.4076883958</v>
      </c>
      <c r="AD149" s="159">
        <f t="shared" si="84"/>
        <v>513624.73076745262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4300000</v>
      </c>
      <c r="L150" s="159">
        <f t="shared" si="87"/>
        <v>246467.17621933803</v>
      </c>
      <c r="M150" s="159">
        <f t="shared" si="87"/>
        <v>485062.59538064618</v>
      </c>
      <c r="N150" s="159">
        <f t="shared" si="87"/>
        <v>1116592.3669806302</v>
      </c>
      <c r="O150" s="159">
        <f t="shared" si="87"/>
        <v>0</v>
      </c>
      <c r="P150" s="159">
        <f t="shared" si="87"/>
        <v>7468.702309676908</v>
      </c>
      <c r="Q150" s="159">
        <f t="shared" si="87"/>
        <v>112030.53464515365</v>
      </c>
      <c r="R150" s="159">
        <f t="shared" si="87"/>
        <v>126967.93926450748</v>
      </c>
      <c r="S150" s="159">
        <f t="shared" si="87"/>
        <v>858900.76561284461</v>
      </c>
      <c r="T150" s="159">
        <f t="shared" si="87"/>
        <v>126967.93926450748</v>
      </c>
      <c r="U150" s="159">
        <f t="shared" si="87"/>
        <v>44812.21385806147</v>
      </c>
      <c r="V150" s="159">
        <f t="shared" si="87"/>
        <v>82155.725406446014</v>
      </c>
      <c r="W150" s="159">
        <f t="shared" si="87"/>
        <v>67218.320787092176</v>
      </c>
      <c r="X150" s="159">
        <f t="shared" si="87"/>
        <v>403309.92472255311</v>
      </c>
      <c r="Y150" s="159">
        <f t="shared" si="87"/>
        <v>0</v>
      </c>
      <c r="Z150" s="159">
        <f t="shared" si="87"/>
        <v>0</v>
      </c>
      <c r="AA150" s="159">
        <f t="shared" si="87"/>
        <v>82155.725406446014</v>
      </c>
      <c r="AB150" s="159">
        <f t="shared" si="87"/>
        <v>59749.618477415272</v>
      </c>
      <c r="AC150" s="159">
        <f t="shared" si="87"/>
        <v>328622.90162578406</v>
      </c>
      <c r="AD150" s="159">
        <f t="shared" si="87"/>
        <v>149374.0461935382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889999.99999999988</v>
      </c>
      <c r="K151" s="159">
        <f t="shared" si="90"/>
        <v>12500000</v>
      </c>
      <c r="L151" s="159">
        <f t="shared" si="90"/>
        <v>1155993.4968861304</v>
      </c>
      <c r="M151" s="159">
        <f t="shared" si="90"/>
        <v>1829939.7880675073</v>
      </c>
      <c r="N151" s="159">
        <f t="shared" si="90"/>
        <v>1915873.0730211446</v>
      </c>
      <c r="O151" s="159">
        <f t="shared" si="90"/>
        <v>2000000</v>
      </c>
      <c r="P151" s="159">
        <f t="shared" si="90"/>
        <v>35030.105966246367</v>
      </c>
      <c r="Q151" s="159">
        <f t="shared" si="90"/>
        <v>525451.58949369565</v>
      </c>
      <c r="R151" s="159">
        <f t="shared" si="90"/>
        <v>595511.80142618855</v>
      </c>
      <c r="S151" s="159">
        <f t="shared" si="90"/>
        <v>4028462.1861183336</v>
      </c>
      <c r="T151" s="159">
        <f t="shared" si="90"/>
        <v>595511.80142618855</v>
      </c>
      <c r="U151" s="159">
        <f t="shared" si="90"/>
        <v>210180.63579747832</v>
      </c>
      <c r="V151" s="159">
        <f t="shared" si="90"/>
        <v>385331.16562871018</v>
      </c>
      <c r="W151" s="159">
        <f t="shared" si="90"/>
        <v>315270.95369621733</v>
      </c>
      <c r="X151" s="159">
        <f t="shared" si="90"/>
        <v>1891625.7221773043</v>
      </c>
      <c r="Y151" s="159">
        <f t="shared" si="90"/>
        <v>0</v>
      </c>
      <c r="Z151" s="159">
        <f t="shared" si="90"/>
        <v>0</v>
      </c>
      <c r="AA151" s="159">
        <f t="shared" si="90"/>
        <v>385331.16562871018</v>
      </c>
      <c r="AB151" s="159">
        <f t="shared" si="90"/>
        <v>280240.84772997099</v>
      </c>
      <c r="AC151" s="159">
        <f t="shared" si="90"/>
        <v>1541324.6625148407</v>
      </c>
      <c r="AD151" s="159">
        <f t="shared" si="90"/>
        <v>700602.11932492757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5650000</v>
      </c>
      <c r="K152" s="160">
        <f t="shared" si="93"/>
        <v>7800000.0000000009</v>
      </c>
      <c r="L152" s="160">
        <f t="shared" si="93"/>
        <v>402194.94653495046</v>
      </c>
      <c r="M152" s="160">
        <f t="shared" si="93"/>
        <v>475624.54869485146</v>
      </c>
      <c r="N152" s="160">
        <f t="shared" si="93"/>
        <v>1153444.0439246534</v>
      </c>
      <c r="O152" s="160">
        <f t="shared" si="93"/>
        <v>200000</v>
      </c>
      <c r="P152" s="160">
        <f t="shared" si="93"/>
        <v>12187.725652574252</v>
      </c>
      <c r="Q152" s="160">
        <f t="shared" si="93"/>
        <v>182815.88478861385</v>
      </c>
      <c r="R152" s="160">
        <f t="shared" si="93"/>
        <v>207191.33609376239</v>
      </c>
      <c r="S152" s="160">
        <f t="shared" si="93"/>
        <v>1401588.4500460394</v>
      </c>
      <c r="T152" s="160">
        <f t="shared" si="93"/>
        <v>207191.33609376239</v>
      </c>
      <c r="U152" s="160">
        <f t="shared" si="93"/>
        <v>73126.35391544555</v>
      </c>
      <c r="V152" s="160">
        <f t="shared" si="93"/>
        <v>134064.98217831683</v>
      </c>
      <c r="W152" s="160">
        <f t="shared" si="93"/>
        <v>109689.53087316829</v>
      </c>
      <c r="X152" s="160">
        <f t="shared" si="93"/>
        <v>658137.18523900979</v>
      </c>
      <c r="Y152" s="160">
        <f t="shared" si="93"/>
        <v>0</v>
      </c>
      <c r="Z152" s="160">
        <f t="shared" si="93"/>
        <v>0</v>
      </c>
      <c r="AA152" s="160">
        <f t="shared" si="93"/>
        <v>134064.98217831683</v>
      </c>
      <c r="AB152" s="160">
        <f t="shared" si="93"/>
        <v>97501.805220594033</v>
      </c>
      <c r="AC152" s="160">
        <f t="shared" si="93"/>
        <v>536259.92871326732</v>
      </c>
      <c r="AD152" s="160">
        <f t="shared" si="93"/>
        <v>243754.51305148512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FE58079A-75BC-4940-9249-4D51F0C5AF1C}"/>
    <hyperlink ref="B5:H5" location="'Model map'!A4" tooltip="Click to return to model map" display="'Model map'!A4" xr:uid="{CC564AFA-0C63-4F0E-BF4E-E9D89C31704B}"/>
    <hyperlink ref="B5:F5" location="'Model map'!A4" tooltip="Click to return to model map" display="'Model map'!A4" xr:uid="{D0116607-6512-432B-9C2C-641F1929A2F8}"/>
    <hyperlink ref="A1" location="Index!A1" display="Index!A1" xr:uid="{60D2E758-B4A4-432E-9359-ACD27A9F0BE3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Scottish Hydro Electric Power Distribution - Final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v5 - 2027/28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728</v>
      </c>
      <c r="AQ5" s="118" t="s">
        <v>727</v>
      </c>
      <c r="AR5" s="118" t="s">
        <v>755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717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627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1603038.9102868256</v>
      </c>
      <c r="L21" s="138">
        <f>Expenditure!L141</f>
        <v>609892.01664686063</v>
      </c>
      <c r="M21" s="138">
        <f>Expenditure!M141</f>
        <v>959520.49441100145</v>
      </c>
      <c r="N21" s="138">
        <f>Expenditure!N141</f>
        <v>1055870.2230431321</v>
      </c>
      <c r="O21" s="138">
        <f>Expenditure!O141</f>
        <v>173301.50381479194</v>
      </c>
      <c r="P21" s="138">
        <f>Expenditure!P141</f>
        <v>18481.576262026072</v>
      </c>
      <c r="Q21" s="138">
        <f>Expenditure!Q141</f>
        <v>277223.64393039118</v>
      </c>
      <c r="R21" s="138">
        <f>Expenditure!R141</f>
        <v>314186.79645444336</v>
      </c>
      <c r="S21" s="138">
        <f>Expenditure!S141</f>
        <v>2125381.2701329989</v>
      </c>
      <c r="T21" s="138">
        <f>Expenditure!T141</f>
        <v>314186.79645444336</v>
      </c>
      <c r="U21" s="138">
        <f>Expenditure!U141</f>
        <v>110889.45757215649</v>
      </c>
      <c r="V21" s="138">
        <f>Expenditure!V141</f>
        <v>203297.33888228686</v>
      </c>
      <c r="W21" s="138">
        <f>Expenditure!W141</f>
        <v>166334.18635823467</v>
      </c>
      <c r="X21" s="138">
        <f>Expenditure!X141</f>
        <v>998005.11814940826</v>
      </c>
      <c r="Y21" s="138">
        <f>Expenditure!Y141</f>
        <v>0</v>
      </c>
      <c r="Z21" s="138">
        <f>Expenditure!Z141</f>
        <v>0</v>
      </c>
      <c r="AA21" s="138">
        <f>Expenditure!AA141</f>
        <v>203297.33888228686</v>
      </c>
      <c r="AB21" s="138">
        <f>Expenditure!AB141</f>
        <v>147852.61009620861</v>
      </c>
      <c r="AC21" s="138">
        <f>Expenditure!AC141</f>
        <v>813189.35552914743</v>
      </c>
      <c r="AD21" s="138">
        <f>Expenditure!AD141</f>
        <v>369631.52524052159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300000</v>
      </c>
      <c r="AQ21" s="138">
        <f>Expenditure!AQ141</f>
        <v>0</v>
      </c>
      <c r="AR21" s="138">
        <f>Expenditure!AR141</f>
        <v>3425806.4785017273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3359999.9999999995</v>
      </c>
      <c r="K22" s="133">
        <f>Expenditure!K142</f>
        <v>2096961.0897131744</v>
      </c>
      <c r="L22" s="133">
        <f>Expenditure!L142</f>
        <v>797809.59752644692</v>
      </c>
      <c r="M22" s="133">
        <f>Expenditure!M142</f>
        <v>1255164.2562451616</v>
      </c>
      <c r="N22" s="133">
        <f>Expenditure!N142</f>
        <v>1381200.8924425016</v>
      </c>
      <c r="O22" s="133">
        <f>Expenditure!O142</f>
        <v>226698.49618520806</v>
      </c>
      <c r="P22" s="133">
        <f>Expenditure!P142</f>
        <v>24176.048409892323</v>
      </c>
      <c r="Q22" s="133">
        <f>Expenditure!Q142</f>
        <v>362640.72614838497</v>
      </c>
      <c r="R22" s="133">
        <f>Expenditure!R142</f>
        <v>410992.8229681697</v>
      </c>
      <c r="S22" s="133">
        <f>Expenditure!S142</f>
        <v>2780245.5671376181</v>
      </c>
      <c r="T22" s="133">
        <f>Expenditure!T142</f>
        <v>410992.8229681697</v>
      </c>
      <c r="U22" s="133">
        <f>Expenditure!U142</f>
        <v>145056.290459354</v>
      </c>
      <c r="V22" s="133">
        <f>Expenditure!V142</f>
        <v>265936.53250881564</v>
      </c>
      <c r="W22" s="133">
        <f>Expenditure!W142</f>
        <v>217584.43568903094</v>
      </c>
      <c r="X22" s="133">
        <f>Expenditure!X142</f>
        <v>1305506.6141341859</v>
      </c>
      <c r="Y22" s="133">
        <f>Expenditure!Y142</f>
        <v>0</v>
      </c>
      <c r="Z22" s="133">
        <f>Expenditure!Z142</f>
        <v>0</v>
      </c>
      <c r="AA22" s="133">
        <f>Expenditure!AA142</f>
        <v>265936.53250881564</v>
      </c>
      <c r="AB22" s="133">
        <f>Expenditure!AB142</f>
        <v>193408.38727913861</v>
      </c>
      <c r="AC22" s="133">
        <f>Expenditure!AC142</f>
        <v>1063746.1300352626</v>
      </c>
      <c r="AD22" s="133">
        <f>Expenditure!AD142</f>
        <v>483520.96819784661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4300000</v>
      </c>
      <c r="L23" s="133">
        <f>Expenditure!L143</f>
        <v>232021.63084417291</v>
      </c>
      <c r="M23" s="133">
        <f>Expenditure!M143</f>
        <v>485938.08297914104</v>
      </c>
      <c r="N23" s="133">
        <f>Expenditure!N143</f>
        <v>1103897.7968024549</v>
      </c>
      <c r="O23" s="133">
        <f>Expenditure!O143</f>
        <v>0</v>
      </c>
      <c r="P23" s="133">
        <f>Expenditure!P143</f>
        <v>7030.9585104294792</v>
      </c>
      <c r="Q23" s="133">
        <f>Expenditure!Q143</f>
        <v>105464.37765644223</v>
      </c>
      <c r="R23" s="133">
        <f>Expenditure!R143</f>
        <v>119526.29467730121</v>
      </c>
      <c r="S23" s="133">
        <f>Expenditure!S143</f>
        <v>808560.22869939043</v>
      </c>
      <c r="T23" s="133">
        <f>Expenditure!T143</f>
        <v>119526.29467730121</v>
      </c>
      <c r="U23" s="133">
        <f>Expenditure!U143</f>
        <v>42185.751062576899</v>
      </c>
      <c r="V23" s="133">
        <f>Expenditure!V143</f>
        <v>77340.543614724302</v>
      </c>
      <c r="W23" s="133">
        <f>Expenditure!W143</f>
        <v>63278.626593865323</v>
      </c>
      <c r="X23" s="133">
        <f>Expenditure!X143</f>
        <v>379671.75956319203</v>
      </c>
      <c r="Y23" s="133">
        <f>Expenditure!Y143</f>
        <v>0</v>
      </c>
      <c r="Z23" s="133">
        <f>Expenditure!Z143</f>
        <v>0</v>
      </c>
      <c r="AA23" s="133">
        <f>Expenditure!AA143</f>
        <v>77340.543614724302</v>
      </c>
      <c r="AB23" s="133">
        <f>Expenditure!AB143</f>
        <v>56247.668083435849</v>
      </c>
      <c r="AC23" s="133">
        <f>Expenditure!AC143</f>
        <v>309362.17445889721</v>
      </c>
      <c r="AD23" s="133">
        <f>Expenditure!AD143</f>
        <v>140619.17020858964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889999.99999999988</v>
      </c>
      <c r="K24" s="133">
        <f>Expenditure!K144</f>
        <v>12500000</v>
      </c>
      <c r="L24" s="133">
        <f>Expenditure!L144</f>
        <v>1088240.2294173478</v>
      </c>
      <c r="M24" s="133">
        <f>Expenditure!M144</f>
        <v>1834046.0467019789</v>
      </c>
      <c r="N24" s="133">
        <f>Expenditure!N144</f>
        <v>1856332.3228213054</v>
      </c>
      <c r="O24" s="133">
        <f>Expenditure!O144</f>
        <v>2000000</v>
      </c>
      <c r="P24" s="133">
        <f>Expenditure!P144</f>
        <v>32976.976649010532</v>
      </c>
      <c r="Q24" s="133">
        <f>Expenditure!Q144</f>
        <v>494654.64973515813</v>
      </c>
      <c r="R24" s="133">
        <f>Expenditure!R144</f>
        <v>560608.6030331793</v>
      </c>
      <c r="S24" s="133">
        <f>Expenditure!S144</f>
        <v>3792352.3146362123</v>
      </c>
      <c r="T24" s="133">
        <f>Expenditure!T144</f>
        <v>560608.6030331793</v>
      </c>
      <c r="U24" s="133">
        <f>Expenditure!U144</f>
        <v>197861.85989406329</v>
      </c>
      <c r="V24" s="133">
        <f>Expenditure!V144</f>
        <v>362746.74313911598</v>
      </c>
      <c r="W24" s="133">
        <f>Expenditure!W144</f>
        <v>296792.78984109481</v>
      </c>
      <c r="X24" s="133">
        <f>Expenditure!X144</f>
        <v>1780756.7390465692</v>
      </c>
      <c r="Y24" s="133">
        <f>Expenditure!Y144</f>
        <v>0</v>
      </c>
      <c r="Z24" s="133">
        <f>Expenditure!Z144</f>
        <v>0</v>
      </c>
      <c r="AA24" s="133">
        <f>Expenditure!AA144</f>
        <v>362746.74313911598</v>
      </c>
      <c r="AB24" s="133">
        <f>Expenditure!AB144</f>
        <v>263815.81319208432</v>
      </c>
      <c r="AC24" s="133">
        <f>Expenditure!AC144</f>
        <v>1450986.9725564639</v>
      </c>
      <c r="AD24" s="133">
        <f>Expenditure!AD144</f>
        <v>659539.53298021085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5650000</v>
      </c>
      <c r="K25" s="145">
        <f>Expenditure!K145</f>
        <v>7800000.0000000009</v>
      </c>
      <c r="L25" s="145">
        <f>Expenditure!L145</f>
        <v>572036.52556517161</v>
      </c>
      <c r="M25" s="145">
        <f>Expenditure!M145</f>
        <v>465331.11966271687</v>
      </c>
      <c r="N25" s="145">
        <f>Expenditure!N145</f>
        <v>1302698.7648906051</v>
      </c>
      <c r="O25" s="145">
        <f>Expenditure!O145</f>
        <v>200000</v>
      </c>
      <c r="P25" s="145">
        <f>Expenditure!P145</f>
        <v>17334.440168641559</v>
      </c>
      <c r="Q25" s="145">
        <f>Expenditure!Q145</f>
        <v>260016.60252962343</v>
      </c>
      <c r="R25" s="145">
        <f>Expenditure!R145</f>
        <v>294685.48286690662</v>
      </c>
      <c r="S25" s="145">
        <f>Expenditure!S145</f>
        <v>1993460.6193937797</v>
      </c>
      <c r="T25" s="145">
        <f>Expenditure!T145</f>
        <v>294685.48286690662</v>
      </c>
      <c r="U25" s="145">
        <f>Expenditure!U145</f>
        <v>104006.64101184939</v>
      </c>
      <c r="V25" s="145">
        <f>Expenditure!V145</f>
        <v>190678.8418550572</v>
      </c>
      <c r="W25" s="145">
        <f>Expenditure!W145</f>
        <v>156009.96151777403</v>
      </c>
      <c r="X25" s="145">
        <f>Expenditure!X145</f>
        <v>936059.76910664444</v>
      </c>
      <c r="Y25" s="145">
        <f>Expenditure!Y145</f>
        <v>0</v>
      </c>
      <c r="Z25" s="145">
        <f>Expenditure!Z145</f>
        <v>0</v>
      </c>
      <c r="AA25" s="145">
        <f>Expenditure!AA145</f>
        <v>190678.8418550572</v>
      </c>
      <c r="AB25" s="145">
        <f>Expenditure!AB145</f>
        <v>138675.52134913247</v>
      </c>
      <c r="AC25" s="145">
        <f>Expenditure!AC145</f>
        <v>762715.36742022878</v>
      </c>
      <c r="AD25" s="145">
        <f>Expenditure!AD145</f>
        <v>346688.80337283126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1603038.9102868256</v>
      </c>
      <c r="L28" s="138">
        <f>Expenditure!L148</f>
        <v>647863.57459328405</v>
      </c>
      <c r="M28" s="138">
        <f>Expenditure!M148</f>
        <v>957219.18786879396</v>
      </c>
      <c r="N28" s="138">
        <f>Expenditure!N148</f>
        <v>1089239.1679051407</v>
      </c>
      <c r="O28" s="138">
        <f>Expenditure!O148</f>
        <v>173301.50381479194</v>
      </c>
      <c r="P28" s="138">
        <f>Expenditure!P148</f>
        <v>19632.229533129812</v>
      </c>
      <c r="Q28" s="138">
        <f>Expenditure!Q148</f>
        <v>294483.44299694727</v>
      </c>
      <c r="R28" s="138">
        <f>Expenditure!R148</f>
        <v>333747.90206320694</v>
      </c>
      <c r="S28" s="138">
        <f>Expenditure!S148</f>
        <v>2257706.396309929</v>
      </c>
      <c r="T28" s="138">
        <f>Expenditure!T148</f>
        <v>333747.90206320694</v>
      </c>
      <c r="U28" s="138">
        <f>Expenditure!U148</f>
        <v>117793.37719877894</v>
      </c>
      <c r="V28" s="138">
        <f>Expenditure!V148</f>
        <v>215954.52486442801</v>
      </c>
      <c r="W28" s="138">
        <f>Expenditure!W148</f>
        <v>176690.06579816836</v>
      </c>
      <c r="X28" s="138">
        <f>Expenditure!X148</f>
        <v>1060140.3947890103</v>
      </c>
      <c r="Y28" s="138">
        <f>Expenditure!Y148</f>
        <v>0</v>
      </c>
      <c r="Z28" s="138">
        <f>Expenditure!Z148</f>
        <v>0</v>
      </c>
      <c r="AA28" s="138">
        <f>Expenditure!AA148</f>
        <v>215954.52486442801</v>
      </c>
      <c r="AB28" s="138">
        <f>Expenditure!AB148</f>
        <v>157057.83626503852</v>
      </c>
      <c r="AC28" s="138">
        <f>Expenditure!AC148</f>
        <v>863818.09945771203</v>
      </c>
      <c r="AD28" s="138">
        <f>Expenditure!AD148</f>
        <v>392644.5906625964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300000</v>
      </c>
      <c r="AQ28" s="138">
        <f>Expenditure!AQ148</f>
        <v>0</v>
      </c>
      <c r="AR28" s="138">
        <f>Expenditure!AR148</f>
        <v>3425806.4785017273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3359999.9999999995</v>
      </c>
      <c r="K29" s="133">
        <f>Expenditure!K149</f>
        <v>2096961.0897131744</v>
      </c>
      <c r="L29" s="133">
        <f>Expenditure!L149</f>
        <v>847480.80576629681</v>
      </c>
      <c r="M29" s="133">
        <f>Expenditure!M149</f>
        <v>1252153.8799882012</v>
      </c>
      <c r="N29" s="133">
        <f>Expenditure!N149</f>
        <v>1424851.3481684304</v>
      </c>
      <c r="O29" s="133">
        <f>Expenditure!O149</f>
        <v>226698.49618520806</v>
      </c>
      <c r="P29" s="133">
        <f>Expenditure!P149</f>
        <v>25681.236538372625</v>
      </c>
      <c r="Q29" s="133">
        <f>Expenditure!Q149</f>
        <v>385218.54807558947</v>
      </c>
      <c r="R29" s="133">
        <f>Expenditure!R149</f>
        <v>436581.02115233481</v>
      </c>
      <c r="S29" s="133">
        <f>Expenditure!S149</f>
        <v>2953342.2019128525</v>
      </c>
      <c r="T29" s="133">
        <f>Expenditure!T149</f>
        <v>436581.02115233481</v>
      </c>
      <c r="U29" s="133">
        <f>Expenditure!U149</f>
        <v>154087.41923023583</v>
      </c>
      <c r="V29" s="133">
        <f>Expenditure!V149</f>
        <v>282493.60192209895</v>
      </c>
      <c r="W29" s="133">
        <f>Expenditure!W149</f>
        <v>231131.12884535364</v>
      </c>
      <c r="X29" s="133">
        <f>Expenditure!X149</f>
        <v>1386786.7730721221</v>
      </c>
      <c r="Y29" s="133">
        <f>Expenditure!Y149</f>
        <v>0</v>
      </c>
      <c r="Z29" s="133">
        <f>Expenditure!Z149</f>
        <v>0</v>
      </c>
      <c r="AA29" s="133">
        <f>Expenditure!AA149</f>
        <v>282493.60192209895</v>
      </c>
      <c r="AB29" s="133">
        <f>Expenditure!AB149</f>
        <v>205449.89230698103</v>
      </c>
      <c r="AC29" s="133">
        <f>Expenditure!AC149</f>
        <v>1129974.4076883958</v>
      </c>
      <c r="AD29" s="133">
        <f>Expenditure!AD149</f>
        <v>513624.73076745262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4300000</v>
      </c>
      <c r="L30" s="133">
        <f>Expenditure!L150</f>
        <v>246467.17621933803</v>
      </c>
      <c r="M30" s="133">
        <f>Expenditure!M150</f>
        <v>485062.59538064618</v>
      </c>
      <c r="N30" s="133">
        <f>Expenditure!N150</f>
        <v>1116592.3669806302</v>
      </c>
      <c r="O30" s="133">
        <f>Expenditure!O150</f>
        <v>0</v>
      </c>
      <c r="P30" s="133">
        <f>Expenditure!P150</f>
        <v>7468.702309676908</v>
      </c>
      <c r="Q30" s="133">
        <f>Expenditure!Q150</f>
        <v>112030.53464515365</v>
      </c>
      <c r="R30" s="133">
        <f>Expenditure!R150</f>
        <v>126967.93926450748</v>
      </c>
      <c r="S30" s="133">
        <f>Expenditure!S150</f>
        <v>858900.76561284461</v>
      </c>
      <c r="T30" s="133">
        <f>Expenditure!T150</f>
        <v>126967.93926450748</v>
      </c>
      <c r="U30" s="133">
        <f>Expenditure!U150</f>
        <v>44812.21385806147</v>
      </c>
      <c r="V30" s="133">
        <f>Expenditure!V150</f>
        <v>82155.725406446014</v>
      </c>
      <c r="W30" s="133">
        <f>Expenditure!W150</f>
        <v>67218.320787092176</v>
      </c>
      <c r="X30" s="133">
        <f>Expenditure!X150</f>
        <v>403309.92472255311</v>
      </c>
      <c r="Y30" s="133">
        <f>Expenditure!Y150</f>
        <v>0</v>
      </c>
      <c r="Z30" s="133">
        <f>Expenditure!Z150</f>
        <v>0</v>
      </c>
      <c r="AA30" s="133">
        <f>Expenditure!AA150</f>
        <v>82155.725406446014</v>
      </c>
      <c r="AB30" s="133">
        <f>Expenditure!AB150</f>
        <v>59749.618477415272</v>
      </c>
      <c r="AC30" s="133">
        <f>Expenditure!AC150</f>
        <v>328622.90162578406</v>
      </c>
      <c r="AD30" s="133">
        <f>Expenditure!AD150</f>
        <v>149374.0461935382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889999.99999999988</v>
      </c>
      <c r="K31" s="133">
        <f>Expenditure!K151</f>
        <v>12500000</v>
      </c>
      <c r="L31" s="133">
        <f>Expenditure!L151</f>
        <v>1155993.4968861304</v>
      </c>
      <c r="M31" s="133">
        <f>Expenditure!M151</f>
        <v>1829939.7880675073</v>
      </c>
      <c r="N31" s="133">
        <f>Expenditure!N151</f>
        <v>1915873.0730211446</v>
      </c>
      <c r="O31" s="133">
        <f>Expenditure!O151</f>
        <v>2000000</v>
      </c>
      <c r="P31" s="133">
        <f>Expenditure!P151</f>
        <v>35030.105966246367</v>
      </c>
      <c r="Q31" s="133">
        <f>Expenditure!Q151</f>
        <v>525451.58949369565</v>
      </c>
      <c r="R31" s="133">
        <f>Expenditure!R151</f>
        <v>595511.80142618855</v>
      </c>
      <c r="S31" s="133">
        <f>Expenditure!S151</f>
        <v>4028462.1861183336</v>
      </c>
      <c r="T31" s="133">
        <f>Expenditure!T151</f>
        <v>595511.80142618855</v>
      </c>
      <c r="U31" s="133">
        <f>Expenditure!U151</f>
        <v>210180.63579747832</v>
      </c>
      <c r="V31" s="133">
        <f>Expenditure!V151</f>
        <v>385331.16562871018</v>
      </c>
      <c r="W31" s="133">
        <f>Expenditure!W151</f>
        <v>315270.95369621733</v>
      </c>
      <c r="X31" s="133">
        <f>Expenditure!X151</f>
        <v>1891625.7221773043</v>
      </c>
      <c r="Y31" s="133">
        <f>Expenditure!Y151</f>
        <v>0</v>
      </c>
      <c r="Z31" s="133">
        <f>Expenditure!Z151</f>
        <v>0</v>
      </c>
      <c r="AA31" s="133">
        <f>Expenditure!AA151</f>
        <v>385331.16562871018</v>
      </c>
      <c r="AB31" s="133">
        <f>Expenditure!AB151</f>
        <v>280240.84772997099</v>
      </c>
      <c r="AC31" s="133">
        <f>Expenditure!AC151</f>
        <v>1541324.6625148407</v>
      </c>
      <c r="AD31" s="133">
        <f>Expenditure!AD151</f>
        <v>700602.11932492757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5650000</v>
      </c>
      <c r="K32" s="145">
        <f>Expenditure!K152</f>
        <v>7800000.0000000009</v>
      </c>
      <c r="L32" s="145">
        <f>Expenditure!L152</f>
        <v>402194.94653495046</v>
      </c>
      <c r="M32" s="145">
        <f>Expenditure!M152</f>
        <v>475624.54869485146</v>
      </c>
      <c r="N32" s="145">
        <f>Expenditure!N152</f>
        <v>1153444.0439246534</v>
      </c>
      <c r="O32" s="145">
        <f>Expenditure!O152</f>
        <v>200000</v>
      </c>
      <c r="P32" s="145">
        <f>Expenditure!P152</f>
        <v>12187.725652574252</v>
      </c>
      <c r="Q32" s="145">
        <f>Expenditure!Q152</f>
        <v>182815.88478861385</v>
      </c>
      <c r="R32" s="145">
        <f>Expenditure!R152</f>
        <v>207191.33609376239</v>
      </c>
      <c r="S32" s="145">
        <f>Expenditure!S152</f>
        <v>1401588.4500460394</v>
      </c>
      <c r="T32" s="145">
        <f>Expenditure!T152</f>
        <v>207191.33609376239</v>
      </c>
      <c r="U32" s="145">
        <f>Expenditure!U152</f>
        <v>73126.35391544555</v>
      </c>
      <c r="V32" s="145">
        <f>Expenditure!V152</f>
        <v>134064.98217831683</v>
      </c>
      <c r="W32" s="145">
        <f>Expenditure!W152</f>
        <v>109689.53087316829</v>
      </c>
      <c r="X32" s="145">
        <f>Expenditure!X152</f>
        <v>658137.18523900979</v>
      </c>
      <c r="Y32" s="145">
        <f>Expenditure!Y152</f>
        <v>0</v>
      </c>
      <c r="Z32" s="145">
        <f>Expenditure!Z152</f>
        <v>0</v>
      </c>
      <c r="AA32" s="145">
        <f>Expenditure!AA152</f>
        <v>134064.98217831683</v>
      </c>
      <c r="AB32" s="145">
        <f>Expenditure!AB152</f>
        <v>97501.805220594033</v>
      </c>
      <c r="AC32" s="145">
        <f>Expenditure!AC152</f>
        <v>536259.92871326732</v>
      </c>
      <c r="AD32" s="145">
        <f>Expenditure!AD152</f>
        <v>243754.51305148512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628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574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629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574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8741909.632221207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6561645.5519817919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2487530.0234796316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10315884.676266814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4639876.5945522841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32746846.47850173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575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574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8973732.2070117854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6864896.4063019706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2575722.4418115318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10729529.461062046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3602965.9623143971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32746846.47850173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575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745</v>
      </c>
      <c r="F62" s="31"/>
      <c r="G62" s="103" t="str">
        <f>Expenditure!G$19</f>
        <v>£ per year</v>
      </c>
      <c r="H62" s="104">
        <f>ABS(H49 - H59)</f>
        <v>0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630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575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0.26695424360816733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0.20037488361786243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7.5962429698770914E-2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0.31501917850438454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0.14168926457081474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575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0.27403347717475729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0.20963534338516437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7.8655587294565621E-2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0.32765076991782921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0.11002482222768352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725980B3-994C-4632-8A8D-995B587C789D}"/>
    <hyperlink ref="B5:H5" location="'Model map'!A4" tooltip="Click to return to model map" display="'Model map'!A4" xr:uid="{653530C5-7F63-49AE-B200-C1CDAF747FFD}"/>
    <hyperlink ref="B5:F5" location="'Model map'!A4" tooltip="Click to return to model map" display="'Model map'!A4" xr:uid="{436A6CDB-5A94-4570-AD91-E1E947278337}"/>
    <hyperlink ref="A1" location="Index!A1" display="Index!A1" xr:uid="{7DF30FA6-8489-4C95-BF97-065F22B4D397}"/>
  </hyperlink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75f405a-1d4b-4796-a028-0e90b458cbcf">
      <Terms xmlns="http://schemas.microsoft.com/office/infopath/2007/PartnerControls"/>
    </lcf76f155ced4ddcb4097134ff3c332f>
    <TaxCatchAll xmlns="4fb325ff-59f4-4202-984d-cc4ef0b29ee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890CFB661AC84D96B569471696442A" ma:contentTypeVersion="17" ma:contentTypeDescription="Create a new document." ma:contentTypeScope="" ma:versionID="cff81234929a6e81f3c9423eb434bfaa">
  <xsd:schema xmlns:xsd="http://www.w3.org/2001/XMLSchema" xmlns:xs="http://www.w3.org/2001/XMLSchema" xmlns:p="http://schemas.microsoft.com/office/2006/metadata/properties" xmlns:ns2="375f405a-1d4b-4796-a028-0e90b458cbcf" xmlns:ns3="4fb325ff-59f4-4202-984d-cc4ef0b29ee2" targetNamespace="http://schemas.microsoft.com/office/2006/metadata/properties" ma:root="true" ma:fieldsID="36d7478cfa1667580380a4cf93a62e5e" ns2:_="" ns3:_="">
    <xsd:import namespace="375f405a-1d4b-4796-a028-0e90b458cbcf"/>
    <xsd:import namespace="4fb325ff-59f4-4202-984d-cc4ef0b29e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5f405a-1d4b-4796-a028-0e90b458cb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0fa5b73-c91b-4169-bfc8-b85bc92a646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b325ff-59f4-4202-984d-cc4ef0b29ee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ff50c57-be38-42b6-82d3-c6d9d1240e9f}" ma:internalName="TaxCatchAll" ma:showField="CatchAllData" ma:web="4fb325ff-59f4-4202-984d-cc4ef0b29e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E19579-5AB0-45A9-ACE2-09DB8D0D6DFC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4fb325ff-59f4-4202-984d-cc4ef0b29ee2"/>
    <ds:schemaRef ds:uri="375f405a-1d4b-4796-a028-0e90b458cbc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D61E89-79F2-4C0E-842F-169C049B87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5f405a-1d4b-4796-a028-0e90b458cbcf"/>
    <ds:schemaRef ds:uri="4fb325ff-59f4-4202-984d-cc4ef0b29e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2026-01-15T10:45:27Z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0x010100B0890CFB661AC84D96B569471696442A</vt:lpwstr>
  </property>
  <property fmtid="{D5CDD505-2E9C-101B-9397-08002B2CF9AE}" pid="3" name="MediaServiceImageTags">
    <vt:lpwstr/>
  </property>
  <property fmtid="{D5CDD505-2E9C-101B-9397-08002B2CF9AE}" pid="4" name="MSIP_Label_9a1593e3-eb40-4b63-9198-a6ec3e998e52_Enabled">
    <vt:lpwstr>true</vt:lpwstr>
  </property>
  <property fmtid="{D5CDD505-2E9C-101B-9397-08002B2CF9AE}" pid="5" name="MSIP_Label_9a1593e3-eb40-4b63-9198-a6ec3e998e52_SetDate">
    <vt:lpwstr>2025-11-12T14:50:25Z</vt:lpwstr>
  </property>
  <property fmtid="{D5CDD505-2E9C-101B-9397-08002B2CF9AE}" pid="6" name="MSIP_Label_9a1593e3-eb40-4b63-9198-a6ec3e998e52_Method">
    <vt:lpwstr>Privileged</vt:lpwstr>
  </property>
  <property fmtid="{D5CDD505-2E9C-101B-9397-08002B2CF9AE}" pid="7" name="MSIP_Label_9a1593e3-eb40-4b63-9198-a6ec3e998e52_Name">
    <vt:lpwstr>9a1593e3-eb40-4b63-9198-a6ec3e998e52</vt:lpwstr>
  </property>
  <property fmtid="{D5CDD505-2E9C-101B-9397-08002B2CF9AE}" pid="8" name="MSIP_Label_9a1593e3-eb40-4b63-9198-a6ec3e998e52_SiteId">
    <vt:lpwstr>953b0f83-1ce6-45c3-82c9-1d847e372339</vt:lpwstr>
  </property>
  <property fmtid="{D5CDD505-2E9C-101B-9397-08002B2CF9AE}" pid="9" name="MSIP_Label_9a1593e3-eb40-4b63-9198-a6ec3e998e52_ActionId">
    <vt:lpwstr>26757f97-5510-49f5-aacc-441fa2252fae</vt:lpwstr>
  </property>
  <property fmtid="{D5CDD505-2E9C-101B-9397-08002B2CF9AE}" pid="10" name="MSIP_Label_9a1593e3-eb40-4b63-9198-a6ec3e998e52_ContentBits">
    <vt:lpwstr>4</vt:lpwstr>
  </property>
  <property fmtid="{D5CDD505-2E9C-101B-9397-08002B2CF9AE}" pid="11" name="MSIP_Label_9a1593e3-eb40-4b63-9198-a6ec3e998e52_Tag">
    <vt:lpwstr>10, 0, 1, 1</vt:lpwstr>
  </property>
</Properties>
</file>