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codeName="ThisWorkbook" defaultThemeVersion="166925"/>
  <xr:revisionPtr revIDLastSave="34" documentId="8_{10B4DDAA-78F2-4B3A-BBC0-1950C5E8BE60}" xr6:coauthVersionLast="47" xr6:coauthVersionMax="47" xr10:uidLastSave="{F1A7D128-36E7-448E-9831-A6B3F3D47D81}"/>
  <workbookProtection lockStructure="1"/>
  <bookViews>
    <workbookView xWindow="-110" yWindow="-110" windowWidth="19420" windowHeight="11500" tabRatio="870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5" i="21" s="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AR117" i="21" l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H112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H116" i="15"/>
  <c r="Y34" i="21"/>
  <c r="Y49" i="21" s="1"/>
  <c r="AA32" i="21"/>
  <c r="AA47" i="21" s="1"/>
  <c r="AV21" i="15"/>
  <c r="BQ20" i="15"/>
  <c r="H111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H11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H109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H108" i="15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H114" i="15"/>
  <c r="H118" i="15" s="1"/>
  <c r="H120" i="15" s="1"/>
  <c r="H49" i="20" s="1"/>
  <c r="N56" i="20" s="1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N55" i="20" l="1"/>
  <c r="N58" i="20" s="1"/>
  <c r="H59" i="20" s="1"/>
  <c r="H60" i="20" s="1"/>
  <c r="K40" i="20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124" i="15" s="1"/>
  <c r="H131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133" i="15" s="1"/>
  <c r="H134" i="15" s="1"/>
  <c r="H59" i="15"/>
  <c r="N118" i="22"/>
  <c r="N120" i="22" s="1"/>
  <c r="M62" i="20"/>
  <c r="M45" i="22" s="1"/>
  <c r="N62" i="20"/>
  <c r="N45" i="22" s="1"/>
  <c r="L62" i="20"/>
  <c r="L45" i="22" s="1"/>
  <c r="J62" i="20"/>
  <c r="K62" i="20"/>
  <c r="K45" i="22" s="1"/>
  <c r="L44" i="20" l="1"/>
  <c r="L35" i="22" s="1"/>
  <c r="J44" i="20"/>
  <c r="J35" i="22"/>
  <c r="N44" i="20"/>
  <c r="N35" i="22" s="1"/>
  <c r="K44" i="20"/>
  <c r="K35" i="22" s="1"/>
  <c r="M44" i="20"/>
  <c r="M35" i="22" s="1"/>
  <c r="H140" i="15"/>
  <c r="H84" i="21" s="1"/>
  <c r="H139" i="15"/>
  <c r="H83" i="21" s="1"/>
  <c r="H137" i="15"/>
  <c r="H81" i="21" s="1"/>
  <c r="H141" i="15"/>
  <c r="H85" i="21" s="1"/>
  <c r="H138" i="15"/>
  <c r="H82" i="21" s="1"/>
  <c r="H93" i="15"/>
  <c r="H164" i="22" s="1"/>
  <c r="H92" i="15"/>
  <c r="H95" i="15"/>
  <c r="H166" i="22" s="1"/>
  <c r="H94" i="15"/>
  <c r="H165" i="22" s="1"/>
  <c r="J45" i="22"/>
  <c r="H63" i="20"/>
  <c r="H136" i="22"/>
  <c r="H60" i="15"/>
  <c r="H45" i="20" l="1"/>
  <c r="H67" i="20" s="1"/>
  <c r="H163" i="22"/>
  <c r="H97" i="15"/>
  <c r="H143" i="15"/>
  <c r="H68" i="15"/>
  <c r="H76" i="21" s="1"/>
  <c r="H69" i="15"/>
  <c r="H77" i="21" s="1"/>
  <c r="H70" i="15"/>
  <c r="H78" i="21" s="1"/>
  <c r="H67" i="15"/>
  <c r="H75" i="21" s="1"/>
  <c r="H66" i="15"/>
  <c r="H74" i="21" s="1"/>
  <c r="H40" i="33" l="1"/>
  <c r="A4" i="20"/>
  <c r="H72" i="15"/>
  <c r="H75" i="15"/>
  <c r="H38" i="21" s="1"/>
  <c r="H76" i="15"/>
  <c r="H78" i="15" l="1"/>
  <c r="H147" i="15" s="1"/>
  <c r="H37" i="33" l="1"/>
  <c r="A4" i="15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8" i="21"/>
  <c r="AM149" i="21" s="1"/>
  <c r="AM100" i="21"/>
  <c r="AM151" i="21" s="1"/>
  <c r="AM101" i="21"/>
  <c r="AM152" i="21" s="1"/>
  <c r="AM32" i="38" s="1"/>
  <c r="AM91" i="21"/>
  <c r="AM142" i="21" s="1"/>
  <c r="AM22" i="38" s="1"/>
  <c r="AM99" i="21"/>
  <c r="AM150" i="21" s="1"/>
  <c r="AM30" i="38" s="1"/>
  <c r="AM92" i="21"/>
  <c r="AM143" i="21" s="1"/>
  <c r="AM23" i="38" s="1"/>
  <c r="AM90" i="21"/>
  <c r="AM97" i="21"/>
  <c r="W69" i="21"/>
  <c r="W121" i="21" s="1"/>
  <c r="W128" i="21" s="1"/>
  <c r="AC100" i="21"/>
  <c r="AC151" i="21" s="1"/>
  <c r="AC90" i="21"/>
  <c r="AC141" i="21" s="1"/>
  <c r="AC21" i="38" s="1"/>
  <c r="AC97" i="21"/>
  <c r="AC148" i="21" s="1"/>
  <c r="AC99" i="21"/>
  <c r="AC150" i="21" s="1"/>
  <c r="AC30" i="38" s="1"/>
  <c r="AC101" i="21"/>
  <c r="AC152" i="21" s="1"/>
  <c r="AC32" i="38" s="1"/>
  <c r="AC91" i="21"/>
  <c r="AC142" i="21" s="1"/>
  <c r="AC22" i="38" s="1"/>
  <c r="AC92" i="21"/>
  <c r="AC143" i="21" s="1"/>
  <c r="AC23" i="38" s="1"/>
  <c r="AC94" i="21"/>
  <c r="AC145" i="21" s="1"/>
  <c r="AC98" i="21"/>
  <c r="AC149" i="21" s="1"/>
  <c r="AC93" i="21"/>
  <c r="AC144" i="21" s="1"/>
  <c r="AC24" i="38" s="1"/>
  <c r="AB94" i="21"/>
  <c r="AB145" i="21" s="1"/>
  <c r="AB101" i="21"/>
  <c r="AB152" i="21" s="1"/>
  <c r="AB32" i="38" s="1"/>
  <c r="AB98" i="21"/>
  <c r="AB149" i="21" s="1"/>
  <c r="AB97" i="21"/>
  <c r="AB148" i="21" s="1"/>
  <c r="AB100" i="21"/>
  <c r="AB151" i="21" s="1"/>
  <c r="AB99" i="21"/>
  <c r="AB150" i="21" s="1"/>
  <c r="AB30" i="38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100" i="21"/>
  <c r="AO151" i="21" s="1"/>
  <c r="AO94" i="21"/>
  <c r="AO145" i="21" s="1"/>
  <c r="AO101" i="21"/>
  <c r="AO152" i="21" s="1"/>
  <c r="AO32" i="38" s="1"/>
  <c r="AO97" i="21"/>
  <c r="AO148" i="21" s="1"/>
  <c r="AO98" i="21"/>
  <c r="AO149" i="21" s="1"/>
  <c r="AO90" i="21"/>
  <c r="AO141" i="21" s="1"/>
  <c r="AO21" i="38" s="1"/>
  <c r="AO99" i="21"/>
  <c r="AO150" i="21" s="1"/>
  <c r="AO30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100" i="21"/>
  <c r="K151" i="21" s="1"/>
  <c r="K97" i="21"/>
  <c r="K148" i="21" s="1"/>
  <c r="K93" i="21"/>
  <c r="K144" i="21" s="1"/>
  <c r="K24" i="38" s="1"/>
  <c r="K101" i="21"/>
  <c r="K152" i="21" s="1"/>
  <c r="K32" i="38" s="1"/>
  <c r="K90" i="21"/>
  <c r="K141" i="21" s="1"/>
  <c r="K21" i="38" s="1"/>
  <c r="K98" i="21"/>
  <c r="K149" i="21" s="1"/>
  <c r="K99" i="21"/>
  <c r="K150" i="21" s="1"/>
  <c r="K30" i="38" s="1"/>
  <c r="Q94" i="21"/>
  <c r="Q145" i="21" s="1"/>
  <c r="Q100" i="21"/>
  <c r="Q151" i="21" s="1"/>
  <c r="Q99" i="21"/>
  <c r="Q150" i="21" s="1"/>
  <c r="Q30" i="38" s="1"/>
  <c r="Q91" i="21"/>
  <c r="Q142" i="21" s="1"/>
  <c r="Q22" i="38" s="1"/>
  <c r="Q92" i="21"/>
  <c r="Q143" i="21" s="1"/>
  <c r="Q23" i="38" s="1"/>
  <c r="Q98" i="21"/>
  <c r="Q149" i="21" s="1"/>
  <c r="Q90" i="21"/>
  <c r="Q141" i="21" s="1"/>
  <c r="Q21" i="38" s="1"/>
  <c r="Q97" i="21"/>
  <c r="Q148" i="21" s="1"/>
  <c r="Q93" i="21"/>
  <c r="Q144" i="21" s="1"/>
  <c r="Q24" i="38" s="1"/>
  <c r="Q101" i="21"/>
  <c r="Q152" i="21" s="1"/>
  <c r="Q32" i="38" s="1"/>
  <c r="P94" i="21"/>
  <c r="P145" i="21" s="1"/>
  <c r="P100" i="21"/>
  <c r="P151" i="21" s="1"/>
  <c r="P99" i="21"/>
  <c r="P150" i="21" s="1"/>
  <c r="P30" i="38" s="1"/>
  <c r="P90" i="21"/>
  <c r="P141" i="21" s="1"/>
  <c r="P21" i="38" s="1"/>
  <c r="P101" i="21"/>
  <c r="P152" i="21" s="1"/>
  <c r="P32" i="38" s="1"/>
  <c r="P98" i="21"/>
  <c r="P149" i="21" s="1"/>
  <c r="P97" i="21"/>
  <c r="P148" i="21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100" i="21"/>
  <c r="AN151" i="21" s="1"/>
  <c r="AN93" i="21"/>
  <c r="AN144" i="21" s="1"/>
  <c r="AN24" i="38" s="1"/>
  <c r="AN92" i="21"/>
  <c r="AN143" i="21" s="1"/>
  <c r="AN23" i="38" s="1"/>
  <c r="AN99" i="21"/>
  <c r="AN150" i="21" s="1"/>
  <c r="AN30" i="38" s="1"/>
  <c r="AN91" i="21"/>
  <c r="AN142" i="21" s="1"/>
  <c r="AN22" i="38" s="1"/>
  <c r="AN97" i="21"/>
  <c r="AN101" i="21"/>
  <c r="AN152" i="21" s="1"/>
  <c r="AN32" i="38" s="1"/>
  <c r="AN90" i="21"/>
  <c r="AN98" i="21"/>
  <c r="AN149" i="21" s="1"/>
  <c r="U94" i="21"/>
  <c r="U145" i="21" s="1"/>
  <c r="U98" i="21"/>
  <c r="U149" i="21" s="1"/>
  <c r="U101" i="21"/>
  <c r="U152" i="21" s="1"/>
  <c r="U32" i="38" s="1"/>
  <c r="U97" i="21"/>
  <c r="U148" i="21" s="1"/>
  <c r="U92" i="21"/>
  <c r="U143" i="21" s="1"/>
  <c r="U23" i="38" s="1"/>
  <c r="U93" i="21"/>
  <c r="U144" i="21" s="1"/>
  <c r="U24" i="38" s="1"/>
  <c r="U100" i="21"/>
  <c r="U151" i="21" s="1"/>
  <c r="U99" i="21"/>
  <c r="U150" i="21" s="1"/>
  <c r="U30" i="38" s="1"/>
  <c r="U90" i="21"/>
  <c r="U141" i="21" s="1"/>
  <c r="U21" i="38" s="1"/>
  <c r="U91" i="21"/>
  <c r="U142" i="21" s="1"/>
  <c r="U22" i="38" s="1"/>
  <c r="AN121" i="21"/>
  <c r="AN128" i="21" s="1"/>
  <c r="AJ100" i="21"/>
  <c r="AJ151" i="21" s="1"/>
  <c r="AJ94" i="21"/>
  <c r="AJ145" i="21" s="1"/>
  <c r="AJ98" i="21"/>
  <c r="AJ149" i="21" s="1"/>
  <c r="AJ93" i="21"/>
  <c r="AJ144" i="21" s="1"/>
  <c r="AJ24" i="38" s="1"/>
  <c r="AJ97" i="21"/>
  <c r="AJ92" i="21"/>
  <c r="AJ143" i="21" s="1"/>
  <c r="AJ23" i="38" s="1"/>
  <c r="AJ90" i="21"/>
  <c r="AJ99" i="21"/>
  <c r="AJ150" i="21" s="1"/>
  <c r="AJ30" i="38" s="1"/>
  <c r="AJ101" i="21"/>
  <c r="AJ152" i="21" s="1"/>
  <c r="AJ32" i="38" s="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7" i="21"/>
  <c r="AE148" i="21" s="1"/>
  <c r="AE101" i="21"/>
  <c r="AE152" i="21" s="1"/>
  <c r="AE32" i="38" s="1"/>
  <c r="AE99" i="21"/>
  <c r="AE150" i="21" s="1"/>
  <c r="AE30" i="38" s="1"/>
  <c r="AE93" i="21"/>
  <c r="AE144" i="21" s="1"/>
  <c r="AE24" i="38" s="1"/>
  <c r="AE100" i="21"/>
  <c r="AE151" i="21" s="1"/>
  <c r="AE92" i="21"/>
  <c r="AE143" i="21" s="1"/>
  <c r="AE23" i="38" s="1"/>
  <c r="AE98" i="21"/>
  <c r="AE149" i="21" s="1"/>
  <c r="T69" i="21"/>
  <c r="T121" i="21" s="1"/>
  <c r="T128" i="21" s="1"/>
  <c r="AF69" i="21"/>
  <c r="AF121" i="21" s="1"/>
  <c r="AF128" i="21" s="1"/>
  <c r="V100" i="21"/>
  <c r="V151" i="21" s="1"/>
  <c r="V94" i="21"/>
  <c r="V145" i="21" s="1"/>
  <c r="V97" i="21"/>
  <c r="V148" i="21" s="1"/>
  <c r="V93" i="21"/>
  <c r="V144" i="21" s="1"/>
  <c r="V24" i="38" s="1"/>
  <c r="V90" i="21"/>
  <c r="V141" i="21" s="1"/>
  <c r="V21" i="38" s="1"/>
  <c r="V101" i="21"/>
  <c r="V152" i="21" s="1"/>
  <c r="V32" i="38" s="1"/>
  <c r="V98" i="21"/>
  <c r="V149" i="21" s="1"/>
  <c r="V92" i="21"/>
  <c r="V143" i="21" s="1"/>
  <c r="V23" i="38" s="1"/>
  <c r="V91" i="21"/>
  <c r="V142" i="21" s="1"/>
  <c r="V22" i="38" s="1"/>
  <c r="V99" i="21"/>
  <c r="V150" i="21" s="1"/>
  <c r="V30" i="38" s="1"/>
  <c r="Z94" i="21"/>
  <c r="Z145" i="21" s="1"/>
  <c r="Z91" i="21"/>
  <c r="Z142" i="21" s="1"/>
  <c r="Z22" i="38" s="1"/>
  <c r="Z98" i="21"/>
  <c r="Z149" i="21" s="1"/>
  <c r="Z101" i="21"/>
  <c r="Z152" i="21" s="1"/>
  <c r="Z32" i="38" s="1"/>
  <c r="Z93" i="21"/>
  <c r="Z144" i="21" s="1"/>
  <c r="Z24" i="38" s="1"/>
  <c r="Z100" i="21"/>
  <c r="Z151" i="21" s="1"/>
  <c r="Z99" i="21"/>
  <c r="Z150" i="21" s="1"/>
  <c r="Z30" i="38" s="1"/>
  <c r="Z92" i="21"/>
  <c r="Z143" i="21" s="1"/>
  <c r="Z23" i="38" s="1"/>
  <c r="Z90" i="21"/>
  <c r="Z141" i="21" s="1"/>
  <c r="Z21" i="38" s="1"/>
  <c r="Z97" i="21"/>
  <c r="Z148" i="21" s="1"/>
  <c r="AA69" i="21"/>
  <c r="AI94" i="21"/>
  <c r="AI145" i="21" s="1"/>
  <c r="AI100" i="21"/>
  <c r="AI151" i="21" s="1"/>
  <c r="AI91" i="21"/>
  <c r="AI142" i="21" s="1"/>
  <c r="AI22" i="38" s="1"/>
  <c r="AI92" i="21"/>
  <c r="AI143" i="21" s="1"/>
  <c r="AI23" i="38" s="1"/>
  <c r="AI99" i="21"/>
  <c r="AI150" i="21" s="1"/>
  <c r="AI30" i="38" s="1"/>
  <c r="AI101" i="21"/>
  <c r="AI152" i="21" s="1"/>
  <c r="AI32" i="38" s="1"/>
  <c r="AI97" i="21"/>
  <c r="AI148" i="21" s="1"/>
  <c r="AI98" i="21"/>
  <c r="AI149" i="21" s="1"/>
  <c r="AI93" i="21"/>
  <c r="AI144" i="21" s="1"/>
  <c r="AI24" i="38" s="1"/>
  <c r="AI90" i="21"/>
  <c r="AI141" i="21" s="1"/>
  <c r="AI21" i="38" s="1"/>
  <c r="O100" i="21"/>
  <c r="O151" i="21" s="1"/>
  <c r="O94" i="21"/>
  <c r="O145" i="21" s="1"/>
  <c r="O99" i="21"/>
  <c r="O150" i="21" s="1"/>
  <c r="O30" i="38" s="1"/>
  <c r="O90" i="21"/>
  <c r="O141" i="21" s="1"/>
  <c r="O21" i="38" s="1"/>
  <c r="O97" i="21"/>
  <c r="O148" i="21" s="1"/>
  <c r="O92" i="21"/>
  <c r="O143" i="21" s="1"/>
  <c r="O23" i="38" s="1"/>
  <c r="O101" i="21"/>
  <c r="O152" i="21" s="1"/>
  <c r="O32" i="38" s="1"/>
  <c r="O91" i="21"/>
  <c r="O142" i="21" s="1"/>
  <c r="O22" i="38" s="1"/>
  <c r="O93" i="21"/>
  <c r="O144" i="21" s="1"/>
  <c r="O24" i="38" s="1"/>
  <c r="O98" i="21"/>
  <c r="O149" i="21" s="1"/>
  <c r="AR98" i="21"/>
  <c r="AR149" i="21" s="1"/>
  <c r="AR93" i="21"/>
  <c r="AR144" i="21" s="1"/>
  <c r="AR24" i="38" s="1"/>
  <c r="AR100" i="21"/>
  <c r="AR151" i="21" s="1"/>
  <c r="AR97" i="21"/>
  <c r="AR148" i="21" s="1"/>
  <c r="AR99" i="21"/>
  <c r="AR150" i="21" s="1"/>
  <c r="AR30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R101" i="21"/>
  <c r="AR152" i="21" s="1"/>
  <c r="AR32" i="38" s="1"/>
  <c r="AD94" i="21"/>
  <c r="AD145" i="21" s="1"/>
  <c r="AD100" i="21"/>
  <c r="AD151" i="21" s="1"/>
  <c r="AD90" i="21"/>
  <c r="AD141" i="21" s="1"/>
  <c r="AD21" i="38" s="1"/>
  <c r="AD97" i="21"/>
  <c r="AD148" i="21" s="1"/>
  <c r="AD91" i="21"/>
  <c r="AD142" i="21" s="1"/>
  <c r="AD22" i="38" s="1"/>
  <c r="AD101" i="21"/>
  <c r="AD152" i="21" s="1"/>
  <c r="AD32" i="38" s="1"/>
  <c r="AD93" i="21"/>
  <c r="AD144" i="21" s="1"/>
  <c r="AD24" i="38" s="1"/>
  <c r="AD99" i="21"/>
  <c r="AD150" i="21" s="1"/>
  <c r="AD30" i="38" s="1"/>
  <c r="AD98" i="21"/>
  <c r="AD149" i="21" s="1"/>
  <c r="AD92" i="21"/>
  <c r="AD143" i="21" s="1"/>
  <c r="AD23" i="38" s="1"/>
  <c r="AJ121" i="21"/>
  <c r="AJ128" i="21" s="1"/>
  <c r="J92" i="21"/>
  <c r="J143" i="21" s="1"/>
  <c r="J23" i="38" s="1"/>
  <c r="J98" i="21"/>
  <c r="J149" i="21" s="1"/>
  <c r="J94" i="21"/>
  <c r="J145" i="21" s="1"/>
  <c r="J100" i="21"/>
  <c r="J151" i="21" s="1"/>
  <c r="J101" i="21"/>
  <c r="J152" i="21" s="1"/>
  <c r="J32" i="38" s="1"/>
  <c r="J90" i="21"/>
  <c r="J141" i="21" s="1"/>
  <c r="J93" i="21"/>
  <c r="J144" i="21" s="1"/>
  <c r="J24" i="38" s="1"/>
  <c r="J91" i="21"/>
  <c r="J142" i="21" s="1"/>
  <c r="J22" i="38" s="1"/>
  <c r="J97" i="21"/>
  <c r="J148" i="21" s="1"/>
  <c r="J99" i="21"/>
  <c r="J150" i="21" s="1"/>
  <c r="J30" i="38" s="1"/>
  <c r="Y100" i="21"/>
  <c r="Y151" i="21" s="1"/>
  <c r="Y94" i="21"/>
  <c r="Y145" i="21" s="1"/>
  <c r="Y91" i="21"/>
  <c r="Y142" i="21" s="1"/>
  <c r="Y22" i="38" s="1"/>
  <c r="Y99" i="21"/>
  <c r="Y150" i="21" s="1"/>
  <c r="Y30" i="38" s="1"/>
  <c r="Y90" i="21"/>
  <c r="Y141" i="21" s="1"/>
  <c r="Y21" i="38" s="1"/>
  <c r="Y98" i="21"/>
  <c r="Y149" i="21" s="1"/>
  <c r="Y93" i="21"/>
  <c r="Y144" i="21" s="1"/>
  <c r="Y24" i="38" s="1"/>
  <c r="Y97" i="21"/>
  <c r="Y148" i="21" s="1"/>
  <c r="Y101" i="21"/>
  <c r="Y152" i="21" s="1"/>
  <c r="Y32" i="38" s="1"/>
  <c r="Y92" i="21"/>
  <c r="Y143" i="21" s="1"/>
  <c r="Y23" i="38" s="1"/>
  <c r="AH69" i="21"/>
  <c r="N94" i="21"/>
  <c r="N145" i="21" s="1"/>
  <c r="N100" i="21"/>
  <c r="N151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N101" i="21"/>
  <c r="N152" i="21" s="1"/>
  <c r="N32" i="38" s="1"/>
  <c r="N97" i="21"/>
  <c r="N148" i="21" s="1"/>
  <c r="N99" i="21"/>
  <c r="N150" i="21" s="1"/>
  <c r="N30" i="38" s="1"/>
  <c r="N98" i="21"/>
  <c r="N149" i="21" s="1"/>
  <c r="S101" i="21"/>
  <c r="S152" i="21" s="1"/>
  <c r="S32" i="38" s="1"/>
  <c r="S100" i="21"/>
  <c r="S151" i="21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S98" i="21"/>
  <c r="S149" i="21" s="1"/>
  <c r="S97" i="21"/>
  <c r="S148" i="21" s="1"/>
  <c r="S99" i="21"/>
  <c r="S150" i="21" s="1"/>
  <c r="S30" i="38" s="1"/>
  <c r="AG69" i="21"/>
  <c r="AG121" i="21" s="1"/>
  <c r="AG128" i="21" s="1"/>
  <c r="AQ94" i="21"/>
  <c r="AQ145" i="21" s="1"/>
  <c r="AQ100" i="21"/>
  <c r="AQ151" i="21" s="1"/>
  <c r="AQ92" i="21"/>
  <c r="AQ143" i="21" s="1"/>
  <c r="AQ23" i="38" s="1"/>
  <c r="AQ101" i="21"/>
  <c r="AQ152" i="21" s="1"/>
  <c r="AQ32" i="38" s="1"/>
  <c r="AQ97" i="21"/>
  <c r="AQ93" i="21"/>
  <c r="AQ144" i="21" s="1"/>
  <c r="AQ24" i="38" s="1"/>
  <c r="AQ90" i="21"/>
  <c r="AQ98" i="21"/>
  <c r="AQ149" i="21" s="1"/>
  <c r="AQ99" i="21"/>
  <c r="AQ150" i="21" s="1"/>
  <c r="AQ30" i="38" s="1"/>
  <c r="AQ91" i="21"/>
  <c r="AQ142" i="21" s="1"/>
  <c r="AQ22" i="38" s="1"/>
  <c r="L100" i="21"/>
  <c r="L151" i="21" s="1"/>
  <c r="L94" i="21"/>
  <c r="L145" i="21" s="1"/>
  <c r="L91" i="21"/>
  <c r="L142" i="21" s="1"/>
  <c r="L22" i="38" s="1"/>
  <c r="L92" i="21"/>
  <c r="L143" i="21" s="1"/>
  <c r="L23" i="38" s="1"/>
  <c r="L90" i="21"/>
  <c r="L101" i="21"/>
  <c r="L152" i="21" s="1"/>
  <c r="L32" i="38" s="1"/>
  <c r="L98" i="21"/>
  <c r="L149" i="21" s="1"/>
  <c r="L97" i="21"/>
  <c r="L99" i="21"/>
  <c r="L150" i="21" s="1"/>
  <c r="L30" i="38" s="1"/>
  <c r="L93" i="21"/>
  <c r="L144" i="21" s="1"/>
  <c r="L24" i="38" s="1"/>
  <c r="AP97" i="21"/>
  <c r="AP90" i="21"/>
  <c r="AP98" i="21"/>
  <c r="AP149" i="21" s="1"/>
  <c r="AP94" i="21"/>
  <c r="AP145" i="21" s="1"/>
  <c r="AP99" i="21"/>
  <c r="AP150" i="21" s="1"/>
  <c r="AP30" i="38" s="1"/>
  <c r="AP100" i="21"/>
  <c r="AP151" i="21" s="1"/>
  <c r="AP91" i="21"/>
  <c r="AP142" i="21" s="1"/>
  <c r="AP22" i="38" s="1"/>
  <c r="AP101" i="21"/>
  <c r="AP152" i="21" s="1"/>
  <c r="AP32" i="38" s="1"/>
  <c r="AP92" i="21"/>
  <c r="AP93" i="21"/>
  <c r="AP144" i="21" s="1"/>
  <c r="AP24" i="38" s="1"/>
  <c r="R94" i="21"/>
  <c r="R145" i="21" s="1"/>
  <c r="R100" i="21"/>
  <c r="R151" i="21" s="1"/>
  <c r="R92" i="21"/>
  <c r="R143" i="21" s="1"/>
  <c r="R23" i="38" s="1"/>
  <c r="R101" i="21"/>
  <c r="R152" i="21" s="1"/>
  <c r="R32" i="38" s="1"/>
  <c r="R98" i="21"/>
  <c r="R149" i="21" s="1"/>
  <c r="R90" i="21"/>
  <c r="R97" i="21"/>
  <c r="R99" i="21"/>
  <c r="R150" i="21" s="1"/>
  <c r="R30" i="38" s="1"/>
  <c r="R91" i="21"/>
  <c r="R142" i="21" s="1"/>
  <c r="R22" i="38" s="1"/>
  <c r="R93" i="21"/>
  <c r="R144" i="21" s="1"/>
  <c r="R24" i="38" s="1"/>
  <c r="M94" i="21"/>
  <c r="M145" i="21" s="1"/>
  <c r="M100" i="21"/>
  <c r="M151" i="21" s="1"/>
  <c r="M93" i="21"/>
  <c r="M144" i="21" s="1"/>
  <c r="M24" i="38" s="1"/>
  <c r="M91" i="21"/>
  <c r="M142" i="21" s="1"/>
  <c r="M22" i="38" s="1"/>
  <c r="M92" i="21"/>
  <c r="M143" i="21" s="1"/>
  <c r="M23" i="38" s="1"/>
  <c r="M99" i="21"/>
  <c r="M150" i="21" s="1"/>
  <c r="M30" i="38" s="1"/>
  <c r="M90" i="21"/>
  <c r="M141" i="21" s="1"/>
  <c r="M21" i="38" s="1"/>
  <c r="M98" i="21"/>
  <c r="M149" i="21" s="1"/>
  <c r="M97" i="21"/>
  <c r="M148" i="21" s="1"/>
  <c r="M101" i="21"/>
  <c r="M152" i="21" s="1"/>
  <c r="M32" i="38" s="1"/>
  <c r="AK69" i="21"/>
  <c r="AK121" i="21" s="1"/>
  <c r="AK128" i="21" s="1"/>
  <c r="X94" i="21"/>
  <c r="X145" i="21" s="1"/>
  <c r="X100" i="21"/>
  <c r="X151" i="21" s="1"/>
  <c r="X98" i="21"/>
  <c r="X149" i="21" s="1"/>
  <c r="X101" i="21"/>
  <c r="X152" i="21" s="1"/>
  <c r="X32" i="38" s="1"/>
  <c r="X90" i="21"/>
  <c r="X141" i="21" s="1"/>
  <c r="X21" i="38" s="1"/>
  <c r="X97" i="21"/>
  <c r="X148" i="21" s="1"/>
  <c r="X91" i="21"/>
  <c r="X142" i="21" s="1"/>
  <c r="X22" i="38" s="1"/>
  <c r="X93" i="21"/>
  <c r="X144" i="21" s="1"/>
  <c r="X24" i="38" s="1"/>
  <c r="X99" i="21"/>
  <c r="X150" i="21" s="1"/>
  <c r="X30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AR29" i="38"/>
  <c r="AR24" i="39"/>
  <c r="AR30" i="39" s="1"/>
  <c r="AR31" i="38"/>
  <c r="AR22" i="39"/>
  <c r="AR28" i="39" s="1"/>
  <c r="AR28" i="38"/>
  <c r="AR23" i="39"/>
  <c r="AR29" i="39" s="1"/>
  <c r="L141" i="21"/>
  <c r="L21" i="38" s="1"/>
  <c r="R141" i="21"/>
  <c r="R21" i="38" s="1"/>
  <c r="L148" i="21"/>
  <c r="L23" i="39" s="1"/>
  <c r="L29" i="39" s="1"/>
  <c r="X25" i="38"/>
  <c r="X21" i="39"/>
  <c r="X27" i="39" s="1"/>
  <c r="R148" i="21"/>
  <c r="AP148" i="21"/>
  <c r="AQ148" i="21"/>
  <c r="S23" i="39"/>
  <c r="S29" i="39" s="1"/>
  <c r="S28" i="38"/>
  <c r="J28" i="38"/>
  <c r="J23" i="39"/>
  <c r="J29" i="39" s="1"/>
  <c r="AD28" i="38"/>
  <c r="AD23" i="39"/>
  <c r="AD29" i="39" s="1"/>
  <c r="AI22" i="39"/>
  <c r="AI28" i="39" s="1"/>
  <c r="AI31" i="38"/>
  <c r="Z31" i="38"/>
  <c r="Z22" i="39"/>
  <c r="Z28" i="39" s="1"/>
  <c r="AF94" i="21"/>
  <c r="AF145" i="21" s="1"/>
  <c r="AF100" i="21"/>
  <c r="AF151" i="21" s="1"/>
  <c r="AF98" i="21"/>
  <c r="AF149" i="21" s="1"/>
  <c r="AF99" i="21"/>
  <c r="AF150" i="21" s="1"/>
  <c r="AF30" i="38" s="1"/>
  <c r="AF92" i="21"/>
  <c r="AF143" i="21" s="1"/>
  <c r="AF23" i="38" s="1"/>
  <c r="AF97" i="21"/>
  <c r="AF148" i="21" s="1"/>
  <c r="AF91" i="21"/>
  <c r="AF142" i="21" s="1"/>
  <c r="AF22" i="38" s="1"/>
  <c r="AF101" i="21"/>
  <c r="AF152" i="21" s="1"/>
  <c r="AF32" i="38" s="1"/>
  <c r="AF93" i="21"/>
  <c r="AF144" i="21" s="1"/>
  <c r="AF24" i="38" s="1"/>
  <c r="AF90" i="21"/>
  <c r="AF141" i="21" s="1"/>
  <c r="AF21" i="38" s="1"/>
  <c r="AJ29" i="38"/>
  <c r="AJ24" i="39"/>
  <c r="AJ30" i="39" s="1"/>
  <c r="P22" i="39"/>
  <c r="P28" i="39" s="1"/>
  <c r="P31" i="38"/>
  <c r="L21" i="39"/>
  <c r="L27" i="39" s="1"/>
  <c r="L25" i="38"/>
  <c r="S29" i="38"/>
  <c r="S24" i="39"/>
  <c r="S30" i="39" s="1"/>
  <c r="N29" i="38"/>
  <c r="N24" i="39"/>
  <c r="N30" i="39" s="1"/>
  <c r="N31" i="38"/>
  <c r="N22" i="39"/>
  <c r="N28" i="39" s="1"/>
  <c r="Y29" i="38"/>
  <c r="Y24" i="39"/>
  <c r="Y30" i="39" s="1"/>
  <c r="AI25" i="38"/>
  <c r="AI21" i="39"/>
  <c r="AI27" i="39" s="1"/>
  <c r="V24" i="39"/>
  <c r="V30" i="39" s="1"/>
  <c r="V29" i="38"/>
  <c r="AJ25" i="38"/>
  <c r="AJ21" i="39"/>
  <c r="AJ27" i="39" s="1"/>
  <c r="AN148" i="21"/>
  <c r="P21" i="39"/>
  <c r="P27" i="39" s="1"/>
  <c r="P25" i="38"/>
  <c r="K23" i="39"/>
  <c r="K29" i="39" s="1"/>
  <c r="K28" i="38"/>
  <c r="AB21" i="39"/>
  <c r="AB27" i="39" s="1"/>
  <c r="AB25" i="38"/>
  <c r="AC23" i="39"/>
  <c r="AC29" i="39" s="1"/>
  <c r="AC28" i="38"/>
  <c r="AD22" i="39"/>
  <c r="AD28" i="39" s="1"/>
  <c r="AD31" i="38"/>
  <c r="AI29" i="38"/>
  <c r="AI24" i="39"/>
  <c r="AI30" i="39" s="1"/>
  <c r="AA94" i="21"/>
  <c r="AA145" i="21" s="1"/>
  <c r="AA100" i="21"/>
  <c r="AA151" i="21" s="1"/>
  <c r="AA97" i="21"/>
  <c r="AA92" i="21"/>
  <c r="AA143" i="21" s="1"/>
  <c r="AA23" i="38" s="1"/>
  <c r="AA91" i="21"/>
  <c r="AA142" i="21" s="1"/>
  <c r="AA22" i="38" s="1"/>
  <c r="AA98" i="21"/>
  <c r="AA149" i="21" s="1"/>
  <c r="AA90" i="21"/>
  <c r="AA99" i="21"/>
  <c r="AA150" i="21" s="1"/>
  <c r="AA30" i="38" s="1"/>
  <c r="AA101" i="21"/>
  <c r="AA152" i="21" s="1"/>
  <c r="AA32" i="38" s="1"/>
  <c r="AA93" i="21"/>
  <c r="AA144" i="21" s="1"/>
  <c r="AA24" i="38" s="1"/>
  <c r="AE28" i="38"/>
  <c r="AE23" i="39"/>
  <c r="AE29" i="39" s="1"/>
  <c r="AJ22" i="39"/>
  <c r="AJ28" i="39" s="1"/>
  <c r="AJ31" i="38"/>
  <c r="U23" i="39"/>
  <c r="U29" i="39" s="1"/>
  <c r="U28" i="38"/>
  <c r="Q31" i="38"/>
  <c r="Q22" i="39"/>
  <c r="Q28" i="39" s="1"/>
  <c r="K31" i="38"/>
  <c r="K22" i="39"/>
  <c r="K28" i="39" s="1"/>
  <c r="N21" i="39"/>
  <c r="N27" i="39" s="1"/>
  <c r="N25" i="38"/>
  <c r="M22" i="39"/>
  <c r="M28" i="39" s="1"/>
  <c r="M31" i="38"/>
  <c r="AP22" i="39"/>
  <c r="AP28" i="39" s="1"/>
  <c r="AP31" i="38"/>
  <c r="AQ22" i="39"/>
  <c r="AQ28" i="39" s="1"/>
  <c r="AQ31" i="38"/>
  <c r="N28" i="38"/>
  <c r="N23" i="39"/>
  <c r="N29" i="39" s="1"/>
  <c r="AH100" i="21"/>
  <c r="AH151" i="21" s="1"/>
  <c r="AH94" i="21"/>
  <c r="AH145" i="21" s="1"/>
  <c r="AH98" i="21"/>
  <c r="AH149" i="21" s="1"/>
  <c r="AH92" i="21"/>
  <c r="AH143" i="21" s="1"/>
  <c r="AH23" i="38" s="1"/>
  <c r="AH91" i="21"/>
  <c r="AH142" i="21" s="1"/>
  <c r="AH22" i="38" s="1"/>
  <c r="AH99" i="21"/>
  <c r="AH150" i="21" s="1"/>
  <c r="AH30" i="38" s="1"/>
  <c r="AH90" i="21"/>
  <c r="AH101" i="21"/>
  <c r="AH152" i="21" s="1"/>
  <c r="AH32" i="38" s="1"/>
  <c r="AH93" i="21"/>
  <c r="AH144" i="21" s="1"/>
  <c r="AH24" i="38" s="1"/>
  <c r="AH97" i="21"/>
  <c r="J21" i="38"/>
  <c r="AD24" i="39"/>
  <c r="AD30" i="39" s="1"/>
  <c r="AD29" i="38"/>
  <c r="AD21" i="39"/>
  <c r="AD27" i="39" s="1"/>
  <c r="AD25" i="38"/>
  <c r="O28" i="38"/>
  <c r="O23" i="39"/>
  <c r="O29" i="39" s="1"/>
  <c r="AI28" i="38"/>
  <c r="AI23" i="39"/>
  <c r="AI29" i="39" s="1"/>
  <c r="AA121" i="21"/>
  <c r="AA128" i="21" s="1"/>
  <c r="Z29" i="38"/>
  <c r="Z24" i="39"/>
  <c r="Z30" i="39" s="1"/>
  <c r="T100" i="21"/>
  <c r="T151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7" i="21"/>
  <c r="T148" i="21" s="1"/>
  <c r="T98" i="21"/>
  <c r="T149" i="21" s="1"/>
  <c r="T99" i="21"/>
  <c r="T150" i="21" s="1"/>
  <c r="T30" i="38" s="1"/>
  <c r="T101" i="21"/>
  <c r="T152" i="21" s="1"/>
  <c r="T32" i="38" s="1"/>
  <c r="T94" i="21"/>
  <c r="T145" i="21" s="1"/>
  <c r="P23" i="39"/>
  <c r="P29" i="39" s="1"/>
  <c r="P28" i="38"/>
  <c r="Q21" i="39"/>
  <c r="Q27" i="39" s="1"/>
  <c r="Q25" i="38"/>
  <c r="AO24" i="39"/>
  <c r="AO30" i="39" s="1"/>
  <c r="AO29" i="38"/>
  <c r="AC24" i="39"/>
  <c r="AC30" i="39" s="1"/>
  <c r="AC29" i="38"/>
  <c r="AC22" i="39"/>
  <c r="AC28" i="39" s="1"/>
  <c r="AC31" i="38"/>
  <c r="R24" i="39"/>
  <c r="R30" i="39" s="1"/>
  <c r="R29" i="38"/>
  <c r="AH121" i="21"/>
  <c r="AH128" i="21" s="1"/>
  <c r="Z28" i="38"/>
  <c r="Z23" i="39"/>
  <c r="Z29" i="39" s="1"/>
  <c r="AE29" i="38"/>
  <c r="AE24" i="39"/>
  <c r="AE30" i="39" s="1"/>
  <c r="AJ141" i="21"/>
  <c r="AJ21" i="38" s="1"/>
  <c r="U29" i="38"/>
  <c r="U24" i="39"/>
  <c r="U30" i="39" s="1"/>
  <c r="P24" i="39"/>
  <c r="P30" i="39" s="1"/>
  <c r="P29" i="38"/>
  <c r="Q28" i="38"/>
  <c r="Q23" i="39"/>
  <c r="Q29" i="39" s="1"/>
  <c r="AO28" i="38"/>
  <c r="AO23" i="39"/>
  <c r="AO29" i="39" s="1"/>
  <c r="AC21" i="39"/>
  <c r="AC27" i="39" s="1"/>
  <c r="AC25" i="38"/>
  <c r="AM31" i="38"/>
  <c r="AM22" i="39"/>
  <c r="AM28" i="39" s="1"/>
  <c r="X28" i="38"/>
  <c r="X23" i="39"/>
  <c r="X29" i="39" s="1"/>
  <c r="M28" i="38"/>
  <c r="M23" i="39"/>
  <c r="M29" i="39" s="1"/>
  <c r="M21" i="39"/>
  <c r="M27" i="39" s="1"/>
  <c r="M25" i="38"/>
  <c r="L24" i="39"/>
  <c r="L30" i="39" s="1"/>
  <c r="L29" i="38"/>
  <c r="AQ21" i="39"/>
  <c r="AQ27" i="39" s="1"/>
  <c r="AQ25" i="38"/>
  <c r="M24" i="39"/>
  <c r="M30" i="39" s="1"/>
  <c r="M29" i="38"/>
  <c r="R31" i="38"/>
  <c r="R22" i="39"/>
  <c r="R28" i="39" s="1"/>
  <c r="AP25" i="38"/>
  <c r="AP21" i="39"/>
  <c r="AP27" i="39" s="1"/>
  <c r="AQ24" i="39"/>
  <c r="AQ30" i="39" s="1"/>
  <c r="AQ29" i="38"/>
  <c r="AG100" i="21"/>
  <c r="AG151" i="21" s="1"/>
  <c r="AG94" i="21"/>
  <c r="AG145" i="21" s="1"/>
  <c r="AG98" i="21"/>
  <c r="AG149" i="21" s="1"/>
  <c r="AG92" i="21"/>
  <c r="AG143" i="21" s="1"/>
  <c r="AG23" i="38" s="1"/>
  <c r="AG90" i="21"/>
  <c r="AG141" i="21" s="1"/>
  <c r="AG21" i="38" s="1"/>
  <c r="AG93" i="21"/>
  <c r="AG144" i="21" s="1"/>
  <c r="AG24" i="38" s="1"/>
  <c r="AG99" i="21"/>
  <c r="AG150" i="21" s="1"/>
  <c r="AG30" i="38" s="1"/>
  <c r="AG101" i="21"/>
  <c r="AG152" i="21" s="1"/>
  <c r="AG32" i="38" s="1"/>
  <c r="AG97" i="21"/>
  <c r="AG148" i="21" s="1"/>
  <c r="AG91" i="21"/>
  <c r="AG142" i="21" s="1"/>
  <c r="AG22" i="38" s="1"/>
  <c r="Y21" i="39"/>
  <c r="Y27" i="39" s="1"/>
  <c r="Y25" i="38"/>
  <c r="J31" i="38"/>
  <c r="J22" i="39"/>
  <c r="J28" i="39" s="1"/>
  <c r="Z25" i="38"/>
  <c r="Z21" i="39"/>
  <c r="Z27" i="39" s="1"/>
  <c r="V28" i="38"/>
  <c r="V23" i="39"/>
  <c r="V29" i="39" s="1"/>
  <c r="AE25" i="38"/>
  <c r="AE21" i="39"/>
  <c r="AE27" i="39" s="1"/>
  <c r="U25" i="38"/>
  <c r="U21" i="39"/>
  <c r="U27" i="39" s="1"/>
  <c r="K24" i="39"/>
  <c r="K30" i="39" s="1"/>
  <c r="K29" i="38"/>
  <c r="K21" i="39"/>
  <c r="K27" i="39" s="1"/>
  <c r="K25" i="38"/>
  <c r="AB22" i="39"/>
  <c r="AB28" i="39" s="1"/>
  <c r="AB31" i="38"/>
  <c r="W91" i="21"/>
  <c r="W142" i="21" s="1"/>
  <c r="W22" i="38" s="1"/>
  <c r="W98" i="21"/>
  <c r="W149" i="21" s="1"/>
  <c r="W97" i="21"/>
  <c r="W148" i="21" s="1"/>
  <c r="W92" i="21"/>
  <c r="W143" i="21" s="1"/>
  <c r="W23" i="38" s="1"/>
  <c r="W101" i="21"/>
  <c r="W152" i="21" s="1"/>
  <c r="W32" i="38" s="1"/>
  <c r="W90" i="21"/>
  <c r="W141" i="21" s="1"/>
  <c r="W21" i="38" s="1"/>
  <c r="W94" i="21"/>
  <c r="W145" i="21" s="1"/>
  <c r="W99" i="21"/>
  <c r="W150" i="21" s="1"/>
  <c r="W30" i="38" s="1"/>
  <c r="W100" i="21"/>
  <c r="W151" i="21" s="1"/>
  <c r="W93" i="21"/>
  <c r="W144" i="21" s="1"/>
  <c r="W24" i="38" s="1"/>
  <c r="AM24" i="39"/>
  <c r="AM30" i="39" s="1"/>
  <c r="AM29" i="38"/>
  <c r="AK94" i="21"/>
  <c r="AK145" i="21" s="1"/>
  <c r="AK97" i="21"/>
  <c r="AK148" i="21" s="1"/>
  <c r="AK99" i="21"/>
  <c r="AK150" i="21" s="1"/>
  <c r="AK30" i="38" s="1"/>
  <c r="AK100" i="21"/>
  <c r="AK151" i="21" s="1"/>
  <c r="AK92" i="21"/>
  <c r="AK143" i="21" s="1"/>
  <c r="AK23" i="38" s="1"/>
  <c r="AK91" i="21"/>
  <c r="AK142" i="21" s="1"/>
  <c r="AK22" i="38" s="1"/>
  <c r="AK93" i="21"/>
  <c r="AK144" i="21" s="1"/>
  <c r="AK24" i="38" s="1"/>
  <c r="AK98" i="21"/>
  <c r="AK149" i="21" s="1"/>
  <c r="AK101" i="21"/>
  <c r="AK152" i="21" s="1"/>
  <c r="AK32" i="38" s="1"/>
  <c r="AK90" i="21"/>
  <c r="AK141" i="21" s="1"/>
  <c r="AK21" i="38" s="1"/>
  <c r="X24" i="39"/>
  <c r="X30" i="39" s="1"/>
  <c r="X29" i="38"/>
  <c r="AP24" i="39"/>
  <c r="AP30" i="39" s="1"/>
  <c r="AP29" i="38"/>
  <c r="Y22" i="39"/>
  <c r="Y28" i="39" s="1"/>
  <c r="Y31" i="38"/>
  <c r="O29" i="38"/>
  <c r="O24" i="39"/>
  <c r="O30" i="39" s="1"/>
  <c r="O21" i="39"/>
  <c r="O27" i="39" s="1"/>
  <c r="O25" i="38"/>
  <c r="V21" i="39"/>
  <c r="V27" i="39" s="1"/>
  <c r="V25" i="38"/>
  <c r="AE22" i="39"/>
  <c r="AE28" i="39" s="1"/>
  <c r="AE31" i="38"/>
  <c r="AJ148" i="21"/>
  <c r="AN29" i="38"/>
  <c r="AN24" i="39"/>
  <c r="AN30" i="39" s="1"/>
  <c r="AN22" i="39"/>
  <c r="AN28" i="39" s="1"/>
  <c r="AN31" i="38"/>
  <c r="Q24" i="39"/>
  <c r="Q30" i="39" s="1"/>
  <c r="Q29" i="38"/>
  <c r="AO25" i="38"/>
  <c r="AO21" i="39"/>
  <c r="AO27" i="39" s="1"/>
  <c r="AB23" i="39"/>
  <c r="AB29" i="39" s="1"/>
  <c r="AB28" i="38"/>
  <c r="AM148" i="21"/>
  <c r="L22" i="39"/>
  <c r="L28" i="39" s="1"/>
  <c r="L31" i="38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X22" i="39"/>
  <c r="X28" i="39" s="1"/>
  <c r="X31" i="38"/>
  <c r="AP21" i="38"/>
  <c r="S22" i="39"/>
  <c r="S28" i="39" s="1"/>
  <c r="S31" i="38"/>
  <c r="Y23" i="39"/>
  <c r="Y29" i="39" s="1"/>
  <c r="Y28" i="38"/>
  <c r="J24" i="39"/>
  <c r="J30" i="39" s="1"/>
  <c r="J29" i="38"/>
  <c r="O22" i="39"/>
  <c r="O28" i="39" s="1"/>
  <c r="O31" i="38"/>
  <c r="V22" i="39"/>
  <c r="V28" i="39" s="1"/>
  <c r="V31" i="38"/>
  <c r="AL94" i="21"/>
  <c r="AL145" i="21" s="1"/>
  <c r="AL100" i="21"/>
  <c r="AL151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L97" i="21"/>
  <c r="AL148" i="21" s="1"/>
  <c r="AL101" i="21"/>
  <c r="AL152" i="21" s="1"/>
  <c r="AL32" i="38" s="1"/>
  <c r="AL99" i="21"/>
  <c r="AL150" i="21" s="1"/>
  <c r="AL30" i="38" s="1"/>
  <c r="AL98" i="21"/>
  <c r="AL149" i="21" s="1"/>
  <c r="U22" i="39"/>
  <c r="U28" i="39" s="1"/>
  <c r="U31" i="38"/>
  <c r="AN141" i="21"/>
  <c r="AN21" i="38" s="1"/>
  <c r="AN21" i="39"/>
  <c r="AN27" i="39" s="1"/>
  <c r="AN25" i="38"/>
  <c r="AO22" i="39"/>
  <c r="AO28" i="39" s="1"/>
  <c r="AO31" i="38"/>
  <c r="AB24" i="39"/>
  <c r="AB30" i="39" s="1"/>
  <c r="AB29" i="38"/>
  <c r="AM141" i="21"/>
  <c r="AM21" i="38" s="1"/>
  <c r="AM25" i="38"/>
  <c r="AM21" i="39"/>
  <c r="AM27" i="39" s="1"/>
  <c r="L28" i="38" l="1"/>
  <c r="AA148" i="21"/>
  <c r="AA28" i="38" s="1"/>
  <c r="AH148" i="21"/>
  <c r="AH28" i="38" s="1"/>
  <c r="H55" i="38"/>
  <c r="H45" i="38"/>
  <c r="H44" i="38"/>
  <c r="H46" i="38"/>
  <c r="H57" i="38"/>
  <c r="AA141" i="21"/>
  <c r="AA21" i="38" s="1"/>
  <c r="AL28" i="38"/>
  <c r="AL23" i="39"/>
  <c r="AL29" i="39" s="1"/>
  <c r="AK24" i="39"/>
  <c r="AK30" i="39" s="1"/>
  <c r="AK29" i="38"/>
  <c r="AH24" i="39"/>
  <c r="AH30" i="39" s="1"/>
  <c r="AH29" i="38"/>
  <c r="AN23" i="39"/>
  <c r="AN29" i="39" s="1"/>
  <c r="AN28" i="38"/>
  <c r="W23" i="39"/>
  <c r="W29" i="39" s="1"/>
  <c r="W28" i="38"/>
  <c r="T21" i="39"/>
  <c r="T27" i="39" s="1"/>
  <c r="T25" i="38"/>
  <c r="AH21" i="39"/>
  <c r="AH27" i="39" s="1"/>
  <c r="AH25" i="38"/>
  <c r="AA22" i="39"/>
  <c r="AA28" i="39" s="1"/>
  <c r="AA31" i="38"/>
  <c r="W29" i="38"/>
  <c r="W24" i="39"/>
  <c r="W30" i="39" s="1"/>
  <c r="T31" i="38"/>
  <c r="T22" i="39"/>
  <c r="T28" i="39" s="1"/>
  <c r="AH22" i="39"/>
  <c r="AH28" i="39" s="1"/>
  <c r="AH31" i="38"/>
  <c r="AA25" i="38"/>
  <c r="AA21" i="39"/>
  <c r="AA27" i="39" s="1"/>
  <c r="AF28" i="38"/>
  <c r="AF23" i="39"/>
  <c r="AF29" i="39" s="1"/>
  <c r="AQ23" i="39"/>
  <c r="AQ29" i="39" s="1"/>
  <c r="AQ28" i="38"/>
  <c r="AL25" i="38"/>
  <c r="AL21" i="39"/>
  <c r="AL27" i="39" s="1"/>
  <c r="T24" i="39"/>
  <c r="T30" i="39" s="1"/>
  <c r="T29" i="38"/>
  <c r="AH141" i="21"/>
  <c r="AH21" i="38" s="1"/>
  <c r="AP28" i="38"/>
  <c r="AP23" i="39"/>
  <c r="AP29" i="39" s="1"/>
  <c r="AL24" i="39"/>
  <c r="AL30" i="39" s="1"/>
  <c r="AL29" i="38"/>
  <c r="AL31" i="38"/>
  <c r="AL22" i="39"/>
  <c r="AL28" i="39" s="1"/>
  <c r="W22" i="39"/>
  <c r="W28" i="39" s="1"/>
  <c r="W31" i="38"/>
  <c r="AM28" i="38"/>
  <c r="AM23" i="39"/>
  <c r="AM29" i="39" s="1"/>
  <c r="AK22" i="39"/>
  <c r="AK28" i="39" s="1"/>
  <c r="AK31" i="38"/>
  <c r="W25" i="38"/>
  <c r="W21" i="39"/>
  <c r="W27" i="39" s="1"/>
  <c r="AG29" i="38"/>
  <c r="AG24" i="39"/>
  <c r="AG30" i="39" s="1"/>
  <c r="T23" i="39"/>
  <c r="T29" i="39" s="1"/>
  <c r="T28" i="38"/>
  <c r="AA24" i="39"/>
  <c r="AA30" i="39" s="1"/>
  <c r="AA29" i="38"/>
  <c r="AF29" i="38"/>
  <c r="AF24" i="39"/>
  <c r="AF30" i="39" s="1"/>
  <c r="R23" i="39"/>
  <c r="R29" i="39" s="1"/>
  <c r="R28" i="38"/>
  <c r="AK23" i="39"/>
  <c r="AK29" i="39" s="1"/>
  <c r="AK28" i="38"/>
  <c r="AG21" i="39"/>
  <c r="AG27" i="39" s="1"/>
  <c r="AG25" i="38"/>
  <c r="AF22" i="39"/>
  <c r="AF28" i="39" s="1"/>
  <c r="AF31" i="38"/>
  <c r="AJ28" i="38"/>
  <c r="AJ23" i="39"/>
  <c r="AJ29" i="39" s="1"/>
  <c r="AK25" i="38"/>
  <c r="AK21" i="39"/>
  <c r="AK27" i="39" s="1"/>
  <c r="AG23" i="39"/>
  <c r="AG29" i="39" s="1"/>
  <c r="AG28" i="38"/>
  <c r="AG22" i="39"/>
  <c r="AG28" i="39" s="1"/>
  <c r="AG31" i="38"/>
  <c r="AF21" i="39"/>
  <c r="AF27" i="39" s="1"/>
  <c r="AF25" i="38"/>
  <c r="AH23" i="39" l="1"/>
  <c r="AH29" i="39" s="1"/>
  <c r="AA23" i="39"/>
  <c r="AA29" i="39" s="1"/>
  <c r="H43" i="38"/>
  <c r="H44" i="39"/>
  <c r="H50" i="39" s="1"/>
  <c r="H155" i="21"/>
  <c r="H154" i="21"/>
  <c r="H56" i="38"/>
  <c r="H43" i="39"/>
  <c r="H49" i="39" s="1"/>
  <c r="H36" i="39"/>
  <c r="H54" i="38"/>
  <c r="H53" i="38"/>
  <c r="H46" i="39"/>
  <c r="H35" i="39"/>
  <c r="H47" i="38"/>
  <c r="H38" i="39"/>
  <c r="H45" i="39" l="1"/>
  <c r="H51" i="39" s="1"/>
  <c r="H37" i="39"/>
  <c r="H49" i="38"/>
  <c r="H56" i="39"/>
  <c r="H70" i="36" s="1"/>
  <c r="H159" i="21"/>
  <c r="H38" i="33" s="1"/>
  <c r="H59" i="38"/>
  <c r="H60" i="38" s="1"/>
  <c r="H57" i="39"/>
  <c r="H30" i="24" s="1"/>
  <c r="H50" i="38"/>
  <c r="H62" i="38" l="1"/>
  <c r="H63" i="38" s="1"/>
  <c r="A4" i="21"/>
  <c r="H58" i="39"/>
  <c r="H31" i="24" s="1"/>
  <c r="H53" i="39"/>
  <c r="H62" i="39" s="1"/>
  <c r="H78" i="38"/>
  <c r="K43" i="22" s="1"/>
  <c r="H81" i="38"/>
  <c r="N43" i="22" s="1"/>
  <c r="H77" i="38"/>
  <c r="H80" i="38"/>
  <c r="M43" i="22" s="1"/>
  <c r="H79" i="38"/>
  <c r="L43" i="22" s="1"/>
  <c r="H69" i="38"/>
  <c r="K33" i="22" s="1"/>
  <c r="H71" i="38"/>
  <c r="M33" i="22" s="1"/>
  <c r="H70" i="38"/>
  <c r="L33" i="22" s="1"/>
  <c r="H72" i="38"/>
  <c r="N33" i="22" s="1"/>
  <c r="H68" i="38"/>
  <c r="A4" i="39" l="1"/>
  <c r="H42" i="33"/>
  <c r="L78" i="22"/>
  <c r="L47" i="22"/>
  <c r="L70" i="22" s="1"/>
  <c r="M78" i="22"/>
  <c r="M47" i="22"/>
  <c r="M70" i="22" s="1"/>
  <c r="H83" i="38"/>
  <c r="J43" i="22"/>
  <c r="N47" i="22"/>
  <c r="N70" i="22" s="1"/>
  <c r="N78" i="22"/>
  <c r="K78" i="22"/>
  <c r="K47" i="22"/>
  <c r="K70" i="22" s="1"/>
  <c r="M77" i="22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4" i="22"/>
  <c r="M130" i="22" s="1"/>
  <c r="M83" i="22"/>
  <c r="M129" i="22" s="1"/>
  <c r="N83" i="22"/>
  <c r="N129" i="22" s="1"/>
  <c r="H87" i="38"/>
  <c r="H39" i="33" s="1"/>
  <c r="N84" i="22"/>
  <c r="N130" i="22" s="1"/>
  <c r="J78" i="22"/>
  <c r="J47" i="22"/>
  <c r="K84" i="22"/>
  <c r="K130" i="22" s="1"/>
  <c r="L84" i="22"/>
  <c r="L130" i="22" s="1"/>
  <c r="L83" i="22"/>
  <c r="L129" i="22" s="1"/>
  <c r="J37" i="22"/>
  <c r="J77" i="22"/>
  <c r="A4" i="38" l="1"/>
  <c r="H49" i="22"/>
  <c r="J70" i="22"/>
  <c r="J84" i="22" s="1"/>
  <c r="J130" i="22" s="1"/>
  <c r="J69" i="22"/>
  <c r="J83" i="22" s="1"/>
  <c r="J129" i="22" s="1"/>
  <c r="H39" i="22"/>
  <c r="H134" i="22" l="1"/>
  <c r="J146" i="22" s="1"/>
  <c r="H18" i="24" s="1"/>
  <c r="H133" i="22"/>
  <c r="L146" i="22" l="1"/>
  <c r="H20" i="24" s="1"/>
  <c r="K146" i="22"/>
  <c r="H19" i="24" s="1"/>
  <c r="M146" i="22"/>
  <c r="H21" i="24" s="1"/>
  <c r="H140" i="22"/>
  <c r="H150" i="22" s="1"/>
  <c r="N146" i="22"/>
  <c r="H139" i="22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39" i="24" l="1"/>
  <c r="H23" i="23" s="1"/>
  <c r="H37" i="24"/>
  <c r="H21" i="23" s="1"/>
  <c r="H169" i="22"/>
  <c r="H184" i="22" s="1"/>
  <c r="H25" i="36" s="1"/>
  <c r="J60" i="36" s="1"/>
  <c r="H154" i="22"/>
  <c r="H23" i="24"/>
  <c r="H43" i="24" s="1"/>
  <c r="H36" i="24"/>
  <c r="H20" i="23" s="1"/>
  <c r="H38" i="24"/>
  <c r="H22" i="23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H188" i="22" l="1"/>
  <c r="H41" i="33" s="1"/>
  <c r="M60" i="36"/>
  <c r="K60" i="36"/>
  <c r="L60" i="36"/>
  <c r="H44" i="33"/>
  <c r="A4" i="24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A4" i="22" l="1"/>
  <c r="L94" i="36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3" i="33" l="1"/>
  <c r="H45" i="33" s="1"/>
  <c r="A4" i="33" s="1"/>
  <c r="A4" i="36"/>
</calcChain>
</file>

<file path=xl/sharedStrings.xml><?xml version="1.0" encoding="utf-8"?>
<sst xmlns="http://schemas.openxmlformats.org/spreadsheetml/2006/main" count="3001" uniqueCount="798">
  <si>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</si>
  <si>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</si>
  <si>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</si>
  <si>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</si>
  <si>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</si>
  <si>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</si>
  <si>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</si>
  <si>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</si>
  <si>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</si>
  <si>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</si>
  <si>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</si>
  <si>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</si>
  <si>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</si>
  <si>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</si>
  <si>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</si>
  <si>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</si>
  <si>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</si>
  <si>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</si>
  <si>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</si>
  <si>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</si>
  <si>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</si>
  <si>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</si>
  <si>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</si>
  <si>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</si>
  <si>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</si>
  <si>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</si>
  <si>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</si>
  <si>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</si>
  <si>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</si>
  <si>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</si>
  <si>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</si>
  <si>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</si>
  <si>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</si>
  <si>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</si>
  <si>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</si>
  <si>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</si>
  <si>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</si>
  <si>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</si>
  <si>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</si>
  <si>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</si>
  <si>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</si>
  <si>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</si>
  <si>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</si>
  <si>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</si>
  <si>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</si>
  <si>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</si>
  <si>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</si>
  <si>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</si>
  <si>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</si>
  <si>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</si>
  <si>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</si>
  <si>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</si>
  <si>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</si>
  <si>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</si>
  <si>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</si>
  <si>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</si>
  <si>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</si>
  <si>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</si>
  <si>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</si>
  <si>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</si>
  <si>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</si>
  <si>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</si>
  <si>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</si>
  <si>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</si>
  <si>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</si>
  <si>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</si>
  <si>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</si>
  <si>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</si>
  <si>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</si>
  <si>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</si>
  <si>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</si>
  <si>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</si>
  <si>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</si>
  <si>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</si>
  <si>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</si>
  <si>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</si>
  <si>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</si>
  <si>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</si>
  <si>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</si>
  <si>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</si>
  <si>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</si>
  <si>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</si>
  <si>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</si>
  <si>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</si>
  <si>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</si>
  <si>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</si>
  <si>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</si>
  <si>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</si>
  <si>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</si>
  <si>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</si>
  <si>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</si>
  <si>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</si>
  <si>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</si>
  <si>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</si>
  <si>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</si>
  <si>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</si>
  <si>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</si>
  <si>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</si>
  <si>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</si>
  <si>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</si>
  <si>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</si>
  <si>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</si>
  <si>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</si>
  <si>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</si>
  <si>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</si>
  <si>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</si>
  <si>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</si>
  <si>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</si>
  <si>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</si>
  <si>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</si>
  <si>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</si>
  <si>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</si>
  <si>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</si>
  <si>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</si>
  <si>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</si>
  <si>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</si>
  <si>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</si>
  <si>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</si>
  <si>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</si>
  <si>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</si>
  <si>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</si>
  <si>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</si>
  <si>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</si>
  <si>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</si>
  <si>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</si>
  <si>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</si>
  <si>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</si>
  <si>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</si>
  <si>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</si>
  <si>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</si>
  <si>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</si>
  <si>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</si>
  <si>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</si>
  <si>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</si>
  <si>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</si>
  <si>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</si>
  <si>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</si>
  <si>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</si>
  <si>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</si>
  <si>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</si>
  <si>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</si>
  <si>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</si>
  <si>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</si>
  <si>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</si>
  <si>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</si>
  <si>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</si>
  <si>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</si>
  <si>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</si>
  <si>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</si>
  <si>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</si>
  <si>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</si>
  <si>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</si>
  <si>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</si>
  <si>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</si>
  <si>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</si>
  <si>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</si>
  <si>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</si>
  <si>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</si>
  <si>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</si>
  <si>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</si>
  <si>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</si>
  <si>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</si>
  <si>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</si>
  <si>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</si>
  <si>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</si>
  <si>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</si>
  <si>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</si>
  <si>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</si>
  <si>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</si>
  <si>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</si>
  <si>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</si>
  <si>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</si>
  <si>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</si>
  <si>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</si>
  <si>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</si>
  <si>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</si>
  <si>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</si>
  <si>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</si>
  <si>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</si>
  <si>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</si>
  <si>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</si>
  <si>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</si>
  <si>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</si>
  <si>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</si>
  <si>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</si>
  <si>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</si>
  <si>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</si>
  <si>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</si>
  <si>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</si>
  <si>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</si>
  <si>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</si>
  <si>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</si>
  <si>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</si>
  <si>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</si>
  <si>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</si>
  <si>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</si>
  <si>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</si>
  <si>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</si>
  <si>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</si>
  <si>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</si>
  <si>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</si>
  <si>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</si>
  <si>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</si>
  <si>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</si>
  <si>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</si>
  <si>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</si>
  <si>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</si>
  <si>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</si>
  <si>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</si>
  <si>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</si>
  <si>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</si>
  <si>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</si>
  <si>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</si>
  <si>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</si>
  <si>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</si>
  <si>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</si>
  <si>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</si>
  <si>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</si>
  <si>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</si>
  <si>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</si>
  <si>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</si>
  <si>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</si>
  <si>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</si>
  <si>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</si>
  <si>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</si>
  <si>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</si>
  <si>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</si>
  <si>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</si>
  <si>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</si>
  <si>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</si>
  <si>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</si>
  <si>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</si>
  <si>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</si>
  <si>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</si>
  <si>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</si>
  <si>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</si>
  <si>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</si>
  <si>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</si>
  <si>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</si>
  <si>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</si>
  <si>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</si>
  <si>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</si>
  <si>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</si>
  <si>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</si>
  <si>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</si>
  <si>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</si>
  <si>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</si>
  <si>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</si>
  <si>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</si>
  <si>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</si>
  <si>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</si>
  <si>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</si>
  <si>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</si>
  <si>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</si>
  <si>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</si>
  <si>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</si>
  <si>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</si>
  <si>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</si>
  <si>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</si>
  <si>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</si>
  <si>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</si>
  <si>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</si>
  <si>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</si>
  <si>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</si>
  <si>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</si>
  <si>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</si>
  <si>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</si>
  <si>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</si>
  <si>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</si>
  <si>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</si>
  <si>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</si>
  <si>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</si>
  <si>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</si>
  <si>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</si>
  <si>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</si>
  <si>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</si>
  <si>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</si>
  <si>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</si>
  <si>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</si>
  <si>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</si>
  <si>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</si>
  <si>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</si>
  <si>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</si>
  <si>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</si>
  <si>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</si>
  <si>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</si>
  <si>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</si>
  <si>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</si>
  <si>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</si>
  <si>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</si>
  <si>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</si>
  <si>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</si>
  <si>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</si>
  <si>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</si>
  <si>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</si>
  <si>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</si>
  <si>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</si>
  <si>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</si>
  <si>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</si>
  <si>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</si>
  <si>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</si>
  <si>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</si>
  <si>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</si>
  <si>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</si>
  <si>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</si>
  <si>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</si>
  <si>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</si>
  <si>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</si>
  <si>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</si>
  <si>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</si>
  <si>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</si>
  <si>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</si>
  <si>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</si>
  <si>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</si>
  <si>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</si>
  <si>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</si>
  <si>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</si>
  <si>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</si>
  <si>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</si>
  <si>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</si>
  <si>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</si>
  <si>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</si>
  <si>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</si>
  <si>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</si>
  <si>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</si>
  <si>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</si>
  <si>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</si>
  <si>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</si>
  <si>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</si>
  <si>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</si>
  <si>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</si>
  <si>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</si>
  <si>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</si>
  <si>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</si>
  <si>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</si>
  <si>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</si>
  <si>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</si>
  <si>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</si>
  <si>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</si>
  <si>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</si>
  <si>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</si>
  <si>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</si>
  <si>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</si>
  <si>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</si>
  <si>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</si>
  <si>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</si>
  <si>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</si>
  <si>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</si>
  <si>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</si>
  <si>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</si>
  <si>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</si>
  <si>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</si>
  <si>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</si>
  <si>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</si>
  <si>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</si>
  <si>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</si>
  <si>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</si>
  <si>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</si>
  <si>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</si>
  <si>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</si>
  <si>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</si>
  <si>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</si>
  <si>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</si>
  <si>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</si>
  <si>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</si>
  <si>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</si>
  <si>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</si>
  <si>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</si>
  <si>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</si>
  <si>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</si>
  <si>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</si>
  <si>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</si>
  <si>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</si>
  <si>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</si>
  <si>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</si>
  <si>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</si>
  <si>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</si>
  <si>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</si>
  <si>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</si>
  <si>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</si>
  <si>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</si>
  <si>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</si>
  <si>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</si>
  <si>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</si>
  <si>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</si>
  <si>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</si>
  <si>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</si>
  <si>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</si>
  <si>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</si>
  <si>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</si>
  <si>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</si>
  <si>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</si>
  <si>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</si>
  <si>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</si>
  <si>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</si>
  <si>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</si>
  <si>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</si>
  <si>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</si>
  <si>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</si>
  <si>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</si>
  <si>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</si>
  <si>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</si>
  <si>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</si>
  <si>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</si>
  <si>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</si>
  <si>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</si>
  <si>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</si>
  <si>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</si>
  <si>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</si>
  <si>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</si>
  <si>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</si>
  <si>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</si>
  <si>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</si>
  <si>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</si>
  <si>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</si>
  <si>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</si>
  <si>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</si>
  <si>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</si>
  <si>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</si>
  <si>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</si>
  <si>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</si>
  <si>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</si>
  <si>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</si>
  <si>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</si>
  <si>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</si>
  <si>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</si>
  <si>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</si>
  <si>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</si>
  <si>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</si>
  <si>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</si>
  <si>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</si>
  <si>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</si>
  <si>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</si>
  <si>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</si>
  <si>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</si>
  <si>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</si>
  <si>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</si>
  <si>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</si>
  <si>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</si>
  <si>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</si>
  <si>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</si>
  <si>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</si>
  <si>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</si>
  <si>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</si>
  <si>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</si>
  <si>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</si>
  <si>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</si>
  <si>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</si>
  <si>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</si>
  <si>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</si>
  <si>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</si>
  <si>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</si>
  <si>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</si>
  <si>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</si>
  <si>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</si>
  <si>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</si>
  <si>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</si>
  <si>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</si>
  <si>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</si>
  <si>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</si>
  <si>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</si>
  <si>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</si>
  <si>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</si>
  <si>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</si>
  <si>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</si>
  <si>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</si>
  <si>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</si>
  <si>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</si>
  <si>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</si>
  <si>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</si>
  <si>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</si>
  <si>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</si>
  <si>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</si>
  <si>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</si>
  <si>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</si>
  <si>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</si>
  <si>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</si>
  <si>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</si>
  <si>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</si>
  <si>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</si>
  <si>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</si>
  <si>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</si>
  <si>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</si>
  <si>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</si>
  <si>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</si>
  <si>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</si>
  <si>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</si>
  <si>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</si>
  <si>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</si>
  <si>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</si>
  <si>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</si>
  <si>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</si>
  <si>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</si>
  <si>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</si>
  <si>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</si>
  <si>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</si>
  <si>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</si>
  <si>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</si>
  <si>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</si>
  <si>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</si>
  <si>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</si>
  <si>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</si>
  <si>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</si>
  <si>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</si>
  <si>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</si>
  <si>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</si>
  <si>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</si>
  <si>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</si>
  <si>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</si>
  <si>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</si>
  <si>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</si>
  <si>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</si>
  <si>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</si>
  <si>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</si>
  <si>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</si>
  <si>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</si>
  <si>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</si>
  <si>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</si>
  <si>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</si>
  <si>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</si>
  <si>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</si>
  <si>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</si>
  <si>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</si>
  <si>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</si>
  <si>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</si>
  <si>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</si>
  <si>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</si>
  <si>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</si>
  <si>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</si>
  <si>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</si>
  <si>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</si>
  <si>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</si>
  <si>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</si>
  <si>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</si>
  <si>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</si>
  <si>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</si>
  <si>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</si>
  <si>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</si>
  <si>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</si>
  <si>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</si>
  <si>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</si>
  <si>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</si>
  <si>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</si>
  <si>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</si>
  <si>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</si>
  <si>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</si>
  <si>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</si>
  <si>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</si>
  <si>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</si>
  <si>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</si>
  <si>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</si>
  <si>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</si>
  <si>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</si>
  <si>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</si>
  <si>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</si>
  <si>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</si>
  <si>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</si>
  <si>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</si>
  <si>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</si>
  <si>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</si>
  <si>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</si>
  <si>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</si>
  <si>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</si>
  <si>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</si>
  <si>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</si>
  <si>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</si>
  <si>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</si>
  <si>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</si>
  <si>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</si>
  <si>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</si>
  <si>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</si>
  <si>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</si>
  <si>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</si>
  <si>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</si>
  <si>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</si>
  <si>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</si>
  <si>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</si>
  <si>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</si>
  <si>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</si>
  <si>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</si>
  <si>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</si>
  <si>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</si>
  <si>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</si>
  <si>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</si>
  <si>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</si>
  <si>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</si>
  <si>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</si>
  <si>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</si>
  <si>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</si>
  <si>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</si>
  <si>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</si>
  <si>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</si>
  <si>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</si>
  <si>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</si>
  <si>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</si>
  <si>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</si>
  <si>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</si>
  <si>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</si>
  <si>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</si>
  <si>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</si>
  <si>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</si>
  <si>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</si>
  <si>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</si>
  <si>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</si>
  <si>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</si>
  <si>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</si>
  <si>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</si>
  <si>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</si>
  <si>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</si>
  <si>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</si>
  <si>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</si>
  <si>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</si>
  <si>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</si>
  <si>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</si>
  <si>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</si>
  <si>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</si>
  <si>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</si>
  <si>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</si>
  <si>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</si>
  <si>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</si>
  <si>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</si>
  <si>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</si>
  <si>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</si>
  <si>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</si>
  <si>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</si>
  <si>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</si>
  <si>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</si>
  <si>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</si>
  <si>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</si>
  <si>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</si>
  <si>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</si>
  <si>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</si>
  <si>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</si>
  <si>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</si>
  <si>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</si>
  <si>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</si>
  <si>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</si>
  <si>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</si>
  <si>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</si>
  <si>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</si>
  <si>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</si>
  <si>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</si>
  <si>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</si>
  <si>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</si>
  <si>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</si>
  <si>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</si>
  <si>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</si>
  <si>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</si>
  <si>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</si>
  <si>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</si>
  <si>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</si>
  <si>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</si>
  <si>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</si>
  <si>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</si>
  <si>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</si>
  <si>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</si>
  <si>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</si>
  <si>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</si>
  <si>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</si>
  <si>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</si>
  <si>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</si>
  <si>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</si>
  <si>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</si>
  <si>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</si>
  <si>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</si>
  <si>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</si>
  <si>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</si>
  <si>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</si>
  <si>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</si>
  <si>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</si>
  <si>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</si>
  <si>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</si>
  <si>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</si>
  <si>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</si>
  <si>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</si>
  <si>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</si>
  <si>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</si>
  <si>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</si>
  <si>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</si>
  <si>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</si>
  <si>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</si>
  <si>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</si>
  <si>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</si>
  <si>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</si>
  <si>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</si>
  <si>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</si>
  <si>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</si>
  <si>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</si>
  <si>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</si>
  <si>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</si>
  <si>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</si>
  <si>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</si>
  <si>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</si>
  <si>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</si>
  <si>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</si>
  <si>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</si>
  <si>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</si>
  <si>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</si>
  <si>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</si>
  <si>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</si>
  <si>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</si>
  <si>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</si>
  <si>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</si>
  <si>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</si>
  <si>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</si>
  <si>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</si>
  <si>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</si>
  <si>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</si>
  <si>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</si>
  <si>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</si>
  <si>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</si>
  <si>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</si>
  <si>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</si>
  <si>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</si>
  <si>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</si>
  <si>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</si>
  <si>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</si>
  <si>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</si>
  <si>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</si>
  <si>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</si>
  <si>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</si>
  <si>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</si>
  <si>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</si>
  <si>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</si>
  <si>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</si>
  <si>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</si>
  <si>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</si>
  <si>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</si>
  <si>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</si>
  <si>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</si>
  <si>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</si>
  <si>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</si>
  <si>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</si>
  <si>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</si>
  <si>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</si>
  <si>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</si>
  <si>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</si>
  <si>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</si>
  <si>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</si>
  <si>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</si>
  <si>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</si>
  <si>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</si>
  <si>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</si>
  <si>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</si>
  <si>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</si>
  <si>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</si>
  <si>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</si>
  <si>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</si>
  <si>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</si>
  <si>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</si>
  <si>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</si>
  <si>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</si>
  <si>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</si>
  <si>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</si>
  <si>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</si>
  <si>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</si>
  <si>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</si>
  <si>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</si>
  <si>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</si>
  <si>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</si>
  <si>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</si>
  <si>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</si>
  <si>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</si>
  <si>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</si>
  <si>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</si>
  <si>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</si>
  <si>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</si>
  <si>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</si>
  <si>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</si>
  <si>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</si>
  <si>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</si>
  <si>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</si>
  <si>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</si>
  <si>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</si>
  <si>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</si>
  <si>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</si>
  <si>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</si>
  <si>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</si>
  <si>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</si>
  <si>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</si>
  <si>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</si>
  <si>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</si>
  <si>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</si>
  <si>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</si>
  <si>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</si>
  <si>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</si>
  <si>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</si>
  <si>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</si>
  <si>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</si>
  <si>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</si>
  <si>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Attachment A_2026-27 Charging Methodologies Pre-Release (shared on 03/10/2024)</t>
  </si>
  <si>
    <t>Attachment A_DCUSA Charging Methodologies Pre-Release for 2027-28 (shared on 08/10/2025)</t>
  </si>
  <si>
    <t>Release for 2027/28 charge setting</t>
  </si>
  <si>
    <t>2027/28</t>
  </si>
  <si>
    <t>Release for charge setting. Cover sheet and version control updated. One legal text reference updated for DCP325.</t>
  </si>
  <si>
    <t>The smart meter communication licence costs are imported from the CDCM, which takes them from Schedule 20.</t>
  </si>
  <si>
    <t>Southern Electric Power Distribution</t>
  </si>
  <si>
    <t>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</si>
</sst>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3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4000000}"/>
    <cellStyle name="Bad" xfId="27" builtinId="27" hidden="1"/>
    <cellStyle name="Blank_CEPATNEI" xfId="4" xr:uid="{00000000-0005-0000-0000-000000000000}"/>
    <cellStyle name="Calculation" xfId="31" builtinId="22" hidden="1"/>
    <cellStyle name="Calculation_CEPATNEI" xfId="15" xr:uid="{00000000-0005-0000-0000-000001000000}"/>
    <cellStyle name="Check Cell" xfId="33" builtinId="23" hidden="1"/>
    <cellStyle name="ColumnHeading_CEPATNEI" xfId="5" xr:uid="{00000000-0005-0000-0000-000003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05000000}"/>
    <cellStyle name="Explanatory Text" xfId="36" builtinId="53" hidden="1"/>
    <cellStyle name="Fixed_CEPATNEI" xfId="14" xr:uid="{00000000-0005-0000-0000-000006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08000000}"/>
    <cellStyle name="Linked Cell" xfId="32" builtinId="24" hidden="1"/>
    <cellStyle name="LinkedTo_CEPATNEI" xfId="7" xr:uid="{00000000-0005-0000-0000-00000A000000}"/>
    <cellStyle name="LinksFrom_CEPATNEI" xfId="8" xr:uid="{00000000-0005-0000-0000-00000B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A8E6EA83-D21C-4B2C-80A5-01208A0F4FA8}"/>
    <cellStyle name="Percent" xfId="3" builtinId="5" hidden="1" customBuiltin="1"/>
    <cellStyle name="RowHeading_CEPATNEI" xfId="9" xr:uid="{00000000-0005-0000-0000-000011000000}"/>
    <cellStyle name="SectionHeading_CEPATNEI" xfId="10" xr:uid="{00000000-0005-0000-0000-000012000000}"/>
    <cellStyle name="SubSection_CEPATNEI" xfId="12" xr:uid="{00000000-0005-0000-0000-000013000000}"/>
    <cellStyle name="Text_CEPATNEI" xfId="16" xr:uid="{83BE1C27-9621-4AF3-9DC5-1FBAE18340F5}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tabSelected="1" zoomScale="80" zoomScaleNormal="80" workbookViewId="0"/>
  </sheetViews>
  <sheetFormatPr defaultColWidth="0" defaultRowHeight="15" customHeight="1" x14ac:dyDescent="0.35"/>
  <cols>
    <col min="1" max="1" width="2.7265625" customWidth="1"/>
    <col min="2" max="2" width="22.7265625" customWidth="1"/>
    <col min="3" max="3" width="2.7265625" customWidth="1"/>
    <col min="4" max="4" width="100.453125" customWidth="1"/>
    <col min="5" max="5" width="2.7265625" customWidth="1"/>
    <col min="6" max="16384" width="9.26953125" hidden="1"/>
  </cols>
  <sheetData>
    <row r="1" spans="2:4" ht="15" customHeight="1" x14ac:dyDescent="0.35">
      <c r="B1" s="31"/>
    </row>
    <row r="2" spans="2:4" ht="28.5" x14ac:dyDescent="0.35">
      <c r="B2" s="31"/>
      <c r="D2" s="32" t="s">
        <v>0</v>
      </c>
    </row>
    <row r="3" spans="2:4" ht="15" customHeight="1" x14ac:dyDescent="0.35">
      <c r="B3" s="31"/>
    </row>
    <row r="4" spans="2:4" ht="21" x14ac:dyDescent="0.35">
      <c r="B4" s="31"/>
      <c r="D4" s="33" t="s">
        <v>792</v>
      </c>
    </row>
    <row r="5" spans="2:4" ht="14.5" x14ac:dyDescent="0.35">
      <c r="B5" s="31"/>
    </row>
    <row r="6" spans="2:4" ht="14.5" x14ac:dyDescent="0.35">
      <c r="B6" s="34" t="str">
        <f>'Version control'!F7</f>
        <v>Model date:</v>
      </c>
      <c r="D6" s="35">
        <f>'Version control'!H7</f>
        <v>45967</v>
      </c>
    </row>
    <row r="7" spans="2:4" ht="15" customHeight="1" x14ac:dyDescent="0.35">
      <c r="B7" s="31"/>
    </row>
    <row r="8" spans="2:4" ht="15" customHeight="1" x14ac:dyDescent="0.3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35">
      <c r="B9" s="31"/>
    </row>
    <row r="10" spans="2:4" ht="15" customHeight="1" x14ac:dyDescent="0.3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35">
      <c r="B11" s="31"/>
    </row>
    <row r="12" spans="2:4" ht="15" customHeight="1" x14ac:dyDescent="0.35">
      <c r="B12" s="34" t="str">
        <f>'Version control'!F13</f>
        <v>DCUSA text version:</v>
      </c>
      <c r="D12" s="36" t="str">
        <f>'Version control'!H13</f>
        <v>Attachment A_DCUSA Charging Methodologies Pre-Release for 2027-28 (shared on 08/10/2025)</v>
      </c>
    </row>
    <row r="13" spans="2:4" ht="15" customHeight="1" x14ac:dyDescent="0.35">
      <c r="B13" s="34"/>
      <c r="D13" s="36"/>
    </row>
    <row r="14" spans="2:4" ht="15" customHeight="1" x14ac:dyDescent="0.3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35">
      <c r="B15" s="31"/>
    </row>
    <row r="16" spans="2:4" ht="29" x14ac:dyDescent="0.35">
      <c r="B16" s="34" t="s">
        <v>4</v>
      </c>
      <c r="D16" s="37" t="s">
        <v>742</v>
      </c>
    </row>
    <row r="17" spans="2:4" ht="14.5" x14ac:dyDescent="0.35">
      <c r="B17" s="31"/>
      <c r="D17" s="37" t="s">
        <v>712</v>
      </c>
    </row>
    <row r="18" spans="2:4" ht="14.5" x14ac:dyDescent="0.35">
      <c r="B18" s="31"/>
    </row>
    <row r="19" spans="2:4" ht="15" customHeight="1" x14ac:dyDescent="0.35">
      <c r="B19" s="34" t="s">
        <v>1</v>
      </c>
      <c r="D19" s="28" t="s">
        <v>793</v>
      </c>
    </row>
    <row r="20" spans="2:4" ht="15" customHeight="1" x14ac:dyDescent="0.35">
      <c r="B20" s="31"/>
    </row>
    <row r="21" spans="2:4" ht="15" customHeight="1" x14ac:dyDescent="0.35">
      <c r="B21" s="34" t="s">
        <v>2</v>
      </c>
      <c r="D21" s="3" t="s">
        <v>796</v>
      </c>
    </row>
    <row r="22" spans="2:4" ht="15" customHeight="1" x14ac:dyDescent="0.35">
      <c r="B22" s="31"/>
    </row>
    <row r="23" spans="2:4" ht="15" customHeight="1" x14ac:dyDescent="0.35">
      <c r="B23" s="34" t="s">
        <v>3</v>
      </c>
      <c r="D23" s="3" t="s">
        <v>797</v>
      </c>
    </row>
    <row r="24" spans="2:4" ht="15" customHeight="1" x14ac:dyDescent="0.35">
      <c r="B24" s="31"/>
    </row>
    <row r="25" spans="2:4" ht="30" customHeight="1" x14ac:dyDescent="0.35">
      <c r="B25" s="34" t="s">
        <v>11</v>
      </c>
      <c r="D25" s="3" t="s">
        <v>564</v>
      </c>
    </row>
    <row r="26" spans="2:4" ht="15" customHeight="1" x14ac:dyDescent="0.35">
      <c r="B26" s="31"/>
    </row>
    <row r="27" spans="2:4" ht="15" customHeight="1" x14ac:dyDescent="0.35">
      <c r="B27" s="34" t="s">
        <v>5</v>
      </c>
    </row>
    <row r="28" spans="2:4" ht="15" customHeight="1" x14ac:dyDescent="0.35">
      <c r="B28" s="38" t="s">
        <v>6</v>
      </c>
      <c r="C28" s="39"/>
      <c r="D28" s="39" t="s">
        <v>7</v>
      </c>
    </row>
    <row r="29" spans="2:4" ht="14.5" x14ac:dyDescent="0.35">
      <c r="B29" s="40"/>
      <c r="C29" s="41"/>
      <c r="D29" s="41" t="s">
        <v>9</v>
      </c>
    </row>
    <row r="30" spans="2:4" ht="14.5" x14ac:dyDescent="0.35">
      <c r="B30" s="4" t="s">
        <v>265</v>
      </c>
      <c r="D30" t="s">
        <v>8</v>
      </c>
    </row>
    <row r="31" spans="2:4" ht="14.5" x14ac:dyDescent="0.35">
      <c r="B31" s="5" t="s">
        <v>265</v>
      </c>
      <c r="D31" t="s">
        <v>264</v>
      </c>
    </row>
    <row r="32" spans="2:4" ht="14.5" x14ac:dyDescent="0.35">
      <c r="B32" s="6" t="s">
        <v>265</v>
      </c>
      <c r="D32" t="s">
        <v>511</v>
      </c>
    </row>
    <row r="33" spans="2:4" ht="14.5" x14ac:dyDescent="0.35">
      <c r="B33" s="42" t="s">
        <v>265</v>
      </c>
      <c r="D33" t="s">
        <v>10</v>
      </c>
    </row>
    <row r="34" spans="2:4" ht="14.5" x14ac:dyDescent="0.35">
      <c r="B34" s="43" t="s">
        <v>265</v>
      </c>
      <c r="D34" t="s">
        <v>478</v>
      </c>
    </row>
    <row r="35" spans="2:4" ht="14.5" x14ac:dyDescent="0.35">
      <c r="B35" s="44" t="s">
        <v>265</v>
      </c>
      <c r="D35" t="s">
        <v>479</v>
      </c>
    </row>
    <row r="36" spans="2:4" ht="14.5" x14ac:dyDescent="0.35">
      <c r="B36" s="45" t="s">
        <v>265</v>
      </c>
      <c r="D36" t="s">
        <v>494</v>
      </c>
    </row>
    <row r="37" spans="2:4" ht="14.5" x14ac:dyDescent="0.35">
      <c r="B37" s="46" t="s">
        <v>477</v>
      </c>
      <c r="D37" t="s">
        <v>480</v>
      </c>
    </row>
    <row r="38" spans="2:4" ht="15" customHeight="1" x14ac:dyDescent="0.35">
      <c r="B38" s="47" t="s">
        <v>477</v>
      </c>
      <c r="D38" t="s">
        <v>481</v>
      </c>
    </row>
    <row r="39" spans="2:4" ht="15" customHeight="1" x14ac:dyDescent="0.35">
      <c r="B39" s="39" t="s">
        <v>477</v>
      </c>
      <c r="D39" t="s">
        <v>482</v>
      </c>
    </row>
    <row r="40" spans="2:4" ht="15" customHeight="1" x14ac:dyDescent="0.35">
      <c r="B40" s="48" t="s">
        <v>477</v>
      </c>
      <c r="D40" t="s">
        <v>507</v>
      </c>
    </row>
    <row r="41" spans="2:4" ht="15" customHeight="1" x14ac:dyDescent="0.35">
      <c r="B41" s="49" t="s">
        <v>477</v>
      </c>
      <c r="D41" t="s">
        <v>508</v>
      </c>
    </row>
    <row r="42" spans="2:4" ht="15" customHeight="1" x14ac:dyDescent="0.35">
      <c r="B42" s="50" t="s">
        <v>477</v>
      </c>
      <c r="D42" t="s">
        <v>509</v>
      </c>
    </row>
    <row r="43" spans="2:4" ht="15" customHeight="1" x14ac:dyDescent="0.35">
      <c r="B43" s="51" t="s">
        <v>506</v>
      </c>
      <c r="D43" t="s">
        <v>510</v>
      </c>
    </row>
    <row r="44" spans="2:4" ht="15" customHeight="1" x14ac:dyDescent="0.35">
      <c r="B44" s="52" t="s">
        <v>506</v>
      </c>
      <c r="D44" t="s">
        <v>489</v>
      </c>
    </row>
    <row r="45" spans="2:4" ht="15" customHeight="1" x14ac:dyDescent="0.35">
      <c r="B45" s="53" t="s">
        <v>506</v>
      </c>
      <c r="D45" t="s">
        <v>490</v>
      </c>
    </row>
    <row r="46" spans="2:4" ht="15" customHeight="1" x14ac:dyDescent="0.3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headerFooter>
    <oddHeader>&amp;C&amp;G</oddHead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4" width="20.7265625" customWidth="1"/>
    <col min="15" max="15" width="2.7265625" customWidth="1"/>
    <col min="16" max="16" width="40.7265625" customWidth="1"/>
    <col min="17" max="17" width="2.7265625" customWidth="1"/>
    <col min="18" max="16384" width="9.26953125" hidden="1"/>
  </cols>
  <sheetData>
    <row r="1" spans="1:17" x14ac:dyDescent="0.3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35">
      <c r="A2" s="89" t="str">
        <f>Cover!D21&amp;" - "&amp;Cover!D23</f>
        <v>Southern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3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3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3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3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3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3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3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3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3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35">
      <c r="A18" s="31"/>
      <c r="B18" s="31"/>
      <c r="C18" s="101" t="s">
        <v>704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3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3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3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230599999.99999997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3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64811428.571428582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3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287988571.42857146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3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277600000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3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199272195.12195119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3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35">
      <c r="A27" s="31"/>
      <c r="B27" s="31"/>
      <c r="C27" s="101" t="s">
        <v>634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3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3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0.10180722891566267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3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3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0.89819277108433737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570</v>
      </c>
    </row>
    <row r="32" spans="1:16" x14ac:dyDescent="0.3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3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3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0.10180722891566267</v>
      </c>
      <c r="K34" s="166">
        <f>H$31</f>
        <v>0.89819277108433737</v>
      </c>
      <c r="L34" s="167"/>
      <c r="M34" s="167"/>
      <c r="N34" s="167"/>
      <c r="O34" s="59"/>
      <c r="P34" s="103" t="s">
        <v>570</v>
      </c>
    </row>
    <row r="35" spans="1:16" x14ac:dyDescent="0.3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3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3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3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3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3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23476746.987951808</v>
      </c>
      <c r="K40" s="104">
        <f>SUMPRODUCT($H21:$H25, K34:K38)</f>
        <v>207123253.01204818</v>
      </c>
      <c r="L40" s="104">
        <f>SUMPRODUCT($H21:$H25, L34:L38)</f>
        <v>64811428.571428582</v>
      </c>
      <c r="M40" s="104">
        <f>SUMPRODUCT($H21:$H25, M34:M38)</f>
        <v>287988571.42857146</v>
      </c>
      <c r="N40" s="104">
        <f>SUMPRODUCT($H21:$H25, N34:N38)</f>
        <v>476872195.12195122</v>
      </c>
      <c r="O40" s="59"/>
      <c r="P40" s="103" t="s">
        <v>576</v>
      </c>
    </row>
    <row r="41" spans="1:16" x14ac:dyDescent="0.3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1060272195.1219512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576</v>
      </c>
    </row>
    <row r="42" spans="1:16" x14ac:dyDescent="0.3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3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3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2.2142188671892448E-2</v>
      </c>
      <c r="K44" s="135">
        <f>IF($H42, K40 / $H41, 0)</f>
        <v>0.19534913201060142</v>
      </c>
      <c r="L44" s="135">
        <f>IF($H42, L40 / $H41, 0)</f>
        <v>6.1127160430698692E-2</v>
      </c>
      <c r="M44" s="135">
        <f>IF($H42, M40 / $H41, 0)</f>
        <v>0.27161758344087045</v>
      </c>
      <c r="N44" s="135">
        <f>IF($H42, N40 / $H41, 0)</f>
        <v>0.44976393544593701</v>
      </c>
      <c r="O44" s="59"/>
      <c r="P44" s="103" t="s">
        <v>576</v>
      </c>
    </row>
    <row r="45" spans="1:16" x14ac:dyDescent="0.3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3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35">
      <c r="A47" s="31"/>
      <c r="B47" s="31"/>
      <c r="C47" s="101" t="s">
        <v>635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3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3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0.81934400819760045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3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3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3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0.10180722891566267</v>
      </c>
      <c r="K52" s="166">
        <f>K34</f>
        <v>0.89819277108433737</v>
      </c>
      <c r="L52" s="167"/>
      <c r="M52" s="167"/>
      <c r="N52" s="167"/>
      <c r="O52" s="59"/>
      <c r="P52" s="103" t="s">
        <v>570</v>
      </c>
    </row>
    <row r="53" spans="1:16" x14ac:dyDescent="0.3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3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3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0.81934400819760045</v>
      </c>
      <c r="O55" s="59"/>
      <c r="P55" s="103" t="s">
        <v>577</v>
      </c>
    </row>
    <row r="56" spans="1:16" x14ac:dyDescent="0.3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0.81934400819760045</v>
      </c>
      <c r="O56" s="59"/>
      <c r="P56" s="103" t="s">
        <v>577</v>
      </c>
    </row>
    <row r="57" spans="1:16" x14ac:dyDescent="0.3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3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23476746.987951808</v>
      </c>
      <c r="K58" s="104">
        <f>SUMPRODUCT($H21:$H25, K52:K56)</f>
        <v>207123253.01204818</v>
      </c>
      <c r="L58" s="104">
        <f>SUMPRODUCT($H21:$H25, L52:L56)</f>
        <v>64811428.571428582</v>
      </c>
      <c r="M58" s="104">
        <f>SUMPRODUCT($H21:$H25, M52:M56)</f>
        <v>287988571.42857146</v>
      </c>
      <c r="N58" s="104">
        <f>SUMPRODUCT($H21:$H25, N52:N56)</f>
        <v>390722375.74920768</v>
      </c>
      <c r="O58" s="59"/>
      <c r="P58" s="103" t="s">
        <v>576</v>
      </c>
    </row>
    <row r="59" spans="1:16" x14ac:dyDescent="0.3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974122375.74920774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576</v>
      </c>
    </row>
    <row r="60" spans="1:16" x14ac:dyDescent="0.3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3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2.4100408298182861E-2</v>
      </c>
      <c r="K62" s="135">
        <f>IF($H60, K58 / $H59, 0)</f>
        <v>0.21262549569580261</v>
      </c>
      <c r="L62" s="135">
        <f>IF($H60, L58 / $H59, 0)</f>
        <v>6.6533148385572644E-2</v>
      </c>
      <c r="M62" s="135">
        <f>IF($H60, M58 / $H59, 0)</f>
        <v>0.29563900655405478</v>
      </c>
      <c r="N62" s="135">
        <f>IF($H60, N58 / $H59, 0)</f>
        <v>0.40110194106638708</v>
      </c>
      <c r="O62" s="59"/>
      <c r="P62" s="103" t="s">
        <v>576</v>
      </c>
    </row>
    <row r="63" spans="1:16" x14ac:dyDescent="0.3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3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3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3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3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3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3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 xr:uid="{B2EA467F-F795-4792-81F9-22F43D104545}"/>
    <hyperlink ref="B5:H5" location="'Model map'!A4" tooltip="Click to return to model map" display="'Model map'!A4" xr:uid="{4A072EC7-D758-4F81-B059-6A2941DD7861}"/>
    <hyperlink ref="B5:F5" location="'Model map'!A4" tooltip="Click to return to model map" display="'Model map'!A4" xr:uid="{7961FCAB-9D46-4A0A-ADB3-7B54474525D6}"/>
    <hyperlink ref="A1" location="Index!A1" display="Index!A1" xr:uid="{58BFA774-6BFC-4055-9755-6F5D937ED3EE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4" width="20.7265625" customWidth="1"/>
    <col min="15" max="15" width="2.7265625" customWidth="1"/>
    <col min="16" max="16" width="40.7265625" customWidth="1"/>
    <col min="17" max="17" width="2.7265625" customWidth="1"/>
    <col min="18" max="16384" width="9.26953125" hidden="1"/>
  </cols>
  <sheetData>
    <row r="1" spans="1:17" x14ac:dyDescent="0.3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35">
      <c r="A2" s="89" t="str">
        <f>Cover!D21&amp;" - "&amp;Cover!D23</f>
        <v>Southern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3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3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35">
      <c r="A10" s="31"/>
      <c r="B10" s="31"/>
      <c r="C10" s="100" t="s">
        <v>719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3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3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3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35">
      <c r="A14" s="31"/>
      <c r="B14" s="31"/>
      <c r="C14" s="100" t="s">
        <v>744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3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35">
      <c r="A16" s="31"/>
      <c r="B16" s="31"/>
      <c r="C16" s="101" t="s">
        <v>636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3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3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621978192.93916261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3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575800000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3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516157600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3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3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1713935792.9391627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578</v>
      </c>
    </row>
    <row r="24" spans="1:16" x14ac:dyDescent="0.3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3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3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3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0.30115340500291504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578</v>
      </c>
    </row>
    <row r="28" spans="1:16" x14ac:dyDescent="0.3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3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0.69884659499708501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578</v>
      </c>
    </row>
    <row r="30" spans="1:16" x14ac:dyDescent="0.3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35">
      <c r="A31" s="31"/>
      <c r="B31" s="31"/>
      <c r="C31" s="101" t="s">
        <v>637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3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3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0.37586264815038151</v>
      </c>
      <c r="K33" s="149">
        <f>Expensed!H69</f>
        <v>0.21919953044394175</v>
      </c>
      <c r="L33" s="149">
        <f>Expensed!H70</f>
        <v>6.8064762763366302E-2</v>
      </c>
      <c r="M33" s="149">
        <f>Expensed!H71</f>
        <v>0.18772380801300781</v>
      </c>
      <c r="N33" s="149">
        <f>Expensed!H72</f>
        <v>0.14914925062930279</v>
      </c>
      <c r="O33" s="59"/>
      <c r="P33" s="31"/>
    </row>
    <row r="34" spans="1:16" x14ac:dyDescent="0.3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3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2.2142188671892448E-2</v>
      </c>
      <c r="K35" s="149">
        <f>Capitalised!K44</f>
        <v>0.19534913201060142</v>
      </c>
      <c r="L35" s="149">
        <f>Capitalised!L44</f>
        <v>6.1127160430698692E-2</v>
      </c>
      <c r="M35" s="149">
        <f>Capitalised!M44</f>
        <v>0.27161758344087045</v>
      </c>
      <c r="N35" s="149">
        <f>Capitalised!N44</f>
        <v>0.44976393544593701</v>
      </c>
      <c r="O35" s="59"/>
      <c r="P35" s="31"/>
    </row>
    <row r="36" spans="1:16" x14ac:dyDescent="0.3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3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0.12866630946303506</v>
      </c>
      <c r="K37" s="116">
        <f>($H$27 * K33) + ($H$29 * K35)</f>
        <v>0.20253176070947804</v>
      </c>
      <c r="L37" s="116">
        <f>($H$27 * L33) + ($H$29 * L35)</f>
        <v>6.3216442995737712E-2</v>
      </c>
      <c r="M37" s="116">
        <f>($H$27 * M33) + ($H$29 * M35)</f>
        <v>0.24635268731221974</v>
      </c>
      <c r="N37" s="116">
        <f>($H$27 * N33) + ($H$29 * N35)</f>
        <v>0.35923279951952952</v>
      </c>
      <c r="O37" s="59"/>
      <c r="P37" s="103" t="s">
        <v>578</v>
      </c>
    </row>
    <row r="38" spans="1:16" x14ac:dyDescent="0.3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3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3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35">
      <c r="A41" s="31"/>
      <c r="B41" s="31"/>
      <c r="C41" s="101" t="s">
        <v>638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3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3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0.38015712200313645</v>
      </c>
      <c r="K43" s="149">
        <f>Expensed!H78</f>
        <v>0.223636181187026</v>
      </c>
      <c r="L43" s="149">
        <f>Expensed!H79</f>
        <v>6.9166338555805479E-2</v>
      </c>
      <c r="M43" s="149">
        <f>Expensed!H80</f>
        <v>0.19102869242670348</v>
      </c>
      <c r="N43" s="149">
        <f>Expensed!H81</f>
        <v>0.13601166582732854</v>
      </c>
      <c r="O43" s="59"/>
      <c r="P43" s="31"/>
    </row>
    <row r="44" spans="1:16" x14ac:dyDescent="0.3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3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2.4100408298182861E-2</v>
      </c>
      <c r="K45" s="149">
        <f>Capitalised!K62</f>
        <v>0.21262549569580261</v>
      </c>
      <c r="L45" s="149">
        <f>Capitalised!L62</f>
        <v>6.6533148385572644E-2</v>
      </c>
      <c r="M45" s="149">
        <f>Capitalised!M62</f>
        <v>0.29563900655405478</v>
      </c>
      <c r="N45" s="149">
        <f>Capitalised!N62</f>
        <v>0.40110194106638708</v>
      </c>
      <c r="O45" s="59"/>
      <c r="P45" s="31"/>
    </row>
    <row r="46" spans="1:16" x14ac:dyDescent="0.3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3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0.13132810000457773</v>
      </c>
      <c r="K47" s="116">
        <f>($H$27 * K43) + ($H$29 * K45)</f>
        <v>0.21594140112290072</v>
      </c>
      <c r="L47" s="116">
        <f>($H$27 * L43) + ($H$29 * L45)</f>
        <v>6.7326142571358466E-2</v>
      </c>
      <c r="M47" s="116">
        <f>($H$27 * M43) + ($H$29 * M45)</f>
        <v>0.2641352542561784</v>
      </c>
      <c r="N47" s="116">
        <f>($H$27 * N43) + ($H$29 * N45)</f>
        <v>0.32126910204498466</v>
      </c>
      <c r="O47" s="59"/>
      <c r="P47" s="103" t="s">
        <v>578</v>
      </c>
    </row>
    <row r="48" spans="1:16" x14ac:dyDescent="0.3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3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3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3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3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3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3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3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35">
      <c r="A56" s="31"/>
      <c r="B56" s="31"/>
      <c r="C56" s="101" t="s">
        <v>639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3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3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423806642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3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3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9975061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3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9800000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3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3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19775061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606</v>
      </c>
    </row>
    <row r="65" spans="1:16" x14ac:dyDescent="0.3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3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404031581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571</v>
      </c>
    </row>
    <row r="67" spans="1:16" x14ac:dyDescent="0.3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3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579</v>
      </c>
    </row>
    <row r="69" spans="1:16" x14ac:dyDescent="0.3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51985252.433785319</v>
      </c>
      <c r="K69" s="140">
        <f>$H66 * K37</f>
        <v>81829227.4821641</v>
      </c>
      <c r="L69" s="140">
        <f>$H66 * L37</f>
        <v>25541439.408764284</v>
      </c>
      <c r="M69" s="140">
        <f>$H66 * M37</f>
        <v>99534265.738354787</v>
      </c>
      <c r="N69" s="140">
        <f>$H66 * N37</f>
        <v>145141395.93693155</v>
      </c>
      <c r="O69" s="59"/>
      <c r="P69" s="31"/>
    </row>
    <row r="70" spans="1:16" x14ac:dyDescent="0.3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53060699.874575645</v>
      </c>
      <c r="K70" s="143">
        <f>$H66 * K47</f>
        <v>87247145.699040756</v>
      </c>
      <c r="L70" s="143">
        <f>$H66 * L47</f>
        <v>27201887.825737365</v>
      </c>
      <c r="M70" s="143">
        <f>$H66 * M47</f>
        <v>106718984.37496074</v>
      </c>
      <c r="N70" s="143">
        <f>$H66 * N47</f>
        <v>129802863.22568548</v>
      </c>
      <c r="O70" s="59"/>
      <c r="P70" s="31"/>
    </row>
    <row r="71" spans="1:16" x14ac:dyDescent="0.3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35">
      <c r="A72" s="31"/>
      <c r="B72" s="31"/>
      <c r="C72" s="101" t="s">
        <v>640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3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3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16900000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3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3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580</v>
      </c>
    </row>
    <row r="77" spans="1:16" x14ac:dyDescent="0.3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6352078.7537414478</v>
      </c>
      <c r="K77" s="140">
        <f>$H74 * K33</f>
        <v>3704472.0645026155</v>
      </c>
      <c r="L77" s="140">
        <f>$H74 * L33</f>
        <v>1150294.4907008905</v>
      </c>
      <c r="M77" s="140">
        <f>$H74 * M33</f>
        <v>3172532.3554198318</v>
      </c>
      <c r="N77" s="140">
        <f>$H74 * N33</f>
        <v>2520622.3356352169</v>
      </c>
      <c r="O77" s="59"/>
      <c r="P77" s="31"/>
    </row>
    <row r="78" spans="1:16" x14ac:dyDescent="0.3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6424655.3618530063</v>
      </c>
      <c r="K78" s="143">
        <f>$H74 * K43</f>
        <v>3779451.4620607393</v>
      </c>
      <c r="L78" s="143">
        <f>$H74 * L43</f>
        <v>1168911.1215931126</v>
      </c>
      <c r="M78" s="143">
        <f>$H74 * M43</f>
        <v>3228384.9020112888</v>
      </c>
      <c r="N78" s="143">
        <f>$H74 * N43</f>
        <v>2298597.1524818526</v>
      </c>
      <c r="O78" s="59"/>
      <c r="P78" s="31"/>
    </row>
    <row r="79" spans="1:16" x14ac:dyDescent="0.3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35">
      <c r="A80" s="31"/>
      <c r="B80" s="31"/>
      <c r="C80" s="101" t="s">
        <v>641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3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3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580</v>
      </c>
    </row>
    <row r="83" spans="1:16" x14ac:dyDescent="0.3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58337331.18752677</v>
      </c>
      <c r="K83" s="130">
        <f t="shared" si="0"/>
        <v>85533699.546666712</v>
      </c>
      <c r="L83" s="130">
        <f t="shared" si="0"/>
        <v>26691733.899465173</v>
      </c>
      <c r="M83" s="130">
        <f t="shared" si="0"/>
        <v>102706798.09377462</v>
      </c>
      <c r="N83" s="130">
        <f t="shared" si="0"/>
        <v>147662018.27256677</v>
      </c>
      <c r="O83" s="59"/>
      <c r="P83" s="31"/>
    </row>
    <row r="84" spans="1:16" x14ac:dyDescent="0.3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59485355.236428648</v>
      </c>
      <c r="K84" s="143">
        <f t="shared" si="0"/>
        <v>91026597.16110149</v>
      </c>
      <c r="L84" s="143">
        <f t="shared" si="0"/>
        <v>28370798.947330479</v>
      </c>
      <c r="M84" s="143">
        <f t="shared" si="0"/>
        <v>109947369.27697203</v>
      </c>
      <c r="N84" s="143">
        <f t="shared" si="0"/>
        <v>132101460.37816733</v>
      </c>
      <c r="O84" s="59"/>
      <c r="P84" s="31"/>
    </row>
    <row r="85" spans="1:16" x14ac:dyDescent="0.3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3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3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35">
      <c r="A88" s="31"/>
      <c r="B88" s="31"/>
      <c r="C88" s="100" t="s">
        <v>705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3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35">
      <c r="A90" s="31"/>
      <c r="B90" s="31"/>
      <c r="C90" s="101" t="s">
        <v>642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3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3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3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3263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3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6511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3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24475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3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3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3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3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3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3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3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28546.25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567</v>
      </c>
    </row>
    <row r="103" spans="1:16" x14ac:dyDescent="0.3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3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2245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3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3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3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3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3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3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3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3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3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3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0.94531725733771765</v>
      </c>
      <c r="O114" s="59"/>
      <c r="P114" s="103" t="s">
        <v>567</v>
      </c>
    </row>
    <row r="115" spans="1:16" x14ac:dyDescent="0.3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0.96354483822514514</v>
      </c>
      <c r="N115" s="104">
        <f>IF($H$106, ($H$102 + $H110 * $H$104) / ($H$102 + $H$104), N$116)</f>
        <v>0.96354483822514514</v>
      </c>
      <c r="O115" s="59"/>
      <c r="P115" s="103" t="s">
        <v>567</v>
      </c>
    </row>
    <row r="116" spans="1:16" x14ac:dyDescent="0.3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567</v>
      </c>
    </row>
    <row r="117" spans="1:16" x14ac:dyDescent="0.3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3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24475</v>
      </c>
      <c r="K118" s="104">
        <f>SUMPRODUCT($H93:$H95, K114:K116)</f>
        <v>24475</v>
      </c>
      <c r="L118" s="104">
        <f>SUMPRODUCT($H93:$H95, L114:L116)</f>
        <v>24475</v>
      </c>
      <c r="M118" s="104">
        <f>SUMPRODUCT($H93:$H95, M114:M116)</f>
        <v>30748.640441683921</v>
      </c>
      <c r="N118" s="104">
        <f>SUMPRODUCT($H93:$H95, N114:N116)</f>
        <v>33833.210652376889</v>
      </c>
      <c r="O118" s="59"/>
      <c r="P118" s="103" t="s">
        <v>581</v>
      </c>
    </row>
    <row r="119" spans="1:16" x14ac:dyDescent="0.3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3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3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3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3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3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3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35">
      <c r="A126" s="31"/>
      <c r="B126" s="31"/>
      <c r="C126" s="101" t="s">
        <v>643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3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3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582</v>
      </c>
    </row>
    <row r="129" spans="1:16" x14ac:dyDescent="0.3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2383.5477502564563</v>
      </c>
      <c r="K129" s="130">
        <f t="shared" si="1"/>
        <v>3494.7374687095694</v>
      </c>
      <c r="L129" s="130">
        <f t="shared" si="1"/>
        <v>1090.5713544214575</v>
      </c>
      <c r="M129" s="130">
        <f t="shared" si="1"/>
        <v>3340.2061560595612</v>
      </c>
      <c r="N129" s="130">
        <f t="shared" si="1"/>
        <v>4364.4104542645009</v>
      </c>
      <c r="O129" s="59"/>
      <c r="P129" s="31"/>
    </row>
    <row r="130" spans="1:16" x14ac:dyDescent="0.3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2430.4537379541839</v>
      </c>
      <c r="K130" s="143">
        <f t="shared" si="1"/>
        <v>3719.1663804331561</v>
      </c>
      <c r="L130" s="143">
        <f t="shared" si="1"/>
        <v>1159.17462501861</v>
      </c>
      <c r="M130" s="143">
        <f t="shared" si="1"/>
        <v>3575.6822967666421</v>
      </c>
      <c r="N130" s="143">
        <f t="shared" si="1"/>
        <v>3904.4908192562207</v>
      </c>
      <c r="O130" s="59"/>
      <c r="P130" s="31"/>
    </row>
    <row r="131" spans="1:16" x14ac:dyDescent="0.3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3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583</v>
      </c>
    </row>
    <row r="133" spans="1:16" x14ac:dyDescent="0.3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14673.473183711547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3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14788.967859428813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3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3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584.48668094734126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582</v>
      </c>
    </row>
    <row r="137" spans="1:16" x14ac:dyDescent="0.3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3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3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3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3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35">
      <c r="A142" s="31"/>
      <c r="B142" s="31"/>
      <c r="C142" s="101" t="s">
        <v>644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3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3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583</v>
      </c>
    </row>
    <row r="145" spans="1:16" x14ac:dyDescent="0.3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0.15621667453571741</v>
      </c>
      <c r="K145" s="166">
        <f t="shared" si="2"/>
        <v>0.22904356150550792</v>
      </c>
      <c r="L145" s="166">
        <f t="shared" si="2"/>
        <v>7.147556843084138E-2</v>
      </c>
      <c r="M145" s="166">
        <f t="shared" si="2"/>
        <v>0.21891564702541155</v>
      </c>
      <c r="N145" s="166">
        <f t="shared" si="2"/>
        <v>0.28604154768905427</v>
      </c>
      <c r="O145" s="59"/>
      <c r="P145" s="31"/>
    </row>
    <row r="146" spans="1:16" x14ac:dyDescent="0.3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0.15809418316299365</v>
      </c>
      <c r="K146" s="177">
        <f t="shared" si="2"/>
        <v>0.24192131772760012</v>
      </c>
      <c r="L146" s="177">
        <f t="shared" si="2"/>
        <v>7.5401050686051435E-2</v>
      </c>
      <c r="M146" s="177">
        <f t="shared" si="2"/>
        <v>0.23258808144751267</v>
      </c>
      <c r="N146" s="178">
        <f t="shared" si="2"/>
        <v>0.25397615148902547</v>
      </c>
      <c r="O146" s="59"/>
      <c r="P146" s="31"/>
    </row>
    <row r="147" spans="1:16" x14ac:dyDescent="0.3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3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3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3.8307000813467419E-2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566</v>
      </c>
    </row>
    <row r="150" spans="1:16" x14ac:dyDescent="0.3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3.8019215486816679E-2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3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3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3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3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3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35">
      <c r="A156" s="31"/>
      <c r="B156" s="31"/>
      <c r="C156" s="101" t="s">
        <v>645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3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3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3.8307000813467419E-2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566</v>
      </c>
    </row>
    <row r="159" spans="1:16" x14ac:dyDescent="0.3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35">
      <c r="A160" s="31"/>
      <c r="B160" s="31"/>
      <c r="C160" s="101" t="s">
        <v>646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3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3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3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0.20968106058059074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3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0.26692744696598553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3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0.11308740827502699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3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0.41030408417839676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3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3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3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0.38526023604122533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3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7.147556843084138E-2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3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0.21891564702541155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3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5.9977495089554522E-2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572</v>
      </c>
    </row>
    <row r="173" spans="1:16" x14ac:dyDescent="0.3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7.6352340050838449E-2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572</v>
      </c>
    </row>
    <row r="174" spans="1:16" x14ac:dyDescent="0.3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3.234769728713268E-2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572</v>
      </c>
    </row>
    <row r="175" spans="1:16" x14ac:dyDescent="0.3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0.11736401526152861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572</v>
      </c>
    </row>
    <row r="176" spans="1:16" x14ac:dyDescent="0.3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3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3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0.11736401526152861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3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3.234769728713268E-2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3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7.6352340050838449E-2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3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5.9977495089554522E-2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3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0.21891564702541155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3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7.147556843084138E-2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3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0.38526023604122533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3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3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3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3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3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3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 xr:uid="{8C62B46F-5DD1-4FBE-B19C-AC5BBDA56DF1}"/>
    <hyperlink ref="B5:H5" location="'Model map'!A4" tooltip="Click to return to model map" display="'Model map'!A4" xr:uid="{02D5E91A-3911-4740-947B-86F96DAFC31A}"/>
    <hyperlink ref="B5:F5" location="'Model map'!A4" tooltip="Click to return to model map" display="'Model map'!A4" xr:uid="{C3CBC4D6-807E-4B9F-9748-7F3696FFA076}"/>
    <hyperlink ref="A1" location="Index!A1" display="Index!A1" xr:uid="{DE369470-4C5B-43C2-8227-B799A121B8AC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44" width="20.7265625" customWidth="1"/>
    <col min="45" max="45" width="2.7265625" customWidth="1"/>
    <col min="46" max="46" width="40.7265625" customWidth="1"/>
    <col min="47" max="47" width="2.7265625" customWidth="1"/>
    <col min="48" max="16384" width="9.26953125" hidden="1"/>
  </cols>
  <sheetData>
    <row r="1" spans="1:47" x14ac:dyDescent="0.3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5">
      <c r="A2" s="89" t="str">
        <f>Cover!D21&amp;" - "&amp;Cover!D23</f>
        <v>Southern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8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728</v>
      </c>
      <c r="AQ5" s="118" t="s">
        <v>727</v>
      </c>
      <c r="AR5" s="118" t="s">
        <v>755</v>
      </c>
      <c r="AS5" s="59"/>
      <c r="AT5" s="95" t="s">
        <v>34</v>
      </c>
    </row>
    <row r="6" spans="1:4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35">
      <c r="A11" s="31"/>
      <c r="B11" s="31"/>
      <c r="C11" s="100" t="s">
        <v>720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3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3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5">
      <c r="A18" s="31"/>
      <c r="B18" s="31"/>
      <c r="C18" s="101" t="s">
        <v>647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3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3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3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37080000</v>
      </c>
      <c r="K21" s="138">
        <f>Expenditure!K145</f>
        <v>13299999.999999998</v>
      </c>
      <c r="L21" s="138">
        <f>Expenditure!L145</f>
        <v>1402791.5174344559</v>
      </c>
      <c r="M21" s="138">
        <f>Expenditure!M145</f>
        <v>1282579.5047548516</v>
      </c>
      <c r="N21" s="138">
        <f>Expenditure!N145</f>
        <v>5000398.7882049223</v>
      </c>
      <c r="O21" s="138">
        <f>Expenditure!O145</f>
        <v>1200000</v>
      </c>
      <c r="P21" s="138">
        <f>Expenditure!P145</f>
        <v>36436.14330998587</v>
      </c>
      <c r="Q21" s="138">
        <f>Expenditure!Q145</f>
        <v>546542.14964978804</v>
      </c>
      <c r="R21" s="138">
        <f>Expenditure!R145</f>
        <v>1238828.8725395196</v>
      </c>
      <c r="S21" s="138">
        <f>Expenditure!S145</f>
        <v>3588960.1160336081</v>
      </c>
      <c r="T21" s="138">
        <f>Expenditure!T145</f>
        <v>473669.8630298163</v>
      </c>
      <c r="U21" s="138">
        <f>Expenditure!U145</f>
        <v>163962.64489493641</v>
      </c>
      <c r="V21" s="138">
        <f>Expenditure!V145</f>
        <v>455451.79137482337</v>
      </c>
      <c r="W21" s="138">
        <f>Expenditure!W145</f>
        <v>273271.07482489402</v>
      </c>
      <c r="X21" s="138">
        <f>Expenditure!X145</f>
        <v>2167950.5269441591</v>
      </c>
      <c r="Y21" s="138">
        <f>Expenditure!Y145</f>
        <v>0</v>
      </c>
      <c r="Z21" s="138">
        <f>Expenditure!Z145</f>
        <v>0</v>
      </c>
      <c r="AA21" s="138">
        <f>Expenditure!AA145</f>
        <v>582978.29295977391</v>
      </c>
      <c r="AB21" s="138">
        <f>Expenditure!AB145</f>
        <v>327925.28978987283</v>
      </c>
      <c r="AC21" s="138">
        <f>Expenditure!AC145</f>
        <v>1676062.59225935</v>
      </c>
      <c r="AD21" s="138">
        <f>Expenditure!AD145</f>
        <v>419015.6480648375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3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17380000.000000004</v>
      </c>
      <c r="K22" s="188">
        <f>Expenditure!K151</f>
        <v>10800000</v>
      </c>
      <c r="L22" s="188">
        <f>Expenditure!L151</f>
        <v>1638033.7170252816</v>
      </c>
      <c r="M22" s="188">
        <f>Expenditure!M151</f>
        <v>6546736.4682796225</v>
      </c>
      <c r="N22" s="188">
        <f>Expenditure!N151</f>
        <v>1134004.8167178973</v>
      </c>
      <c r="O22" s="188">
        <f>Expenditure!O151</f>
        <v>2900000</v>
      </c>
      <c r="P22" s="188">
        <f>Expenditure!P151</f>
        <v>42546.330312344973</v>
      </c>
      <c r="Q22" s="188">
        <f>Expenditure!Q151</f>
        <v>638194.95468517463</v>
      </c>
      <c r="R22" s="188">
        <f>Expenditure!R151</f>
        <v>1446575.2306197293</v>
      </c>
      <c r="S22" s="188">
        <f>Expenditure!S151</f>
        <v>4190813.5357659804</v>
      </c>
      <c r="T22" s="188">
        <f>Expenditure!T151</f>
        <v>553102.29406048474</v>
      </c>
      <c r="U22" s="188">
        <f>Expenditure!U151</f>
        <v>191458.48640555239</v>
      </c>
      <c r="V22" s="188">
        <f>Expenditure!V151</f>
        <v>531829.12890431215</v>
      </c>
      <c r="W22" s="188">
        <f>Expenditure!W151</f>
        <v>319097.47734258731</v>
      </c>
      <c r="X22" s="188">
        <f>Expenditure!X151</f>
        <v>2531506.6535845259</v>
      </c>
      <c r="Y22" s="188">
        <f>Expenditure!Y151</f>
        <v>0</v>
      </c>
      <c r="Z22" s="188">
        <f>Expenditure!Z151</f>
        <v>0</v>
      </c>
      <c r="AA22" s="188">
        <f>Expenditure!AA151</f>
        <v>680741.28499751957</v>
      </c>
      <c r="AB22" s="188">
        <f>Expenditure!AB151</f>
        <v>382916.97281110479</v>
      </c>
      <c r="AC22" s="188">
        <f>Expenditure!AC151</f>
        <v>1957131.1943678688</v>
      </c>
      <c r="AD22" s="188">
        <f>Expenditure!AD151</f>
        <v>489282.79859196721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3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9837160.8505084664</v>
      </c>
      <c r="L23" s="133">
        <f>Expenditure!L148</f>
        <v>2128514.0680094408</v>
      </c>
      <c r="M23" s="133">
        <f>Expenditure!M148</f>
        <v>6974658.3895603511</v>
      </c>
      <c r="N23" s="133">
        <f>Expenditure!N148</f>
        <v>1927204.9786209599</v>
      </c>
      <c r="O23" s="133">
        <f>Expenditure!O148</f>
        <v>1377202.5190711853</v>
      </c>
      <c r="P23" s="133">
        <f>Expenditure!P148</f>
        <v>55286.0796885569</v>
      </c>
      <c r="Q23" s="133">
        <f>Expenditure!Q148</f>
        <v>829291.19532835344</v>
      </c>
      <c r="R23" s="133">
        <f>Expenditure!R148</f>
        <v>1879726.7094109345</v>
      </c>
      <c r="S23" s="133">
        <f>Expenditure!S148</f>
        <v>5445678.8493228545</v>
      </c>
      <c r="T23" s="133">
        <f>Expenditure!T148</f>
        <v>718719.03595123964</v>
      </c>
      <c r="U23" s="133">
        <f>Expenditure!U148</f>
        <v>248787.35859850605</v>
      </c>
      <c r="V23" s="133">
        <f>Expenditure!V148</f>
        <v>691075.99610696128</v>
      </c>
      <c r="W23" s="133">
        <f>Expenditure!W148</f>
        <v>414645.59766417672</v>
      </c>
      <c r="X23" s="133">
        <f>Expenditure!X148</f>
        <v>3289521.7414691355</v>
      </c>
      <c r="Y23" s="133">
        <f>Expenditure!Y148</f>
        <v>0</v>
      </c>
      <c r="Z23" s="133">
        <f>Expenditure!Z148</f>
        <v>0</v>
      </c>
      <c r="AA23" s="133">
        <f>Expenditure!AA148</f>
        <v>884577.2750169104</v>
      </c>
      <c r="AB23" s="133">
        <f>Expenditure!AB148</f>
        <v>497574.7171970121</v>
      </c>
      <c r="AC23" s="133">
        <f>Expenditure!AC148</f>
        <v>2543159.6656736173</v>
      </c>
      <c r="AD23" s="133">
        <f>Expenditure!AD148</f>
        <v>635789.91641840432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1300000</v>
      </c>
      <c r="AQ23" s="133">
        <f>Expenditure!AQ148</f>
        <v>0</v>
      </c>
      <c r="AR23" s="133">
        <f>Expenditure!AR148</f>
        <v>12381123.500324963</v>
      </c>
      <c r="AS23" s="59"/>
      <c r="AT23" s="31"/>
    </row>
    <row r="24" spans="1:46" x14ac:dyDescent="0.3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4840000.0000000037</v>
      </c>
      <c r="K24" s="145">
        <f>Expenditure!K149</f>
        <v>10162839.149491534</v>
      </c>
      <c r="L24" s="145">
        <f>Expenditure!L149</f>
        <v>2198982.6566159818</v>
      </c>
      <c r="M24" s="145">
        <f>Expenditure!M149</f>
        <v>7205567.989882946</v>
      </c>
      <c r="N24" s="145">
        <f>Expenditure!N149</f>
        <v>1991008.8391826719</v>
      </c>
      <c r="O24" s="145">
        <f>Expenditure!O149</f>
        <v>1422797.4809288147</v>
      </c>
      <c r="P24" s="145">
        <f>Expenditure!P149</f>
        <v>57116.432639376144</v>
      </c>
      <c r="Q24" s="145">
        <f>Expenditure!Q149</f>
        <v>856746.48959064216</v>
      </c>
      <c r="R24" s="145">
        <f>Expenditure!R149</f>
        <v>1941958.7097387889</v>
      </c>
      <c r="S24" s="145">
        <f>Expenditure!S149</f>
        <v>5625968.61497855</v>
      </c>
      <c r="T24" s="145">
        <f>Expenditure!T149</f>
        <v>742513.62431188987</v>
      </c>
      <c r="U24" s="145">
        <f>Expenditure!U149</f>
        <v>257023.94687719265</v>
      </c>
      <c r="V24" s="145">
        <f>Expenditure!V149</f>
        <v>713955.40799220186</v>
      </c>
      <c r="W24" s="145">
        <f>Expenditure!W149</f>
        <v>428373.24479532108</v>
      </c>
      <c r="X24" s="145">
        <f>Expenditure!X149</f>
        <v>3398427.7420428805</v>
      </c>
      <c r="Y24" s="145">
        <f>Expenditure!Y149</f>
        <v>0</v>
      </c>
      <c r="Z24" s="145">
        <f>Expenditure!Z149</f>
        <v>0</v>
      </c>
      <c r="AA24" s="145">
        <f>Expenditure!AA149</f>
        <v>913862.9222300183</v>
      </c>
      <c r="AB24" s="145">
        <f>Expenditure!AB149</f>
        <v>514047.8937543853</v>
      </c>
      <c r="AC24" s="145">
        <f>Expenditure!AC149</f>
        <v>2627355.9014113029</v>
      </c>
      <c r="AD24" s="145">
        <f>Expenditure!AD149</f>
        <v>656838.97535282571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3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3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584</v>
      </c>
    </row>
    <row r="27" spans="1:46" x14ac:dyDescent="0.3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37080000</v>
      </c>
      <c r="K27" s="130">
        <f t="shared" si="0"/>
        <v>13299999.999999998</v>
      </c>
      <c r="L27" s="130">
        <f t="shared" si="0"/>
        <v>1402791.5174344559</v>
      </c>
      <c r="M27" s="130">
        <f t="shared" si="0"/>
        <v>1282579.5047548516</v>
      </c>
      <c r="N27" s="130">
        <f t="shared" si="0"/>
        <v>5000398.7882049223</v>
      </c>
      <c r="O27" s="130">
        <f t="shared" si="0"/>
        <v>1200000</v>
      </c>
      <c r="P27" s="130">
        <f t="shared" si="0"/>
        <v>36436.14330998587</v>
      </c>
      <c r="Q27" s="130">
        <f t="shared" si="0"/>
        <v>546542.14964978804</v>
      </c>
      <c r="R27" s="130">
        <f t="shared" si="0"/>
        <v>1238828.8725395196</v>
      </c>
      <c r="S27" s="130">
        <f t="shared" si="0"/>
        <v>3588960.1160336081</v>
      </c>
      <c r="T27" s="130">
        <f t="shared" si="0"/>
        <v>473669.8630298163</v>
      </c>
      <c r="U27" s="130">
        <f t="shared" si="0"/>
        <v>163962.64489493641</v>
      </c>
      <c r="V27" s="130">
        <f t="shared" si="0"/>
        <v>455451.79137482337</v>
      </c>
      <c r="W27" s="130">
        <f t="shared" si="0"/>
        <v>273271.07482489402</v>
      </c>
      <c r="X27" s="130">
        <f t="shared" si="0"/>
        <v>2167950.5269441591</v>
      </c>
      <c r="Y27" s="130">
        <f t="shared" si="0"/>
        <v>0</v>
      </c>
      <c r="Z27" s="130">
        <f t="shared" si="0"/>
        <v>0</v>
      </c>
      <c r="AA27" s="130">
        <f t="shared" si="0"/>
        <v>582978.29295977391</v>
      </c>
      <c r="AB27" s="130">
        <f t="shared" si="0"/>
        <v>327925.28978987283</v>
      </c>
      <c r="AC27" s="130">
        <f t="shared" si="0"/>
        <v>1676062.59225935</v>
      </c>
      <c r="AD27" s="130">
        <f t="shared" si="0"/>
        <v>419015.6480648375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3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17380000.000000004</v>
      </c>
      <c r="K28" s="104">
        <f t="shared" si="3"/>
        <v>10800000</v>
      </c>
      <c r="L28" s="104">
        <f t="shared" si="3"/>
        <v>1638033.7170252816</v>
      </c>
      <c r="M28" s="104">
        <f t="shared" si="3"/>
        <v>6546736.4682796225</v>
      </c>
      <c r="N28" s="104">
        <f t="shared" si="3"/>
        <v>1134004.8167178973</v>
      </c>
      <c r="O28" s="104">
        <f t="shared" si="3"/>
        <v>2900000</v>
      </c>
      <c r="P28" s="104">
        <f t="shared" si="3"/>
        <v>42546.330312344973</v>
      </c>
      <c r="Q28" s="104">
        <f t="shared" si="3"/>
        <v>638194.95468517463</v>
      </c>
      <c r="R28" s="104">
        <f t="shared" si="3"/>
        <v>1446575.2306197293</v>
      </c>
      <c r="S28" s="104">
        <f t="shared" si="3"/>
        <v>4190813.5357659804</v>
      </c>
      <c r="T28" s="104">
        <f t="shared" si="3"/>
        <v>553102.29406048474</v>
      </c>
      <c r="U28" s="104">
        <f t="shared" si="3"/>
        <v>191458.48640555239</v>
      </c>
      <c r="V28" s="104">
        <f t="shared" si="3"/>
        <v>531829.12890431215</v>
      </c>
      <c r="W28" s="104">
        <f t="shared" si="3"/>
        <v>319097.47734258731</v>
      </c>
      <c r="X28" s="104">
        <f t="shared" si="3"/>
        <v>2531506.6535845259</v>
      </c>
      <c r="Y28" s="104">
        <f t="shared" si="3"/>
        <v>0</v>
      </c>
      <c r="Z28" s="104">
        <f t="shared" si="3"/>
        <v>0</v>
      </c>
      <c r="AA28" s="104">
        <f t="shared" si="3"/>
        <v>680741.28499751957</v>
      </c>
      <c r="AB28" s="104">
        <f t="shared" si="3"/>
        <v>382916.97281110479</v>
      </c>
      <c r="AC28" s="104">
        <f t="shared" si="3"/>
        <v>1957131.1943678688</v>
      </c>
      <c r="AD28" s="104">
        <f t="shared" si="3"/>
        <v>489282.79859196721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3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9837160.8505084664</v>
      </c>
      <c r="L29" s="104">
        <f t="shared" si="6"/>
        <v>2128514.0680094408</v>
      </c>
      <c r="M29" s="104">
        <f t="shared" si="6"/>
        <v>6974658.3895603511</v>
      </c>
      <c r="N29" s="104">
        <f t="shared" si="6"/>
        <v>1927204.9786209599</v>
      </c>
      <c r="O29" s="104">
        <f t="shared" si="6"/>
        <v>1377202.5190711853</v>
      </c>
      <c r="P29" s="104">
        <f t="shared" si="6"/>
        <v>55286.0796885569</v>
      </c>
      <c r="Q29" s="104">
        <f t="shared" si="6"/>
        <v>829291.19532835344</v>
      </c>
      <c r="R29" s="104">
        <f t="shared" si="6"/>
        <v>1879726.7094109345</v>
      </c>
      <c r="S29" s="104">
        <f t="shared" si="6"/>
        <v>5445678.8493228545</v>
      </c>
      <c r="T29" s="104">
        <f t="shared" si="6"/>
        <v>718719.03595123964</v>
      </c>
      <c r="U29" s="104">
        <f t="shared" si="6"/>
        <v>248787.35859850605</v>
      </c>
      <c r="V29" s="104">
        <f t="shared" si="6"/>
        <v>691075.99610696128</v>
      </c>
      <c r="W29" s="104">
        <f t="shared" si="6"/>
        <v>414645.59766417672</v>
      </c>
      <c r="X29" s="104">
        <f t="shared" si="6"/>
        <v>3289521.7414691355</v>
      </c>
      <c r="Y29" s="104">
        <f t="shared" si="6"/>
        <v>0</v>
      </c>
      <c r="Z29" s="104">
        <f t="shared" si="6"/>
        <v>0</v>
      </c>
      <c r="AA29" s="104">
        <f t="shared" si="6"/>
        <v>884577.2750169104</v>
      </c>
      <c r="AB29" s="104">
        <f t="shared" si="6"/>
        <v>497574.7171970121</v>
      </c>
      <c r="AC29" s="104">
        <f t="shared" si="6"/>
        <v>2543159.6656736173</v>
      </c>
      <c r="AD29" s="104">
        <f t="shared" si="6"/>
        <v>635789.91641840432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1300000</v>
      </c>
      <c r="AQ29" s="104">
        <f t="shared" si="6"/>
        <v>0</v>
      </c>
      <c r="AR29" s="104">
        <f t="shared" ref="AR29" si="8">MAX(AR23, 0)</f>
        <v>12381123.500324963</v>
      </c>
      <c r="AS29" s="59"/>
      <c r="AT29" s="31"/>
    </row>
    <row r="30" spans="1:46" x14ac:dyDescent="0.3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4840000.0000000037</v>
      </c>
      <c r="K30" s="143">
        <f t="shared" si="9"/>
        <v>10162839.149491534</v>
      </c>
      <c r="L30" s="143">
        <f t="shared" si="9"/>
        <v>2198982.6566159818</v>
      </c>
      <c r="M30" s="143">
        <f t="shared" si="9"/>
        <v>7205567.989882946</v>
      </c>
      <c r="N30" s="143">
        <f t="shared" si="9"/>
        <v>1991008.8391826719</v>
      </c>
      <c r="O30" s="143">
        <f t="shared" si="9"/>
        <v>1422797.4809288147</v>
      </c>
      <c r="P30" s="143">
        <f t="shared" si="9"/>
        <v>57116.432639376144</v>
      </c>
      <c r="Q30" s="143">
        <f t="shared" si="9"/>
        <v>856746.48959064216</v>
      </c>
      <c r="R30" s="143">
        <f t="shared" si="9"/>
        <v>1941958.7097387889</v>
      </c>
      <c r="S30" s="143">
        <f t="shared" si="9"/>
        <v>5625968.61497855</v>
      </c>
      <c r="T30" s="143">
        <f t="shared" si="9"/>
        <v>742513.62431188987</v>
      </c>
      <c r="U30" s="143">
        <f t="shared" si="9"/>
        <v>257023.94687719265</v>
      </c>
      <c r="V30" s="143">
        <f t="shared" si="9"/>
        <v>713955.40799220186</v>
      </c>
      <c r="W30" s="143">
        <f t="shared" si="9"/>
        <v>428373.24479532108</v>
      </c>
      <c r="X30" s="143">
        <f t="shared" si="9"/>
        <v>3398427.7420428805</v>
      </c>
      <c r="Y30" s="143">
        <f t="shared" si="9"/>
        <v>0</v>
      </c>
      <c r="Z30" s="143">
        <f t="shared" si="9"/>
        <v>0</v>
      </c>
      <c r="AA30" s="143">
        <f t="shared" si="9"/>
        <v>913862.9222300183</v>
      </c>
      <c r="AB30" s="143">
        <f t="shared" si="9"/>
        <v>514047.8937543853</v>
      </c>
      <c r="AC30" s="143">
        <f t="shared" si="9"/>
        <v>2627355.9014113029</v>
      </c>
      <c r="AD30" s="143">
        <f t="shared" si="9"/>
        <v>656838.97535282571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3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35">
      <c r="A32" s="31"/>
      <c r="B32" s="31"/>
      <c r="C32" s="101" t="s">
        <v>648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3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3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71216824.816069588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585</v>
      </c>
    </row>
    <row r="36" spans="1:46" x14ac:dyDescent="0.3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54353971.344471961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586</v>
      </c>
    </row>
    <row r="37" spans="1:46" x14ac:dyDescent="0.3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54059698.443942025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587</v>
      </c>
    </row>
    <row r="38" spans="1:46" x14ac:dyDescent="0.3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46555386.021817312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587</v>
      </c>
    </row>
    <row r="39" spans="1:46" x14ac:dyDescent="0.3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3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3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3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59265769.810394228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585</v>
      </c>
    </row>
    <row r="44" spans="1:46" x14ac:dyDescent="0.3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40398775.00202281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586</v>
      </c>
    </row>
    <row r="45" spans="1:46" x14ac:dyDescent="0.3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22244740.805770405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587</v>
      </c>
    </row>
    <row r="46" spans="1:46" x14ac:dyDescent="0.3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27821196.116101954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587</v>
      </c>
    </row>
    <row r="47" spans="1:46" x14ac:dyDescent="0.3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3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3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3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3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3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3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3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3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3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0.832187758489077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585</v>
      </c>
    </row>
    <row r="57" spans="1:46" x14ac:dyDescent="0.3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0.74325341833796921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586</v>
      </c>
    </row>
    <row r="58" spans="1:46" x14ac:dyDescent="0.3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0.49759871680980872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587</v>
      </c>
    </row>
    <row r="59" spans="1:46" x14ac:dyDescent="0.3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3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3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3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3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 xr:uid="{82DD2133-1792-45F5-ABF9-BCBFAA6DC862}"/>
    <hyperlink ref="B5:F5" location="'Model map'!A4" tooltip="Click to return to model map" display="'Model map'!A4" xr:uid="{E7E4B77D-D701-4127-B2FF-A83313EB2317}"/>
    <hyperlink ref="B5:H5" location="'Model map'!A4" tooltip="Click to return to model map" display="'Model map'!A4" xr:uid="{6E7AD475-6B53-498E-894B-1882DDF736B8}"/>
    <hyperlink ref="A1" location="Index!A1" display="Index!A1" xr:uid="{B8AA3CEA-FD41-4C2F-B661-82A555C24720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3" width="20.7265625" customWidth="1"/>
    <col min="14" max="14" width="2.7265625" customWidth="1"/>
    <col min="15" max="15" width="40.7265625" customWidth="1"/>
    <col min="16" max="16" width="2.7265625" customWidth="1"/>
    <col min="17" max="16384" width="9.26953125" hidden="1"/>
  </cols>
  <sheetData>
    <row r="1" spans="1:16" x14ac:dyDescent="0.3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5">
      <c r="A2" s="89" t="str">
        <f>Cover!D21&amp;" - "&amp;Cover!D23</f>
        <v>Southern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29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5">
      <c r="A9" s="31"/>
      <c r="B9" s="31"/>
      <c r="C9" s="100" t="s">
        <v>721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35">
      <c r="A16" s="31"/>
      <c r="B16" s="31"/>
      <c r="C16" s="101" t="s">
        <v>658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3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0.11736401526152861</v>
      </c>
      <c r="I19" s="116"/>
      <c r="J19" s="116"/>
      <c r="K19" s="116"/>
      <c r="L19" s="116"/>
      <c r="M19" s="116"/>
      <c r="N19" s="59"/>
      <c r="O19" s="31"/>
    </row>
    <row r="20" spans="1:15" x14ac:dyDescent="0.3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3.234769728713268E-2</v>
      </c>
      <c r="I20" s="116"/>
      <c r="J20" s="116"/>
      <c r="K20" s="116"/>
      <c r="L20" s="116"/>
      <c r="M20" s="116"/>
      <c r="N20" s="59"/>
      <c r="O20" s="31"/>
    </row>
    <row r="21" spans="1:15" x14ac:dyDescent="0.3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7.6352340050838449E-2</v>
      </c>
      <c r="I21" s="116"/>
      <c r="J21" s="116"/>
      <c r="K21" s="116"/>
      <c r="L21" s="116"/>
      <c r="M21" s="116"/>
      <c r="N21" s="59"/>
      <c r="O21" s="31"/>
    </row>
    <row r="22" spans="1:15" x14ac:dyDescent="0.3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5.9977495089554522E-2</v>
      </c>
      <c r="I22" s="116"/>
      <c r="J22" s="116"/>
      <c r="K22" s="116"/>
      <c r="L22" s="116"/>
      <c r="M22" s="116"/>
      <c r="N22" s="59"/>
      <c r="O22" s="31"/>
    </row>
    <row r="23" spans="1:15" x14ac:dyDescent="0.3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0.21891564702541155</v>
      </c>
      <c r="I23" s="116"/>
      <c r="J23" s="116"/>
      <c r="K23" s="116"/>
      <c r="L23" s="116"/>
      <c r="M23" s="116"/>
      <c r="N23" s="59"/>
      <c r="O23" s="31"/>
    </row>
    <row r="24" spans="1:15" x14ac:dyDescent="0.3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7.147556843084138E-2</v>
      </c>
      <c r="I24" s="116"/>
      <c r="J24" s="116"/>
      <c r="K24" s="116"/>
      <c r="L24" s="116"/>
      <c r="M24" s="116"/>
      <c r="N24" s="59"/>
      <c r="O24" s="31"/>
    </row>
    <row r="25" spans="1:15" x14ac:dyDescent="0.3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0.38526023604122533</v>
      </c>
      <c r="I25" s="116"/>
      <c r="J25" s="116"/>
      <c r="K25" s="116"/>
      <c r="L25" s="116"/>
      <c r="M25" s="116"/>
      <c r="N25" s="59"/>
      <c r="O25" s="31"/>
    </row>
    <row r="26" spans="1:15" x14ac:dyDescent="0.3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3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3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3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3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3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3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3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3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3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3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3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3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3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3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3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0.96169299918653239</v>
      </c>
      <c r="K46" s="162">
        <f>SUMPRODUCT($H19:$H25, K38:K44)</f>
        <v>0.57643276314530711</v>
      </c>
      <c r="L46" s="162">
        <f>SUMPRODUCT($H19:$H25, L38:L44)</f>
        <v>0.50495719471446576</v>
      </c>
      <c r="M46" s="162">
        <f>SUMPRODUCT($H19:$H25, M38:M44)</f>
        <v>0.28604154768905427</v>
      </c>
      <c r="N46" s="59"/>
      <c r="O46" s="103" t="s">
        <v>566</v>
      </c>
    </row>
    <row r="47" spans="1:15" x14ac:dyDescent="0.3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3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3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35">
      <c r="A50" s="31"/>
      <c r="B50" s="31"/>
      <c r="C50" s="101" t="s">
        <v>650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3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3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3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3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566</v>
      </c>
    </row>
    <row r="56" spans="1:15" x14ac:dyDescent="0.3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0.96169299918653239</v>
      </c>
      <c r="K56" s="166">
        <f>SUMPRODUCT($H19:$H$25, K38:K$44)</f>
        <v>0.57643276314530711</v>
      </c>
      <c r="L56" s="166">
        <f>SUMPRODUCT($H19:$H$25, L38:L$44)</f>
        <v>0.50495719471446576</v>
      </c>
      <c r="M56" s="166">
        <f>SUMPRODUCT($H19:$H$25, M38:M$44)</f>
        <v>0.28604154768905427</v>
      </c>
      <c r="N56" s="59"/>
      <c r="O56" s="31"/>
    </row>
    <row r="57" spans="1:15" x14ac:dyDescent="0.3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0.84432898392500388</v>
      </c>
      <c r="K57" s="162">
        <f>SUMPRODUCT($H20:$H$25, K39:K$44)</f>
        <v>0.45906874788377861</v>
      </c>
      <c r="L57" s="162">
        <f>SUMPRODUCT($H20:$H$25, L39:L$44)</f>
        <v>0.3875931794529372</v>
      </c>
      <c r="M57" s="162">
        <f>SUMPRODUCT($H20:$H$25, M39:M$44)</f>
        <v>0.16867753242752564</v>
      </c>
      <c r="N57" s="59"/>
      <c r="O57" s="31"/>
    </row>
    <row r="58" spans="1:15" x14ac:dyDescent="0.3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0.81198128663787128</v>
      </c>
      <c r="K58" s="162">
        <f>SUMPRODUCT($H21:$H$25, K40:K$44)</f>
        <v>0.42672105059664589</v>
      </c>
      <c r="L58" s="162">
        <f>SUMPRODUCT($H21:$H$25, L40:L$44)</f>
        <v>0.35524548216580454</v>
      </c>
      <c r="M58" s="162">
        <f>SUMPRODUCT($H21:$H$25, M40:M$44)</f>
        <v>0.13632983514039299</v>
      </c>
      <c r="N58" s="59"/>
      <c r="O58" s="31"/>
    </row>
    <row r="59" spans="1:15" x14ac:dyDescent="0.3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0.73562894658703271</v>
      </c>
      <c r="K59" s="162">
        <f>SUMPRODUCT($H22:$H$25, K41:K$44)</f>
        <v>0.35036871054580743</v>
      </c>
      <c r="L59" s="162">
        <f>SUMPRODUCT($H22:$H$25, L41:L$44)</f>
        <v>0.27889314211496607</v>
      </c>
      <c r="M59" s="162">
        <f>SUMPRODUCT($H22:$H$25, M41:M$44)</f>
        <v>5.9977495089554522E-2</v>
      </c>
      <c r="N59" s="59"/>
      <c r="O59" s="31"/>
    </row>
    <row r="60" spans="1:15" x14ac:dyDescent="0.3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0.67565145149747829</v>
      </c>
      <c r="K60" s="178">
        <f>SUMPRODUCT($H23:$H$25, K42:K$44)</f>
        <v>0.2903912154562529</v>
      </c>
      <c r="L60" s="178">
        <f>SUMPRODUCT($H23:$H$25, L42:L$44)</f>
        <v>0.21891564702541155</v>
      </c>
      <c r="M60" s="178">
        <f>SUMPRODUCT($H23:$H$25, M42:M$44)</f>
        <v>0</v>
      </c>
      <c r="N60" s="59"/>
      <c r="O60" s="31"/>
    </row>
    <row r="61" spans="1:15" x14ac:dyDescent="0.3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35">
      <c r="A62" s="31"/>
      <c r="B62" s="31"/>
      <c r="C62" s="101" t="s">
        <v>651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3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3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3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3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3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3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3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3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0.832187758489077</v>
      </c>
      <c r="I70" s="116"/>
      <c r="J70" s="116"/>
      <c r="K70" s="116"/>
      <c r="L70" s="116"/>
      <c r="M70" s="116"/>
      <c r="N70" s="59"/>
      <c r="O70" s="31"/>
    </row>
    <row r="71" spans="1:15" x14ac:dyDescent="0.3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3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3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3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1.969511847375929E-2</v>
      </c>
      <c r="I74" s="106" t="s">
        <v>314</v>
      </c>
      <c r="J74" s="116"/>
      <c r="K74" s="116"/>
      <c r="L74" s="116"/>
      <c r="M74" s="116"/>
      <c r="N74" s="59"/>
      <c r="O74" s="103" t="s">
        <v>566</v>
      </c>
    </row>
    <row r="75" spans="1:15" x14ac:dyDescent="0.3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3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1.2812857328535422E-2</v>
      </c>
      <c r="I76" s="106" t="s">
        <v>314</v>
      </c>
      <c r="J76" s="116"/>
      <c r="K76" s="116"/>
      <c r="L76" s="116"/>
      <c r="M76" s="116"/>
      <c r="N76" s="59"/>
      <c r="O76" s="103" t="s">
        <v>566</v>
      </c>
    </row>
    <row r="77" spans="1:15" x14ac:dyDescent="0.3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3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35">
      <c r="A79" s="31"/>
      <c r="B79" s="31"/>
      <c r="C79" s="101" t="s">
        <v>652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3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3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3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3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3.8307000813467419E-2</v>
      </c>
      <c r="I83" s="116"/>
      <c r="J83" s="116"/>
      <c r="K83" s="116"/>
      <c r="L83" s="116"/>
      <c r="M83" s="116"/>
      <c r="N83" s="59"/>
      <c r="O83" s="31"/>
    </row>
    <row r="84" spans="1:15" x14ac:dyDescent="0.3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3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3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3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3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3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3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35">
      <c r="A91" s="31"/>
      <c r="B91" s="31"/>
      <c r="C91" s="101" t="s">
        <v>653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3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3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566</v>
      </c>
    </row>
    <row r="94" spans="1:15" x14ac:dyDescent="0.3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0.96169299918653262</v>
      </c>
      <c r="K94" s="166">
        <f t="shared" si="0"/>
        <v>0.93768582567885372</v>
      </c>
      <c r="L94" s="166">
        <f t="shared" si="0"/>
        <v>0.92948734496253449</v>
      </c>
      <c r="M94" s="166">
        <f t="shared" si="0"/>
        <v>0.88189556885539877</v>
      </c>
      <c r="N94" s="59"/>
      <c r="O94" s="31"/>
    </row>
    <row r="95" spans="1:15" x14ac:dyDescent="0.3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0.86402410239876337</v>
      </c>
      <c r="K95" s="162">
        <f t="shared" si="0"/>
        <v>0.77880738228875102</v>
      </c>
      <c r="L95" s="162">
        <f t="shared" si="0"/>
        <v>0.74970576246222509</v>
      </c>
      <c r="M95" s="162">
        <f t="shared" si="0"/>
        <v>0.58077229502329775</v>
      </c>
      <c r="N95" s="59"/>
      <c r="O95" s="31"/>
    </row>
    <row r="96" spans="1:15" x14ac:dyDescent="0.3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0.8119812866378715</v>
      </c>
      <c r="K96" s="162">
        <f t="shared" si="0"/>
        <v>0.69414909464887409</v>
      </c>
      <c r="L96" s="162">
        <f t="shared" si="0"/>
        <v>0.65390924910960524</v>
      </c>
      <c r="M96" s="162">
        <f t="shared" si="0"/>
        <v>0.42031893088411049</v>
      </c>
      <c r="N96" s="59"/>
      <c r="O96" s="31"/>
    </row>
    <row r="97" spans="1:15" x14ac:dyDescent="0.3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0.74844180391556825</v>
      </c>
      <c r="K97" s="162">
        <f t="shared" si="0"/>
        <v>0.59078912601251288</v>
      </c>
      <c r="L97" s="162">
        <f t="shared" si="0"/>
        <v>0.53695053317479813</v>
      </c>
      <c r="M97" s="162">
        <f t="shared" si="0"/>
        <v>0.22442015774127633</v>
      </c>
      <c r="N97" s="59"/>
      <c r="O97" s="31"/>
    </row>
    <row r="98" spans="1:15" x14ac:dyDescent="0.3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0.67565145149747841</v>
      </c>
      <c r="K98" s="178">
        <f t="shared" si="0"/>
        <v>0.47238072511562312</v>
      </c>
      <c r="L98" s="178">
        <f t="shared" si="0"/>
        <v>0.40296350988614987</v>
      </c>
      <c r="M98" s="178">
        <f t="shared" si="0"/>
        <v>0</v>
      </c>
      <c r="N98" s="59"/>
      <c r="O98" s="31"/>
    </row>
    <row r="99" spans="1:15" x14ac:dyDescent="0.3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35">
      <c r="A100" s="31"/>
      <c r="B100" s="31"/>
      <c r="C100" s="101" t="s">
        <v>654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3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3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3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3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566</v>
      </c>
    </row>
    <row r="105" spans="1:15" x14ac:dyDescent="0.3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0.96169299918653262</v>
      </c>
      <c r="K105" s="134">
        <f t="shared" si="1"/>
        <v>0.93768582567885372</v>
      </c>
      <c r="L105" s="134">
        <f t="shared" si="1"/>
        <v>0.92948734496253449</v>
      </c>
      <c r="M105" s="134">
        <f t="shared" si="1"/>
        <v>0.88189556885539877</v>
      </c>
      <c r="N105" s="59"/>
      <c r="O105" s="31"/>
    </row>
    <row r="106" spans="1:15" x14ac:dyDescent="0.3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0.86402410239876337</v>
      </c>
      <c r="K106" s="135">
        <f t="shared" si="1"/>
        <v>0.77880738228875102</v>
      </c>
      <c r="L106" s="135">
        <f t="shared" si="1"/>
        <v>0.74970576246222509</v>
      </c>
      <c r="M106" s="135">
        <f t="shared" si="1"/>
        <v>0.58077229502329775</v>
      </c>
      <c r="N106" s="59"/>
      <c r="O106" s="31"/>
    </row>
    <row r="107" spans="1:15" x14ac:dyDescent="0.3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0.8119812866378715</v>
      </c>
      <c r="K107" s="135">
        <f t="shared" si="1"/>
        <v>0.69414909464887409</v>
      </c>
      <c r="L107" s="135">
        <f t="shared" si="1"/>
        <v>0.65390924910960524</v>
      </c>
      <c r="M107" s="135">
        <f t="shared" si="1"/>
        <v>0.42031893088411049</v>
      </c>
      <c r="N107" s="59"/>
      <c r="O107" s="31"/>
    </row>
    <row r="108" spans="1:15" x14ac:dyDescent="0.3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0.74844180391556825</v>
      </c>
      <c r="K108" s="135">
        <f t="shared" si="1"/>
        <v>0.59078912601251288</v>
      </c>
      <c r="L108" s="135">
        <f t="shared" si="1"/>
        <v>0.53695053317479813</v>
      </c>
      <c r="M108" s="135">
        <f t="shared" si="1"/>
        <v>0.22442015774127633</v>
      </c>
      <c r="N108" s="59"/>
      <c r="O108" s="31"/>
    </row>
    <row r="109" spans="1:15" x14ac:dyDescent="0.3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0.67565145149747841</v>
      </c>
      <c r="K109" s="177">
        <f t="shared" si="1"/>
        <v>0.47238072511562312</v>
      </c>
      <c r="L109" s="177">
        <f t="shared" si="1"/>
        <v>0.40296350988614987</v>
      </c>
      <c r="M109" s="177">
        <f t="shared" si="1"/>
        <v>0</v>
      </c>
      <c r="N109" s="59"/>
      <c r="O109" s="31"/>
    </row>
    <row r="110" spans="1:15" x14ac:dyDescent="0.3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3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3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3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3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3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 xr:uid="{09AD4F38-71F5-40AE-84EC-7E82ACEAEAAB}"/>
    <hyperlink ref="B5:F5" location="'Model map'!A4" tooltip="Click to return to model map" display="'Model map'!A4" xr:uid="{B3C6AE24-F879-4345-8233-FDB38217C4B5}"/>
    <hyperlink ref="B5:H5" location="'Model map'!A4" tooltip="Click to return to model map" display="'Model map'!A4" xr:uid="{F533A6A7-18F5-4763-9B76-64D82D52A7F9}"/>
    <hyperlink ref="A1" location="Index!A1" display="Index!A1" xr:uid="{72D39024-54D4-4701-8D7D-E6185A325D38}"/>
  </hyperlinks>
  <pageMargins left="0.7" right="0.7" top="0.75" bottom="0.75" header="0.3" footer="0.3"/>
  <pageSetup paperSize="8" scale="40" orientation="portrait" r:id="rId1"/>
  <headerFooter>
    <oddHeader>&amp;C&amp;G</oddHeader>
  </headerFooter>
  <ignoredErrors>
    <ignoredError sqref="J57:M57 J60:M60 K58:M58 K59:M59" formulaRange="1"/>
  </ignoredError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0" width="40.7265625" customWidth="1"/>
    <col min="11" max="11" width="2.7265625" customWidth="1"/>
    <col min="12" max="16384" width="9.26953125" hidden="1"/>
  </cols>
  <sheetData>
    <row r="1" spans="1:11" x14ac:dyDescent="0.3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35">
      <c r="A2" s="89" t="str">
        <f>Cover!D21&amp;" - "&amp;Cover!D23</f>
        <v>Southern Electric Power Distribution - Final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3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3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3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3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31"/>
    </row>
    <row r="10" spans="1:11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3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35">
      <c r="A13" s="31"/>
      <c r="B13" s="31"/>
      <c r="C13" s="100" t="s">
        <v>672</v>
      </c>
      <c r="D13" s="100"/>
      <c r="E13" s="31"/>
      <c r="F13" s="31"/>
      <c r="G13" s="31"/>
      <c r="H13" s="59"/>
      <c r="I13" s="59"/>
      <c r="J13" s="31"/>
    </row>
    <row r="14" spans="1:11" x14ac:dyDescent="0.3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35">
      <c r="A15" s="31"/>
      <c r="B15" s="31"/>
      <c r="C15" s="101" t="s">
        <v>707</v>
      </c>
      <c r="D15" s="101"/>
      <c r="E15" s="101"/>
      <c r="F15" s="101"/>
      <c r="G15" s="101"/>
      <c r="H15" s="101"/>
      <c r="I15" s="101"/>
      <c r="J15" s="101"/>
    </row>
    <row r="16" spans="1:11" x14ac:dyDescent="0.3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3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3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0.15809418316299365</v>
      </c>
      <c r="I18" s="59"/>
      <c r="J18" s="31"/>
    </row>
    <row r="19" spans="1:10" x14ac:dyDescent="0.3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0.24192131772760012</v>
      </c>
      <c r="I19" s="59"/>
      <c r="J19" s="31"/>
    </row>
    <row r="20" spans="1:10" x14ac:dyDescent="0.3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7.5401050686051435E-2</v>
      </c>
      <c r="I20" s="59"/>
      <c r="J20" s="31"/>
    </row>
    <row r="21" spans="1:10" x14ac:dyDescent="0.3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0.23258808144751267</v>
      </c>
      <c r="I21" s="59"/>
      <c r="J21" s="31"/>
    </row>
    <row r="22" spans="1:10" x14ac:dyDescent="0.3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3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3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35">
      <c r="A25" s="31"/>
      <c r="B25" s="31"/>
      <c r="C25" s="101" t="s">
        <v>708</v>
      </c>
      <c r="D25" s="101"/>
      <c r="E25" s="101"/>
      <c r="F25" s="101"/>
      <c r="G25" s="101"/>
      <c r="H25" s="101"/>
      <c r="I25" s="101"/>
      <c r="J25" s="101"/>
    </row>
    <row r="26" spans="1:10" x14ac:dyDescent="0.3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3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0.87685708057771039</v>
      </c>
      <c r="I27" s="59"/>
      <c r="J27" s="31"/>
    </row>
    <row r="28" spans="1:10" x14ac:dyDescent="0.3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9.6909474999574224E-2</v>
      </c>
      <c r="I28" s="59"/>
      <c r="J28" s="31"/>
    </row>
    <row r="29" spans="1:10" x14ac:dyDescent="0.3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3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0.74325341833796921</v>
      </c>
      <c r="I30" s="59"/>
      <c r="J30" s="31"/>
    </row>
    <row r="31" spans="1:10" x14ac:dyDescent="0.3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0.49759871680980872</v>
      </c>
      <c r="I31" s="59"/>
      <c r="J31" s="31"/>
    </row>
    <row r="32" spans="1:10" x14ac:dyDescent="0.3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35">
      <c r="A33" s="31"/>
      <c r="B33" s="31"/>
      <c r="C33" s="101" t="s">
        <v>706</v>
      </c>
      <c r="D33" s="101"/>
      <c r="E33" s="101"/>
      <c r="F33" s="101"/>
      <c r="G33" s="101"/>
      <c r="H33" s="101"/>
      <c r="I33" s="101"/>
      <c r="J33" s="101"/>
    </row>
    <row r="34" spans="1:10" x14ac:dyDescent="0.3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3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3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0.38834956375115282</v>
      </c>
      <c r="I36" s="107" t="s">
        <v>314</v>
      </c>
      <c r="J36" s="103" t="s">
        <v>588</v>
      </c>
    </row>
    <row r="37" spans="1:10" x14ac:dyDescent="0.3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0.55642069522565274</v>
      </c>
      <c r="I37" s="107" t="s">
        <v>314</v>
      </c>
      <c r="J37" s="103" t="s">
        <v>589</v>
      </c>
    </row>
    <row r="38" spans="1:10" x14ac:dyDescent="0.3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0.26068205856521431</v>
      </c>
      <c r="I38" s="107" t="s">
        <v>314</v>
      </c>
      <c r="J38" s="103" t="s">
        <v>590</v>
      </c>
    </row>
    <row r="39" spans="1:10" x14ac:dyDescent="0.3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0.1544161255801475</v>
      </c>
      <c r="I39" s="107" t="s">
        <v>314</v>
      </c>
      <c r="J39" s="103" t="s">
        <v>591</v>
      </c>
    </row>
    <row r="40" spans="1:10" x14ac:dyDescent="0.3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3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3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3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3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3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 xr:uid="{B6081C7D-EDB4-4884-A596-51B913F3F8F0}"/>
    <hyperlink ref="B5:F5" location="'Model map'!A4" tooltip="Click to return to model map" display="'Model map'!A4" xr:uid="{48B400A1-A47B-49C8-9F14-2985C154290D}"/>
    <hyperlink ref="B5:H5" location="'Model map'!A4" tooltip="Click to return to model map" display="'Model map'!A4" xr:uid="{00215343-A15C-4539-B525-CCFF14E4B6C9}"/>
    <hyperlink ref="A1" location="Index!A1" display="Index!A1" xr:uid="{668B68D1-ED89-49BB-85B5-C2EC456BCE9B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  <headerFooter>
    <oddHeader>&amp;C&amp;G</odd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0" width="40.7265625" customWidth="1"/>
    <col min="11" max="11" width="2.7265625" customWidth="1"/>
    <col min="12" max="16384" width="9.26953125" hidden="1"/>
  </cols>
  <sheetData>
    <row r="1" spans="1:11" x14ac:dyDescent="0.3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35">
      <c r="A2" s="89" t="str">
        <f>Cover!D21&amp;" - "&amp;Cover!D23</f>
        <v>Southern Electric Power Distribution - Final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3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3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3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3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3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3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3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35">
      <c r="A15" s="31"/>
      <c r="B15" s="31"/>
      <c r="C15" s="101" t="s">
        <v>621</v>
      </c>
      <c r="D15" s="101"/>
      <c r="E15" s="101"/>
      <c r="F15" s="101"/>
      <c r="G15" s="101"/>
      <c r="H15" s="102"/>
      <c r="I15" s="102"/>
      <c r="J15" s="101"/>
    </row>
    <row r="16" spans="1:11" x14ac:dyDescent="0.3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35">
      <c r="A17" s="31"/>
      <c r="B17" s="31"/>
      <c r="C17" s="100"/>
      <c r="D17" s="100" t="s">
        <v>711</v>
      </c>
      <c r="E17" s="31"/>
      <c r="F17" s="31"/>
      <c r="G17" s="31"/>
      <c r="H17" s="59"/>
      <c r="I17" s="59"/>
      <c r="J17" s="31"/>
    </row>
    <row r="18" spans="1:10" x14ac:dyDescent="0.3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3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3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0.38834956375115282</v>
      </c>
      <c r="I20" s="59"/>
      <c r="J20" s="31"/>
    </row>
    <row r="21" spans="1:10" x14ac:dyDescent="0.3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0.55642069522565274</v>
      </c>
      <c r="I21" s="59"/>
      <c r="J21" s="31"/>
    </row>
    <row r="22" spans="1:10" x14ac:dyDescent="0.3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0.26068205856521431</v>
      </c>
      <c r="I22" s="59"/>
      <c r="J22" s="31"/>
    </row>
    <row r="23" spans="1:10" x14ac:dyDescent="0.3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0.1544161255801475</v>
      </c>
      <c r="I23" s="59"/>
      <c r="J23" s="31"/>
    </row>
    <row r="24" spans="1:10" x14ac:dyDescent="0.3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35">
      <c r="A25" s="31"/>
      <c r="B25" s="31"/>
      <c r="C25" s="101" t="s">
        <v>622</v>
      </c>
      <c r="D25" s="101"/>
      <c r="E25" s="101"/>
      <c r="F25" s="101"/>
      <c r="G25" s="101"/>
      <c r="H25" s="102"/>
      <c r="I25" s="102"/>
      <c r="J25" s="101"/>
    </row>
    <row r="26" spans="1:10" x14ac:dyDescent="0.3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35">
      <c r="A27" s="31"/>
      <c r="B27" s="31"/>
      <c r="C27" s="100"/>
      <c r="D27" s="100" t="s">
        <v>607</v>
      </c>
      <c r="E27" s="31"/>
      <c r="F27" s="31"/>
      <c r="G27" s="31"/>
      <c r="H27" s="59"/>
      <c r="I27" s="59"/>
      <c r="J27" s="31"/>
    </row>
    <row r="28" spans="1:10" x14ac:dyDescent="0.35">
      <c r="A28" s="31"/>
      <c r="B28" s="31"/>
      <c r="C28" s="100"/>
      <c r="D28" s="100" t="s">
        <v>692</v>
      </c>
      <c r="E28" s="31"/>
      <c r="F28" s="31"/>
      <c r="G28" s="31"/>
      <c r="H28" s="59"/>
      <c r="I28" s="59"/>
      <c r="J28" s="31"/>
    </row>
    <row r="29" spans="1:10" x14ac:dyDescent="0.3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3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3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0.96169299918653262</v>
      </c>
      <c r="I31" s="59"/>
      <c r="J31" s="31"/>
    </row>
    <row r="32" spans="1:10" x14ac:dyDescent="0.3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0.93768582567885372</v>
      </c>
      <c r="I32" s="59"/>
      <c r="J32" s="31"/>
    </row>
    <row r="33" spans="1:10" x14ac:dyDescent="0.3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0.92948734496253449</v>
      </c>
      <c r="I33" s="59"/>
      <c r="J33" s="31"/>
    </row>
    <row r="34" spans="1:10" x14ac:dyDescent="0.3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0.88189556885539877</v>
      </c>
      <c r="I34" s="59"/>
      <c r="J34" s="31"/>
    </row>
    <row r="35" spans="1:10" x14ac:dyDescent="0.3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3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3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0.86402410239876337</v>
      </c>
      <c r="I37" s="59"/>
      <c r="J37" s="31"/>
    </row>
    <row r="38" spans="1:10" x14ac:dyDescent="0.3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0.77880738228875102</v>
      </c>
      <c r="I38" s="59"/>
      <c r="J38" s="31"/>
    </row>
    <row r="39" spans="1:10" x14ac:dyDescent="0.3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0.74970576246222509</v>
      </c>
      <c r="I39" s="59"/>
      <c r="J39" s="31"/>
    </row>
    <row r="40" spans="1:10" x14ac:dyDescent="0.3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0.58077229502329775</v>
      </c>
      <c r="I40" s="59"/>
      <c r="J40" s="31"/>
    </row>
    <row r="41" spans="1:10" x14ac:dyDescent="0.3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3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3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0.8119812866378715</v>
      </c>
      <c r="I43" s="59"/>
      <c r="J43" s="31"/>
    </row>
    <row r="44" spans="1:10" x14ac:dyDescent="0.3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0.69414909464887409</v>
      </c>
      <c r="I44" s="59"/>
      <c r="J44" s="31"/>
    </row>
    <row r="45" spans="1:10" x14ac:dyDescent="0.3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0.65390924910960524</v>
      </c>
      <c r="I45" s="59"/>
      <c r="J45" s="31"/>
    </row>
    <row r="46" spans="1:10" x14ac:dyDescent="0.3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0.42031893088411049</v>
      </c>
      <c r="I46" s="59"/>
      <c r="J46" s="31"/>
    </row>
    <row r="47" spans="1:10" x14ac:dyDescent="0.3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3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3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0.74844180391556825</v>
      </c>
      <c r="I49" s="59"/>
      <c r="J49" s="31"/>
    </row>
    <row r="50" spans="1:10" x14ac:dyDescent="0.3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0.59078912601251288</v>
      </c>
      <c r="I50" s="59"/>
      <c r="J50" s="31"/>
    </row>
    <row r="51" spans="1:10" x14ac:dyDescent="0.3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0.53695053317479813</v>
      </c>
      <c r="I51" s="59"/>
      <c r="J51" s="31"/>
    </row>
    <row r="52" spans="1:10" x14ac:dyDescent="0.3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0.22442015774127633</v>
      </c>
      <c r="I52" s="59"/>
      <c r="J52" s="31"/>
    </row>
    <row r="53" spans="1:10" x14ac:dyDescent="0.3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3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3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0.67565145149747841</v>
      </c>
      <c r="I55" s="59"/>
      <c r="J55" s="31"/>
    </row>
    <row r="56" spans="1:10" x14ac:dyDescent="0.3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0.47238072511562312</v>
      </c>
      <c r="I56" s="59"/>
      <c r="J56" s="31"/>
    </row>
    <row r="57" spans="1:10" x14ac:dyDescent="0.3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0.40296350988614987</v>
      </c>
      <c r="I57" s="59"/>
      <c r="J57" s="31"/>
    </row>
    <row r="58" spans="1:10" x14ac:dyDescent="0.3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3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3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 xr:uid="{38F164F2-DAB2-4E11-BDB3-337BBF39CE8E}"/>
    <hyperlink ref="B5:F5" location="'Model map'!A4" tooltip="Click to return to model map" display="'Model map'!A4" xr:uid="{33CCABC6-FAB3-417E-87B4-E8AD535FAB62}"/>
    <hyperlink ref="B5:H5" location="'Model map'!A4" tooltip="Click to return to model map" display="'Model map'!A4" xr:uid="{7A228E1A-40C3-455B-BB7B-F7FCED106DE1}"/>
    <hyperlink ref="A1" location="Index!A1" display="Index!A1" xr:uid="{D6F397FF-9AA1-4B45-AB39-D6BB4A590B70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6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5" x14ac:dyDescent="0.35"/>
  <cols>
    <col min="1" max="5" width="2.7265625" customWidth="1"/>
    <col min="6" max="6" width="20.7265625" customWidth="1"/>
    <col min="7" max="7" width="22.7265625" customWidth="1"/>
    <col min="8" max="8" width="24.26953125" customWidth="1"/>
    <col min="9" max="9" width="30.7265625" customWidth="1"/>
    <col min="10" max="10" width="20.7265625" customWidth="1"/>
    <col min="11" max="11" width="10.7265625" customWidth="1"/>
    <col min="12" max="12" width="82.7265625" customWidth="1"/>
    <col min="13" max="13" width="2.7265625" customWidth="1"/>
    <col min="14" max="16384" width="9.26953125" hidden="1"/>
  </cols>
  <sheetData>
    <row r="1" spans="1:13" s="1" customFormat="1" x14ac:dyDescent="0.3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35">
      <c r="A2" s="56" t="str">
        <f>Cover!D21&amp;" - "&amp;Cover!D23</f>
        <v>Southern Electric Power Distribution - Final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3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35">
      <c r="A4" s="58" t="str">
        <f>H45 &amp; IF(H45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3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3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35">
      <c r="A7" s="60"/>
      <c r="B7" s="60"/>
      <c r="C7" s="60"/>
      <c r="D7" s="60"/>
      <c r="E7" s="60"/>
      <c r="F7" s="60" t="s">
        <v>13</v>
      </c>
      <c r="H7" s="64">
        <f>LOOKUP(2,1/(F20:F32&lt;&gt;""),F20:F32)</f>
        <v>45967</v>
      </c>
      <c r="I7" s="60"/>
      <c r="J7" s="60"/>
      <c r="K7" s="60"/>
      <c r="L7" s="60"/>
    </row>
    <row r="8" spans="1:13" x14ac:dyDescent="0.3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35">
      <c r="A9" s="60"/>
      <c r="B9" s="60"/>
      <c r="C9" s="60"/>
      <c r="D9" s="60"/>
      <c r="E9" s="60"/>
      <c r="F9" s="60" t="s">
        <v>485</v>
      </c>
      <c r="H9" s="65" t="str">
        <f>LOOKUP(2,1/(G20:G32&lt;&gt;""),G20:G32)</f>
        <v>Release for charge setting</v>
      </c>
      <c r="I9" s="60"/>
      <c r="J9" s="60"/>
      <c r="K9" s="60"/>
      <c r="L9" s="60"/>
    </row>
    <row r="10" spans="1:13" x14ac:dyDescent="0.3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35">
      <c r="A11" s="60"/>
      <c r="B11" s="60"/>
      <c r="C11" s="60"/>
      <c r="D11" s="60"/>
      <c r="E11" s="60"/>
      <c r="F11" s="60" t="s">
        <v>737</v>
      </c>
      <c r="H11" s="66">
        <f>LOOKUP(2,1/(H20:H32&lt;&gt;""),H20:H32)</f>
        <v>5</v>
      </c>
      <c r="I11" s="60"/>
      <c r="J11" s="60"/>
      <c r="K11" s="60"/>
      <c r="L11" s="60"/>
    </row>
    <row r="12" spans="1:13" x14ac:dyDescent="0.3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35">
      <c r="A13" s="60"/>
      <c r="B13" s="60"/>
      <c r="C13" s="60"/>
      <c r="D13" s="60"/>
      <c r="E13" s="60"/>
      <c r="F13" s="60" t="s">
        <v>612</v>
      </c>
      <c r="H13" s="65" t="str">
        <f>LOOKUP(2,1/(I20:I32&lt;&gt;""),I20:I32)</f>
        <v>Attachment A_DCUSA Charging Methodologies Pre-Release for 2027-28 (shared on 08/10/2025)</v>
      </c>
      <c r="I13" s="63"/>
      <c r="J13" s="63"/>
      <c r="K13" s="60"/>
      <c r="L13" s="60"/>
    </row>
    <row r="14" spans="1:13" x14ac:dyDescent="0.3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35">
      <c r="A15" s="60"/>
      <c r="B15" s="60"/>
      <c r="C15" s="60"/>
      <c r="D15" s="60"/>
      <c r="E15" s="60"/>
      <c r="F15" s="67" t="s">
        <v>613</v>
      </c>
      <c r="H15" s="64" t="str">
        <f>LOOKUP(2,1/(J20:J32&lt;&gt;""),J20:J32)</f>
        <v>Schedule 29</v>
      </c>
      <c r="I15" s="63"/>
      <c r="J15" s="63"/>
      <c r="K15" s="60"/>
      <c r="L15" s="60"/>
    </row>
    <row r="16" spans="1:13" x14ac:dyDescent="0.3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3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3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3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739</v>
      </c>
      <c r="I19" s="70" t="s">
        <v>609</v>
      </c>
      <c r="J19" s="70" t="s">
        <v>610</v>
      </c>
      <c r="K19" s="70" t="s">
        <v>17</v>
      </c>
      <c r="L19" s="70" t="s">
        <v>18</v>
      </c>
    </row>
    <row r="20" spans="1:12" ht="29" x14ac:dyDescent="0.35">
      <c r="A20" s="60"/>
      <c r="B20" s="60"/>
      <c r="C20" s="60"/>
      <c r="D20" s="60"/>
      <c r="E20" s="60"/>
      <c r="F20" s="3">
        <v>43250</v>
      </c>
      <c r="G20" s="3" t="s">
        <v>713</v>
      </c>
      <c r="H20" s="7">
        <v>1</v>
      </c>
      <c r="I20" s="3" t="s">
        <v>430</v>
      </c>
      <c r="J20" s="3" t="s">
        <v>714</v>
      </c>
      <c r="K20" s="3" t="s">
        <v>565</v>
      </c>
      <c r="L20" s="3" t="s">
        <v>513</v>
      </c>
    </row>
    <row r="21" spans="1:12" ht="29" x14ac:dyDescent="0.35">
      <c r="A21" s="60"/>
      <c r="B21" s="60"/>
      <c r="C21" s="60"/>
      <c r="D21" s="60"/>
      <c r="E21" s="60"/>
      <c r="F21" s="3">
        <v>43301</v>
      </c>
      <c r="G21" s="3" t="s">
        <v>713</v>
      </c>
      <c r="H21" s="7">
        <v>2</v>
      </c>
      <c r="I21" s="3" t="s">
        <v>723</v>
      </c>
      <c r="J21" s="3" t="s">
        <v>714</v>
      </c>
      <c r="K21" s="3" t="s">
        <v>565</v>
      </c>
      <c r="L21" s="3" t="s">
        <v>724</v>
      </c>
    </row>
    <row r="22" spans="1:12" ht="29" x14ac:dyDescent="0.35">
      <c r="A22" s="60"/>
      <c r="B22" s="60"/>
      <c r="C22" s="60"/>
      <c r="D22" s="60"/>
      <c r="E22" s="60"/>
      <c r="F22" s="3">
        <v>43341</v>
      </c>
      <c r="G22" s="28" t="s">
        <v>713</v>
      </c>
      <c r="H22" s="7">
        <v>3</v>
      </c>
      <c r="I22" s="28" t="s">
        <v>730</v>
      </c>
      <c r="J22" s="28" t="s">
        <v>714</v>
      </c>
      <c r="K22" s="28" t="s">
        <v>565</v>
      </c>
      <c r="L22" s="28" t="s">
        <v>741</v>
      </c>
    </row>
    <row r="23" spans="1:12" ht="43.5" x14ac:dyDescent="0.35">
      <c r="A23" s="60"/>
      <c r="B23" s="60"/>
      <c r="C23" s="60"/>
      <c r="D23" s="60"/>
      <c r="E23" s="60"/>
      <c r="F23" s="3">
        <v>43389</v>
      </c>
      <c r="G23" s="3" t="s">
        <v>736</v>
      </c>
      <c r="H23" s="7">
        <v>3</v>
      </c>
      <c r="I23" s="28" t="s">
        <v>738</v>
      </c>
      <c r="J23" s="28" t="s">
        <v>714</v>
      </c>
      <c r="K23" s="28" t="s">
        <v>565</v>
      </c>
      <c r="L23" s="28" t="s">
        <v>740</v>
      </c>
    </row>
    <row r="24" spans="1:12" ht="58" x14ac:dyDescent="0.35">
      <c r="A24" s="60"/>
      <c r="B24" s="60"/>
      <c r="C24" s="60"/>
      <c r="D24" s="60"/>
      <c r="E24" s="60"/>
      <c r="F24" s="3">
        <v>43777</v>
      </c>
      <c r="G24" s="3" t="s">
        <v>736</v>
      </c>
      <c r="H24" s="7">
        <v>4</v>
      </c>
      <c r="I24" s="3" t="s">
        <v>743</v>
      </c>
      <c r="J24" s="28" t="s">
        <v>714</v>
      </c>
      <c r="K24" s="28" t="s">
        <v>565</v>
      </c>
      <c r="L24" s="28" t="s">
        <v>740</v>
      </c>
    </row>
    <row r="25" spans="1:12" ht="58" x14ac:dyDescent="0.35">
      <c r="A25" s="60"/>
      <c r="B25" s="60"/>
      <c r="C25" s="60"/>
      <c r="D25" s="60"/>
      <c r="E25" s="60"/>
      <c r="F25" s="3">
        <v>44141</v>
      </c>
      <c r="G25" s="3" t="s">
        <v>736</v>
      </c>
      <c r="H25" s="7">
        <v>4</v>
      </c>
      <c r="I25" s="3" t="s">
        <v>750</v>
      </c>
      <c r="J25" s="28" t="s">
        <v>714</v>
      </c>
      <c r="K25" s="28" t="s">
        <v>565</v>
      </c>
      <c r="L25" s="28" t="s">
        <v>751</v>
      </c>
    </row>
    <row r="26" spans="1:12" ht="58" x14ac:dyDescent="0.35">
      <c r="A26" s="60"/>
      <c r="B26" s="60"/>
      <c r="C26" s="60"/>
      <c r="D26" s="60"/>
      <c r="E26" s="60"/>
      <c r="F26" s="3">
        <v>44522</v>
      </c>
      <c r="G26" s="3" t="s">
        <v>736</v>
      </c>
      <c r="H26" s="7">
        <v>4</v>
      </c>
      <c r="I26" s="3" t="s">
        <v>752</v>
      </c>
      <c r="J26" s="28" t="s">
        <v>714</v>
      </c>
      <c r="K26" s="28" t="s">
        <v>565</v>
      </c>
      <c r="L26" s="28" t="s">
        <v>753</v>
      </c>
    </row>
    <row r="27" spans="1:12" ht="45" customHeight="1" x14ac:dyDescent="0.35">
      <c r="A27" s="60"/>
      <c r="B27" s="60"/>
      <c r="C27" s="60"/>
      <c r="D27" s="60"/>
      <c r="E27" s="60"/>
      <c r="F27" s="3">
        <v>44627</v>
      </c>
      <c r="G27" s="3" t="s">
        <v>713</v>
      </c>
      <c r="H27" s="7">
        <v>4</v>
      </c>
      <c r="I27" s="3" t="s">
        <v>784</v>
      </c>
      <c r="J27" s="28" t="s">
        <v>714</v>
      </c>
      <c r="K27" s="28" t="s">
        <v>565</v>
      </c>
      <c r="L27" s="3" t="s">
        <v>783</v>
      </c>
    </row>
    <row r="28" spans="1:12" ht="43.5" x14ac:dyDescent="0.35">
      <c r="A28" s="60"/>
      <c r="B28" s="60"/>
      <c r="C28" s="60"/>
      <c r="D28" s="60"/>
      <c r="E28" s="60"/>
      <c r="F28" s="3">
        <v>44861</v>
      </c>
      <c r="G28" s="3" t="s">
        <v>736</v>
      </c>
      <c r="H28" s="7">
        <v>5</v>
      </c>
      <c r="I28" s="3" t="s">
        <v>785</v>
      </c>
      <c r="J28" s="3" t="s">
        <v>714</v>
      </c>
      <c r="K28" s="3" t="s">
        <v>565</v>
      </c>
      <c r="L28" s="3" t="s">
        <v>786</v>
      </c>
    </row>
    <row r="29" spans="1:12" ht="43.5" x14ac:dyDescent="0.35">
      <c r="A29" s="60"/>
      <c r="B29" s="60"/>
      <c r="C29" s="60"/>
      <c r="D29" s="60"/>
      <c r="E29" s="60"/>
      <c r="F29" s="3">
        <v>45236</v>
      </c>
      <c r="G29" s="3" t="s">
        <v>736</v>
      </c>
      <c r="H29" s="7">
        <v>5</v>
      </c>
      <c r="I29" s="3" t="s">
        <v>789</v>
      </c>
      <c r="J29" s="3" t="s">
        <v>714</v>
      </c>
      <c r="K29" s="3" t="s">
        <v>565</v>
      </c>
      <c r="L29" s="3" t="s">
        <v>788</v>
      </c>
    </row>
    <row r="30" spans="1:12" ht="43.5" x14ac:dyDescent="0.35">
      <c r="A30" s="60"/>
      <c r="B30" s="60"/>
      <c r="C30" s="60"/>
      <c r="D30" s="60"/>
      <c r="E30" s="60"/>
      <c r="F30" s="3">
        <v>45590</v>
      </c>
      <c r="G30" s="3" t="s">
        <v>736</v>
      </c>
      <c r="H30" s="7">
        <v>5</v>
      </c>
      <c r="I30" s="3" t="s">
        <v>790</v>
      </c>
      <c r="J30" s="3" t="s">
        <v>714</v>
      </c>
      <c r="K30" s="3" t="s">
        <v>565</v>
      </c>
      <c r="L30" s="3" t="s">
        <v>788</v>
      </c>
    </row>
    <row r="31" spans="1:12" ht="43.5" x14ac:dyDescent="0.35">
      <c r="A31" s="60"/>
      <c r="B31" s="60"/>
      <c r="C31" s="60"/>
      <c r="D31" s="60"/>
      <c r="E31" s="60"/>
      <c r="F31" s="3">
        <v>45967</v>
      </c>
      <c r="G31" s="3" t="s">
        <v>736</v>
      </c>
      <c r="H31" s="7">
        <v>5</v>
      </c>
      <c r="I31" s="3" t="s">
        <v>791</v>
      </c>
      <c r="J31" s="3" t="s">
        <v>714</v>
      </c>
      <c r="K31" s="3" t="s">
        <v>565</v>
      </c>
      <c r="L31" s="3" t="s">
        <v>794</v>
      </c>
    </row>
    <row r="32" spans="1:12" x14ac:dyDescent="0.35">
      <c r="A32" s="60"/>
      <c r="B32" s="60"/>
      <c r="C32" s="60"/>
      <c r="D32" s="60"/>
      <c r="E32" s="60"/>
      <c r="F32" s="3"/>
      <c r="G32" s="3"/>
      <c r="H32" s="7"/>
      <c r="I32" s="3"/>
      <c r="J32" s="3"/>
      <c r="K32" s="3"/>
      <c r="L32" s="3"/>
    </row>
    <row r="34" spans="2:12" x14ac:dyDescent="0.35">
      <c r="B34" s="68" t="s">
        <v>20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</row>
    <row r="36" spans="2:12" x14ac:dyDescent="0.35">
      <c r="E36" s="71" t="s">
        <v>21</v>
      </c>
    </row>
    <row r="37" spans="2:12" x14ac:dyDescent="0.35">
      <c r="F37" s="41" t="s">
        <v>22</v>
      </c>
      <c r="G37" s="41" t="s">
        <v>231</v>
      </c>
      <c r="H37" s="72">
        <f>MEAV!H147</f>
        <v>0</v>
      </c>
    </row>
    <row r="38" spans="2:12" x14ac:dyDescent="0.35">
      <c r="F38" t="s">
        <v>23</v>
      </c>
      <c r="G38" t="s">
        <v>231</v>
      </c>
      <c r="H38" s="73">
        <f>Expenditure!H159</f>
        <v>0</v>
      </c>
    </row>
    <row r="39" spans="2:12" x14ac:dyDescent="0.35">
      <c r="F39" t="s">
        <v>311</v>
      </c>
      <c r="G39" t="s">
        <v>231</v>
      </c>
      <c r="H39" s="73">
        <f>Expensed!H87</f>
        <v>0</v>
      </c>
    </row>
    <row r="40" spans="2:12" x14ac:dyDescent="0.35">
      <c r="F40" t="s">
        <v>24</v>
      </c>
      <c r="G40" t="s">
        <v>231</v>
      </c>
      <c r="H40" s="73">
        <f>Capitalised!H67</f>
        <v>0</v>
      </c>
    </row>
    <row r="41" spans="2:12" x14ac:dyDescent="0.35">
      <c r="F41" t="s">
        <v>25</v>
      </c>
      <c r="G41" t="s">
        <v>231</v>
      </c>
      <c r="H41" s="73">
        <f>'Rev allocation'!H188</f>
        <v>0</v>
      </c>
    </row>
    <row r="42" spans="2:12" x14ac:dyDescent="0.35">
      <c r="F42" t="s">
        <v>312</v>
      </c>
      <c r="G42" t="s">
        <v>231</v>
      </c>
      <c r="H42" s="73">
        <f>Direct!H62</f>
        <v>0</v>
      </c>
    </row>
    <row r="43" spans="2:12" x14ac:dyDescent="0.35">
      <c r="F43" t="s">
        <v>313</v>
      </c>
      <c r="G43" t="s">
        <v>231</v>
      </c>
      <c r="H43" s="73">
        <f>'EDCM discounts'!H113</f>
        <v>0</v>
      </c>
    </row>
    <row r="44" spans="2:12" x14ac:dyDescent="0.35">
      <c r="F44" s="55" t="s">
        <v>26</v>
      </c>
      <c r="G44" s="55" t="s">
        <v>231</v>
      </c>
      <c r="H44" s="74">
        <f>'CDCM discounts'!H43</f>
        <v>0</v>
      </c>
    </row>
    <row r="45" spans="2:12" x14ac:dyDescent="0.35">
      <c r="F45" s="75" t="s">
        <v>611</v>
      </c>
      <c r="G45" s="75" t="s">
        <v>231</v>
      </c>
      <c r="H45" s="76">
        <f>SUM(H37:H44)</f>
        <v>0</v>
      </c>
    </row>
    <row r="46" spans="2:12" x14ac:dyDescent="0.35">
      <c r="I46" s="77"/>
      <c r="J46" s="77"/>
    </row>
    <row r="47" spans="2:12" x14ac:dyDescent="0.35">
      <c r="B47" s="68" t="s">
        <v>27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</row>
    <row r="49" spans="2:12" x14ac:dyDescent="0.35">
      <c r="F49" s="70" t="s">
        <v>28</v>
      </c>
    </row>
    <row r="50" spans="2:12" x14ac:dyDescent="0.35">
      <c r="F50" s="5" t="s">
        <v>19</v>
      </c>
    </row>
    <row r="51" spans="2:12" x14ac:dyDescent="0.35">
      <c r="F51" s="5" t="s">
        <v>608</v>
      </c>
    </row>
    <row r="52" spans="2:12" x14ac:dyDescent="0.35">
      <c r="F52" s="5" t="s">
        <v>713</v>
      </c>
    </row>
    <row r="53" spans="2:12" ht="29" x14ac:dyDescent="0.35">
      <c r="F53" s="29" t="s">
        <v>736</v>
      </c>
    </row>
    <row r="54" spans="2:12" x14ac:dyDescent="0.35">
      <c r="F54" s="5"/>
    </row>
    <row r="55" spans="2:12" x14ac:dyDescent="0.35">
      <c r="F55" s="5"/>
    </row>
    <row r="56" spans="2:12" x14ac:dyDescent="0.35">
      <c r="F56" s="5"/>
    </row>
    <row r="57" spans="2:12" x14ac:dyDescent="0.35">
      <c r="F57" s="5"/>
    </row>
    <row r="58" spans="2:12" x14ac:dyDescent="0.35">
      <c r="F58" s="5"/>
    </row>
    <row r="59" spans="2:12" x14ac:dyDescent="0.35">
      <c r="F59" s="5"/>
    </row>
    <row r="60" spans="2:12" x14ac:dyDescent="0.35">
      <c r="F60" s="5" t="s">
        <v>29</v>
      </c>
    </row>
    <row r="62" spans="2:12" x14ac:dyDescent="0.35">
      <c r="B62" s="68" t="s">
        <v>30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7:H45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2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2" xr:uid="{00000000-0002-0000-0100-000002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2" xr:uid="{00000000-0002-0000-0100-000001000000}">
      <formula1>$F$50:$F$60</formula1>
    </dataValidation>
  </dataValidations>
  <hyperlinks>
    <hyperlink ref="A1" location="Index!A1" display="Index!A1" xr:uid="{00000000-0004-0000-0100-000000000000}"/>
    <hyperlink ref="F39" location="'Expensed'!A1" display="Expensed" xr:uid="{00000000-0004-0000-0100-000001000000}"/>
    <hyperlink ref="F42" location="'Direct'!A1" display="Direct" xr:uid="{00000000-0004-0000-0100-000002000000}"/>
  </hyperlinks>
  <pageMargins left="0.7" right="0.7" top="0.75" bottom="0.75" header="0.3" footer="0.3"/>
  <pageSetup paperSize="9" orientation="portrait" r:id="rId1"/>
  <headerFooter>
    <oddHeader>&amp;C&amp;G</oddHeader>
  </headerFooter>
  <cellWatches>
    <cellWatch r="H45"/>
  </cellWatche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5" x14ac:dyDescent="0.35"/>
  <cols>
    <col min="1" max="5" width="2.7265625" customWidth="1"/>
    <col min="6" max="6" width="73.7265625" customWidth="1"/>
    <col min="7" max="7" width="2.7265625" customWidth="1"/>
    <col min="8" max="8" width="9.26953125" hidden="1" customWidth="1"/>
    <col min="9" max="9" width="0" hidden="1" customWidth="1"/>
    <col min="10" max="16384" width="9.26953125" hidden="1"/>
  </cols>
  <sheetData>
    <row r="1" spans="1:6" s="1" customFormat="1" x14ac:dyDescent="0.35">
      <c r="A1" s="1" t="str">
        <f ca="1">MID(CELL("filename",A1),FIND("]",CELL("filename",A1))+1,255)</f>
        <v>Model map</v>
      </c>
    </row>
    <row r="2" spans="1:6" s="1" customFormat="1" x14ac:dyDescent="0.35">
      <c r="A2" s="1" t="str">
        <f>Cover!D21&amp;" - "&amp;Cover!D23</f>
        <v>Southern Electric Power Distribution - Final</v>
      </c>
    </row>
    <row r="3" spans="1:6" s="2" customFormat="1" x14ac:dyDescent="0.35">
      <c r="A3" s="57" t="str">
        <f>Cover!D2&amp;" - "&amp;Cover!D8&amp;" v"&amp;Cover!D10&amp;" - "&amp;Cover!D19</f>
        <v>PCDM charging model - Release for charge setting v5 - 2027/28</v>
      </c>
    </row>
    <row r="5" spans="1:6" x14ac:dyDescent="0.35">
      <c r="B5" s="68" t="s">
        <v>31</v>
      </c>
      <c r="C5" s="68"/>
      <c r="D5" s="68"/>
      <c r="E5" s="68"/>
      <c r="F5" s="68"/>
    </row>
    <row r="7" spans="1:6" x14ac:dyDescent="0.35">
      <c r="F7" t="s">
        <v>308</v>
      </c>
    </row>
    <row r="42" spans="2:6" x14ac:dyDescent="0.3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headerFooter>
    <oddHeader>&amp;C&amp;G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5" x14ac:dyDescent="0.35"/>
  <cols>
    <col min="1" max="5" width="2.7265625" customWidth="1"/>
    <col min="6" max="6" width="24.453125" bestFit="1" customWidth="1"/>
    <col min="7" max="7" width="99.7265625" bestFit="1" customWidth="1"/>
    <col min="8" max="8" width="2.7265625" customWidth="1"/>
    <col min="9" max="16384" width="9.26953125" hidden="1"/>
  </cols>
  <sheetData>
    <row r="1" spans="1:8" s="1" customFormat="1" x14ac:dyDescent="0.3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35">
      <c r="A2" s="56" t="str">
        <f>Cover!D21&amp;" - "&amp;Cover!D23</f>
        <v>Southern Electric Power Distribution - Final</v>
      </c>
      <c r="B2" s="56"/>
      <c r="C2" s="56"/>
      <c r="D2" s="56"/>
      <c r="E2" s="56"/>
      <c r="F2" s="56"/>
      <c r="G2" s="56"/>
      <c r="H2" s="56"/>
    </row>
    <row r="3" spans="1:8" s="2" customFormat="1" x14ac:dyDescent="0.3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</row>
    <row r="5" spans="1:8" x14ac:dyDescent="0.35">
      <c r="B5" s="68" t="s">
        <v>7</v>
      </c>
      <c r="C5" s="68"/>
      <c r="D5" s="68"/>
      <c r="E5" s="68"/>
      <c r="F5" s="68"/>
      <c r="G5" s="68"/>
    </row>
    <row r="7" spans="1:8" x14ac:dyDescent="0.35">
      <c r="C7" s="78" t="s">
        <v>662</v>
      </c>
    </row>
    <row r="8" spans="1:8" x14ac:dyDescent="0.35">
      <c r="C8" s="78" t="s">
        <v>663</v>
      </c>
    </row>
    <row r="10" spans="1:8" x14ac:dyDescent="0.35">
      <c r="B10" s="68" t="s">
        <v>655</v>
      </c>
      <c r="C10" s="68"/>
      <c r="D10" s="68"/>
      <c r="E10" s="68"/>
      <c r="F10" s="68"/>
      <c r="G10" s="68"/>
    </row>
    <row r="12" spans="1:8" x14ac:dyDescent="0.35">
      <c r="C12" s="78" t="s">
        <v>484</v>
      </c>
    </row>
    <row r="14" spans="1:8" ht="15" thickBot="1" x14ac:dyDescent="0.4">
      <c r="F14" s="39" t="s">
        <v>342</v>
      </c>
      <c r="G14" s="79" t="s">
        <v>343</v>
      </c>
    </row>
    <row r="15" spans="1:8" ht="15.5" thickTop="1" thickBot="1" x14ac:dyDescent="0.4">
      <c r="F15" s="80" t="s">
        <v>306</v>
      </c>
    </row>
    <row r="16" spans="1:8" ht="15" thickTop="1" x14ac:dyDescent="0.35">
      <c r="F16" s="80" t="s">
        <v>307</v>
      </c>
      <c r="G16" s="81" t="str">
        <f>'Version control'!$B$5</f>
        <v>Model version</v>
      </c>
    </row>
    <row r="17" spans="6:7" x14ac:dyDescent="0.35">
      <c r="F17" s="82" t="s">
        <v>483</v>
      </c>
      <c r="G17" s="81" t="str">
        <f>'Version control'!$B$17</f>
        <v>Version log</v>
      </c>
    </row>
    <row r="18" spans="6:7" x14ac:dyDescent="0.35">
      <c r="F18" s="82" t="s">
        <v>483</v>
      </c>
      <c r="G18" s="81" t="str">
        <f>'Version control'!$B$34</f>
        <v>Model checks</v>
      </c>
    </row>
    <row r="19" spans="6:7" ht="15" thickBot="1" x14ac:dyDescent="0.4">
      <c r="F19" s="82" t="s">
        <v>483</v>
      </c>
      <c r="G19" s="81" t="str">
        <f>'Version control'!$B$47</f>
        <v>Version log lists</v>
      </c>
    </row>
    <row r="20" spans="6:7" ht="15.5" thickTop="1" thickBot="1" x14ac:dyDescent="0.4">
      <c r="F20" s="80" t="s">
        <v>308</v>
      </c>
      <c r="G20" s="81" t="str">
        <f>'Model map'!$B$5</f>
        <v>Map</v>
      </c>
    </row>
    <row r="21" spans="6:7" ht="15" thickTop="1" x14ac:dyDescent="0.35">
      <c r="F21" s="83" t="s">
        <v>309</v>
      </c>
      <c r="G21" s="81" t="str">
        <f>'Fixed inputs'!$B$11</f>
        <v>Universal values</v>
      </c>
    </row>
    <row r="22" spans="6:7" ht="15" thickBot="1" x14ac:dyDescent="0.4">
      <c r="F22" s="84" t="s">
        <v>483</v>
      </c>
      <c r="G22" s="81" t="str">
        <f>'Fixed inputs'!$B$19</f>
        <v>Inputs from DCUSA text</v>
      </c>
    </row>
    <row r="23" spans="6:7" ht="15" thickTop="1" x14ac:dyDescent="0.35">
      <c r="F23" s="83" t="s">
        <v>310</v>
      </c>
      <c r="G23" s="81" t="str">
        <f>'DNO inputs'!$B$11</f>
        <v>Nominated Calculation Agent inputs</v>
      </c>
    </row>
    <row r="24" spans="6:7" x14ac:dyDescent="0.35">
      <c r="F24" s="84" t="s">
        <v>483</v>
      </c>
      <c r="G24" s="81" t="str">
        <f>'DNO inputs'!$B$28</f>
        <v>Inputs from other charging models</v>
      </c>
    </row>
    <row r="25" spans="6:7" x14ac:dyDescent="0.35">
      <c r="F25" s="84"/>
      <c r="G25" s="81" t="str">
        <f>'DNO inputs'!$B$58</f>
        <v>Inflation indices</v>
      </c>
    </row>
    <row r="26" spans="6:7" ht="15" thickBot="1" x14ac:dyDescent="0.4">
      <c r="F26" s="84" t="s">
        <v>483</v>
      </c>
      <c r="G26" s="81" t="str">
        <f>'DNO inputs'!$B$70</f>
        <v>Other DNO-specific inputs</v>
      </c>
    </row>
    <row r="27" spans="6:7" ht="15" thickTop="1" x14ac:dyDescent="0.35">
      <c r="F27" s="85" t="s">
        <v>22</v>
      </c>
      <c r="G27" s="81" t="str">
        <f>MEAV!$B$13</f>
        <v>MEAV</v>
      </c>
    </row>
    <row r="28" spans="6:7" ht="15" thickBot="1" x14ac:dyDescent="0.4">
      <c r="F28" s="86" t="s">
        <v>483</v>
      </c>
      <c r="G28" s="81" t="str">
        <f>MEAV!$B$99</f>
        <v>Adjusted MEAV</v>
      </c>
    </row>
    <row r="29" spans="6:7" ht="15" thickTop="1" x14ac:dyDescent="0.35">
      <c r="F29" s="85" t="s">
        <v>23</v>
      </c>
      <c r="G29" s="81" t="str">
        <f>Expenditure!$B$12</f>
        <v>Expenditure allocated based on RRP</v>
      </c>
    </row>
    <row r="30" spans="6:7" x14ac:dyDescent="0.35">
      <c r="F30" s="86" t="s">
        <v>483</v>
      </c>
      <c r="G30" s="81" t="str">
        <f>Expenditure!$B$53</f>
        <v>Expenditure allocated based on MEAV</v>
      </c>
    </row>
    <row r="31" spans="6:7" x14ac:dyDescent="0.35">
      <c r="F31" s="86" t="s">
        <v>483</v>
      </c>
      <c r="G31" s="81" t="str">
        <f>Expenditure!$B$103</f>
        <v>Allocation to LV Services</v>
      </c>
    </row>
    <row r="32" spans="6:7" ht="15" thickBot="1" x14ac:dyDescent="0.4">
      <c r="F32" s="86" t="s">
        <v>483</v>
      </c>
      <c r="G32" s="81" t="str">
        <f>Expenditure!$B$133</f>
        <v>Total expenditure allocated</v>
      </c>
    </row>
    <row r="33" spans="2:7" ht="15.5" thickTop="1" thickBot="1" x14ac:dyDescent="0.4">
      <c r="F33" s="85" t="s">
        <v>311</v>
      </c>
      <c r="G33" s="81" t="str">
        <f>Expensed!$B$13</f>
        <v>Expensed proportions</v>
      </c>
    </row>
    <row r="34" spans="2:7" ht="15.5" thickTop="1" thickBot="1" x14ac:dyDescent="0.4">
      <c r="F34" s="85" t="s">
        <v>24</v>
      </c>
      <c r="G34" s="81" t="str">
        <f>Capitalised!$B$13</f>
        <v>Capitalised proportions</v>
      </c>
    </row>
    <row r="35" spans="2:7" ht="15" thickTop="1" x14ac:dyDescent="0.35">
      <c r="F35" s="85" t="s">
        <v>25</v>
      </c>
      <c r="G35" s="81" t="str">
        <f>'Rev allocation'!$B$12</f>
        <v>Shares of allowed revenue by network level</v>
      </c>
    </row>
    <row r="36" spans="2:7" x14ac:dyDescent="0.35">
      <c r="F36" s="86" t="s">
        <v>483</v>
      </c>
      <c r="G36" s="81" t="str">
        <f>'Rev allocation'!$B$51</f>
        <v>Revenue by network level</v>
      </c>
    </row>
    <row r="37" spans="2:7" x14ac:dyDescent="0.35">
      <c r="F37" s="86" t="s">
        <v>483</v>
      </c>
      <c r="G37" s="81" t="str">
        <f>'Rev allocation'!$B$86</f>
        <v>Units flowing</v>
      </c>
    </row>
    <row r="38" spans="2:7" ht="15" thickBot="1" x14ac:dyDescent="0.4">
      <c r="F38" s="86" t="s">
        <v>483</v>
      </c>
      <c r="G38" s="81" t="str">
        <f>'Rev allocation'!$B$122</f>
        <v>Revenue per unit</v>
      </c>
    </row>
    <row r="39" spans="2:7" ht="15.5" thickTop="1" thickBot="1" x14ac:dyDescent="0.4">
      <c r="F39" s="85" t="s">
        <v>312</v>
      </c>
      <c r="G39" s="81" t="str">
        <f>Direct!$B$13</f>
        <v>Direct proportions</v>
      </c>
    </row>
    <row r="40" spans="2:7" ht="15" thickTop="1" x14ac:dyDescent="0.35">
      <c r="F40" s="85" t="s">
        <v>313</v>
      </c>
      <c r="G40" s="81" t="str">
        <f>'EDCM discounts'!$B$11</f>
        <v>Allocation percentages</v>
      </c>
    </row>
    <row r="41" spans="2:7" x14ac:dyDescent="0.35">
      <c r="F41" s="86" t="s">
        <v>483</v>
      </c>
      <c r="G41" s="81" t="str">
        <f>'EDCM discounts'!$B$27</f>
        <v>EDCM user discount components</v>
      </c>
    </row>
    <row r="42" spans="2:7" ht="15" thickBot="1" x14ac:dyDescent="0.4">
      <c r="F42" s="86" t="s">
        <v>483</v>
      </c>
      <c r="G42" s="81" t="str">
        <f>'EDCM discounts'!$B$87</f>
        <v>EDCM user discounts</v>
      </c>
    </row>
    <row r="43" spans="2:7" ht="15.5" thickTop="1" thickBot="1" x14ac:dyDescent="0.4">
      <c r="F43" s="85" t="s">
        <v>26</v>
      </c>
      <c r="G43" s="81" t="str">
        <f>'CDCM discounts'!$B$11</f>
        <v>CDCM user discounts</v>
      </c>
    </row>
    <row r="44" spans="2:7" ht="15" thickTop="1" x14ac:dyDescent="0.35">
      <c r="F44" s="87" t="s">
        <v>512</v>
      </c>
      <c r="G44" s="81" t="str">
        <f>'Output to other models'!$B$11</f>
        <v>DCUSA text outputs</v>
      </c>
    </row>
    <row r="46" spans="2:7" x14ac:dyDescent="0.35">
      <c r="B46" s="68" t="s">
        <v>656</v>
      </c>
      <c r="C46" s="68"/>
      <c r="D46" s="68"/>
      <c r="E46" s="68"/>
      <c r="F46" s="68"/>
      <c r="G46" s="68"/>
    </row>
    <row r="48" spans="2:7" x14ac:dyDescent="0.35">
      <c r="C48" s="78" t="s">
        <v>664</v>
      </c>
    </row>
    <row r="50" spans="6:7" ht="15" thickBot="1" x14ac:dyDescent="0.4">
      <c r="F50" s="39" t="s">
        <v>342</v>
      </c>
      <c r="G50" s="79" t="s">
        <v>343</v>
      </c>
    </row>
    <row r="51" spans="6:7" ht="15" thickTop="1" x14ac:dyDescent="0.35">
      <c r="F51" s="83" t="s">
        <v>309</v>
      </c>
      <c r="G51" s="81" t="str">
        <f>'Fixed inputs'!$C$15</f>
        <v>Input 401-A: Universal values</v>
      </c>
    </row>
    <row r="52" spans="6:7" x14ac:dyDescent="0.35">
      <c r="F52" s="84" t="s">
        <v>483</v>
      </c>
      <c r="G52" s="81" t="str">
        <f>'Fixed inputs'!$C$23</f>
        <v>Input 401-B: EDCM discount cap</v>
      </c>
    </row>
    <row r="53" spans="6:7" x14ac:dyDescent="0.35">
      <c r="F53" s="84" t="s">
        <v>483</v>
      </c>
      <c r="G53" s="81" t="str">
        <f>'Fixed inputs'!$C$29</f>
        <v>Input 401-C: Network length splits for EDCM</v>
      </c>
    </row>
    <row r="54" spans="6:7" x14ac:dyDescent="0.35">
      <c r="F54" s="84" t="s">
        <v>483</v>
      </c>
      <c r="G54" s="81" t="str">
        <f>'Fixed inputs'!$C$37</f>
        <v>Input 401-D: Allocation rules allocation key</v>
      </c>
    </row>
    <row r="55" spans="6:7" x14ac:dyDescent="0.35">
      <c r="F55" s="84" t="s">
        <v>483</v>
      </c>
      <c r="G55" s="81" t="str">
        <f>'Fixed inputs'!$C$90</f>
        <v>Input 401-E: Allocation rules percentage capitalised</v>
      </c>
    </row>
    <row r="56" spans="6:7" x14ac:dyDescent="0.35">
      <c r="F56" s="84" t="s">
        <v>483</v>
      </c>
      <c r="G56" s="81" t="str">
        <f>'Fixed inputs'!$C$132</f>
        <v>Input 401-F: Allocation rules direct cost indicator</v>
      </c>
    </row>
    <row r="57" spans="6:7" x14ac:dyDescent="0.3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3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3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3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3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" thickBot="1" x14ac:dyDescent="0.4">
      <c r="F62" s="84"/>
      <c r="G62" s="81" t="str">
        <f>'Fixed inputs'!C408</f>
        <v>Input 401-L: Decimal places for error checks</v>
      </c>
    </row>
    <row r="63" spans="6:7" ht="15" thickTop="1" x14ac:dyDescent="0.35">
      <c r="F63" s="83" t="s">
        <v>310</v>
      </c>
      <c r="G63" s="81" t="str">
        <f>'DNO inputs'!$C$15</f>
        <v>Input 402-A: LV mains split</v>
      </c>
    </row>
    <row r="64" spans="6:7" x14ac:dyDescent="0.35">
      <c r="F64" s="84" t="s">
        <v>483</v>
      </c>
      <c r="G64" s="81" t="str">
        <f>'DNO inputs'!$C$21</f>
        <v>Input 402-B: HV split</v>
      </c>
    </row>
    <row r="65" spans="6:7" x14ac:dyDescent="0.35">
      <c r="F65" s="84" t="s">
        <v>483</v>
      </c>
      <c r="G65" s="81" t="str">
        <f>'DNO inputs'!$C$32</f>
        <v>Input 402-C: CDCM notional asset values</v>
      </c>
    </row>
    <row r="66" spans="6:7" x14ac:dyDescent="0.35">
      <c r="F66" s="84"/>
      <c r="G66" s="81" t="str">
        <f>'DNO inputs'!$C$44</f>
        <v>Input 402-D: CDCM smart meter communication licence costs</v>
      </c>
    </row>
    <row r="67" spans="6:7" x14ac:dyDescent="0.35">
      <c r="F67" s="84" t="s">
        <v>483</v>
      </c>
      <c r="G67" s="81" t="str">
        <f>'DNO inputs'!$C$51</f>
        <v>Input 402-E: EDCM notional asset value</v>
      </c>
    </row>
    <row r="68" spans="6:7" x14ac:dyDescent="0.35">
      <c r="F68" s="84"/>
      <c r="G68" s="81" t="str">
        <f>'DNO inputs'!$C$62</f>
        <v>Input 402-F: Inflation indices</v>
      </c>
    </row>
    <row r="69" spans="6:7" x14ac:dyDescent="0.35">
      <c r="F69" s="84" t="s">
        <v>483</v>
      </c>
      <c r="G69" s="81" t="str">
        <f>'DNO inputs'!$C$74</f>
        <v>Input 402-G: MEAV asset count</v>
      </c>
    </row>
    <row r="70" spans="6:7" x14ac:dyDescent="0.35">
      <c r="F70" s="84" t="s">
        <v>483</v>
      </c>
      <c r="G70" s="81" t="str">
        <f>'DNO inputs'!$C$166</f>
        <v>Input 402-H: MEAV per unit</v>
      </c>
    </row>
    <row r="71" spans="6:7" x14ac:dyDescent="0.35">
      <c r="F71" s="84" t="s">
        <v>483</v>
      </c>
      <c r="G71" s="81" t="str">
        <f>'DNO inputs'!$C$257</f>
        <v>Input 402-I: 2007/08 RRP expenditure, by cost category</v>
      </c>
    </row>
    <row r="72" spans="6:7" x14ac:dyDescent="0.3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3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35">
      <c r="F74" s="84" t="s">
        <v>483</v>
      </c>
      <c r="G74" s="81" t="str">
        <f>'DNO inputs'!$C$352</f>
        <v>Input 402-L: Net capex (2005/06 to 2014/15)</v>
      </c>
    </row>
    <row r="75" spans="6:7" x14ac:dyDescent="0.35">
      <c r="F75" s="84" t="s">
        <v>483</v>
      </c>
      <c r="G75" s="81" t="str">
        <f>'DNO inputs'!$C$364</f>
        <v>Input 402-M: LV services share of LV net capex</v>
      </c>
    </row>
    <row r="76" spans="6:7" x14ac:dyDescent="0.35">
      <c r="F76" s="84" t="s">
        <v>483</v>
      </c>
      <c r="G76" s="81" t="str">
        <f>'DNO inputs'!$C$371</f>
        <v>Input 402-N: Price control allowed revenue</v>
      </c>
    </row>
    <row r="77" spans="6:7" x14ac:dyDescent="0.35">
      <c r="F77" s="84" t="s">
        <v>483</v>
      </c>
      <c r="G77" s="81" t="str">
        <f>'DNO inputs'!$C$380</f>
        <v>Input 402-O: 2007/08 total allowed revenue</v>
      </c>
    </row>
    <row r="78" spans="6:7" x14ac:dyDescent="0.35">
      <c r="F78" s="84" t="s">
        <v>483</v>
      </c>
      <c r="G78" s="81" t="str">
        <f>'DNO inputs'!$C$386</f>
        <v>Input 402-P: 2007/08 net incentive revenue</v>
      </c>
    </row>
    <row r="79" spans="6:7" x14ac:dyDescent="0.35">
      <c r="F79" s="84" t="s">
        <v>483</v>
      </c>
      <c r="G79" s="81" t="str">
        <f>'DNO inputs'!$C$392</f>
        <v>Input 402-Q: Additional DNO revenue</v>
      </c>
    </row>
    <row r="80" spans="6:7" x14ac:dyDescent="0.35">
      <c r="F80" s="84" t="s">
        <v>483</v>
      </c>
      <c r="G80" s="81" t="str">
        <f>'DNO inputs'!$C$399</f>
        <v>Input 402-R: 2007/08 units distributed, by network level</v>
      </c>
    </row>
    <row r="81" spans="6:7" ht="15" thickBot="1" x14ac:dyDescent="0.4">
      <c r="F81" s="84" t="s">
        <v>483</v>
      </c>
      <c r="G81" s="81" t="str">
        <f>'DNO inputs'!$C$408</f>
        <v>Input 402-S: 2007/08 network losses</v>
      </c>
    </row>
    <row r="82" spans="6:7" ht="15" thickTop="1" x14ac:dyDescent="0.35">
      <c r="F82" s="85" t="s">
        <v>22</v>
      </c>
      <c r="G82" s="81" t="str">
        <f>MEAV!$C$18</f>
        <v>Section 401-A: MEAV by asset type</v>
      </c>
    </row>
    <row r="83" spans="6:7" x14ac:dyDescent="0.35">
      <c r="F83" s="86" t="s">
        <v>483</v>
      </c>
      <c r="G83" s="81" t="str">
        <f>MEAV!$C$27</f>
        <v>Section 401-B: Mapping of asset types to network levels</v>
      </c>
    </row>
    <row r="84" spans="6:7" x14ac:dyDescent="0.35">
      <c r="F84" s="86" t="s">
        <v>483</v>
      </c>
      <c r="G84" s="81" t="str">
        <f>MEAV!$C$49</f>
        <v>Section 401-C: MEAV shares, by asset type and network level</v>
      </c>
    </row>
    <row r="85" spans="6:7" x14ac:dyDescent="0.3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35">
      <c r="F86" s="86" t="s">
        <v>483</v>
      </c>
      <c r="G86" s="81" t="str">
        <f>MEAV!$C$103</f>
        <v>Section 401-E: EHV reduction ratio</v>
      </c>
    </row>
    <row r="87" spans="6:7" ht="15" thickBot="1" x14ac:dyDescent="0.4">
      <c r="F87" s="86" t="s">
        <v>483</v>
      </c>
      <c r="G87" s="81" t="str">
        <f>MEAV!$C$122</f>
        <v>Section 401-F: Adjusted MEAV</v>
      </c>
    </row>
    <row r="88" spans="6:7" ht="15" thickTop="1" x14ac:dyDescent="0.3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3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35">
      <c r="F90" s="86" t="s">
        <v>483</v>
      </c>
      <c r="G90" s="81" t="str">
        <f>Expenditure!$C$58</f>
        <v>Section 402-C: Expenditure for allocation based on MEAV</v>
      </c>
    </row>
    <row r="91" spans="6:7" x14ac:dyDescent="0.35">
      <c r="F91" s="86" t="s">
        <v>483</v>
      </c>
      <c r="G91" s="81" t="str">
        <f>Expenditure!$C$71</f>
        <v>Section 402-D: MEAV allocation shares</v>
      </c>
    </row>
    <row r="92" spans="6:7" x14ac:dyDescent="0.35">
      <c r="F92" s="86" t="s">
        <v>483</v>
      </c>
      <c r="G92" s="81" t="str">
        <f>Expenditure!$C$87</f>
        <v>Section 402-E: Expenditure allocated based on MEAV</v>
      </c>
    </row>
    <row r="93" spans="6:7" x14ac:dyDescent="0.35">
      <c r="F93" s="86"/>
      <c r="G93" s="81" t="str">
        <f>Expenditure!$C$107</f>
        <v>Section 402-F: Smart meter communication licence costs</v>
      </c>
    </row>
    <row r="94" spans="6:7" x14ac:dyDescent="0.35">
      <c r="F94" s="86" t="s">
        <v>483</v>
      </c>
      <c r="G94" s="81" t="str">
        <f>Expenditure!$C$119</f>
        <v>Section 402-G: Expenditure allocated to LV Services</v>
      </c>
    </row>
    <row r="95" spans="6:7" ht="15" thickBot="1" x14ac:dyDescent="0.4">
      <c r="F95" s="86" t="s">
        <v>483</v>
      </c>
      <c r="G95" s="81" t="str">
        <f>Expenditure!$C$138</f>
        <v>Section 402-H: Total expenditure allocated for discounts</v>
      </c>
    </row>
    <row r="96" spans="6:7" ht="15" thickTop="1" x14ac:dyDescent="0.35">
      <c r="F96" s="85" t="s">
        <v>311</v>
      </c>
      <c r="G96" s="81" t="str">
        <f>Expensed!$C$18</f>
        <v>Section 403-A: Total expenditure allocated</v>
      </c>
    </row>
    <row r="97" spans="6:7" x14ac:dyDescent="0.35">
      <c r="F97" s="86" t="s">
        <v>483</v>
      </c>
      <c r="G97" s="81" t="str">
        <f>Expensed!$C$34</f>
        <v>Section 403-B: Share expensed</v>
      </c>
    </row>
    <row r="98" spans="6:7" x14ac:dyDescent="0.35">
      <c r="F98" s="86" t="s">
        <v>483</v>
      </c>
      <c r="G98" s="81" t="str">
        <f>Expensed!$C$40</f>
        <v>Section 403-C: Value expensed</v>
      </c>
    </row>
    <row r="99" spans="6:7" ht="15" thickBot="1" x14ac:dyDescent="0.4">
      <c r="F99" s="86" t="s">
        <v>483</v>
      </c>
      <c r="G99" s="81" t="str">
        <f>Expensed!$C$65</f>
        <v>Section 403-D: Expensed proportions</v>
      </c>
    </row>
    <row r="100" spans="6:7" ht="15" thickTop="1" x14ac:dyDescent="0.35">
      <c r="F100" s="85" t="s">
        <v>24</v>
      </c>
      <c r="G100" s="81" t="str">
        <f>Capitalised!$C$18</f>
        <v>Section 404-A: Net capex (2005/06 to 2014/15)</v>
      </c>
    </row>
    <row r="101" spans="6:7" x14ac:dyDescent="0.35">
      <c r="F101" s="86" t="s">
        <v>483</v>
      </c>
      <c r="G101" s="81" t="str">
        <f>Capitalised!$C$27</f>
        <v>Section 404-B: Capitalised proportions (EDCM)</v>
      </c>
    </row>
    <row r="102" spans="6:7" ht="15" thickBot="1" x14ac:dyDescent="0.4">
      <c r="F102" s="86" t="s">
        <v>483</v>
      </c>
      <c r="G102" s="81" t="str">
        <f>Capitalised!$C$47</f>
        <v>Section 404-C: Capitalised proportions (CDCM)</v>
      </c>
    </row>
    <row r="103" spans="6:7" ht="15" thickTop="1" x14ac:dyDescent="0.35">
      <c r="F103" s="85" t="s">
        <v>25</v>
      </c>
      <c r="G103" s="81" t="str">
        <f>'Rev allocation'!$C$16</f>
        <v>Section 405-A: Breakdown of allowed revenue</v>
      </c>
    </row>
    <row r="104" spans="6:7" x14ac:dyDescent="0.3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3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35">
      <c r="F106" s="86" t="s">
        <v>483</v>
      </c>
      <c r="G106" s="81" t="str">
        <f>'Rev allocation'!$C$56</f>
        <v>Section 405-D: Revenue to share</v>
      </c>
    </row>
    <row r="107" spans="6:7" x14ac:dyDescent="0.35">
      <c r="F107" s="86" t="s">
        <v>483</v>
      </c>
      <c r="G107" s="81" t="str">
        <f>'Rev allocation'!$C$72</f>
        <v>Section 405-E: Additional DNO revenue shares</v>
      </c>
    </row>
    <row r="108" spans="6:7" x14ac:dyDescent="0.35">
      <c r="F108" s="86" t="s">
        <v>483</v>
      </c>
      <c r="G108" s="81" t="str">
        <f>'Rev allocation'!$C$80</f>
        <v>Section 405-F: Revenue allocation</v>
      </c>
    </row>
    <row r="109" spans="6:7" x14ac:dyDescent="0.35">
      <c r="F109" s="86" t="s">
        <v>483</v>
      </c>
      <c r="G109" s="81" t="str">
        <f>'Rev allocation'!$C$90</f>
        <v>Section 405-G: Revenue allocation</v>
      </c>
    </row>
    <row r="110" spans="6:7" x14ac:dyDescent="0.35">
      <c r="F110" s="86" t="s">
        <v>483</v>
      </c>
      <c r="G110" s="81" t="str">
        <f>'Rev allocation'!$C$126</f>
        <v>Section 405-H: Revenue per unit</v>
      </c>
    </row>
    <row r="111" spans="6:7" x14ac:dyDescent="0.35">
      <c r="F111" s="86" t="s">
        <v>483</v>
      </c>
      <c r="G111" s="81" t="str">
        <f>'Rev allocation'!$C$142</f>
        <v>Section 405-I: Shares of revenue per unit</v>
      </c>
    </row>
    <row r="112" spans="6:7" x14ac:dyDescent="0.35">
      <c r="F112" s="86" t="s">
        <v>483</v>
      </c>
      <c r="G112" s="81" t="str">
        <f>'Rev allocation'!$C$156</f>
        <v>Section 405-J: U</v>
      </c>
    </row>
    <row r="113" spans="6:7" ht="15" thickBot="1" x14ac:dyDescent="0.4">
      <c r="F113" s="86" t="s">
        <v>483</v>
      </c>
      <c r="G113" s="81" t="str">
        <f>'Rev allocation'!$C$160</f>
        <v>Section 405-K: Extended network level allocation (EDCM only)</v>
      </c>
    </row>
    <row r="114" spans="6:7" ht="15" thickTop="1" x14ac:dyDescent="0.35">
      <c r="F114" s="85" t="s">
        <v>312</v>
      </c>
      <c r="G114" s="81" t="str">
        <f>Direct!$C$18</f>
        <v>Section 406-A: Removal of negative expenditure</v>
      </c>
    </row>
    <row r="115" spans="6:7" ht="15" thickBot="1" x14ac:dyDescent="0.4">
      <c r="F115" s="86" t="s">
        <v>483</v>
      </c>
      <c r="G115" s="81" t="str">
        <f>Direct!$C$32</f>
        <v>Section 406-B: Direct share of positive expenditure</v>
      </c>
    </row>
    <row r="116" spans="6:7" ht="15" thickTop="1" x14ac:dyDescent="0.35">
      <c r="F116" s="85" t="s">
        <v>313</v>
      </c>
      <c r="G116" s="81" t="str">
        <f>'EDCM discounts'!$C$16</f>
        <v>Section 407-A: Allocation percentages</v>
      </c>
    </row>
    <row r="117" spans="6:7" x14ac:dyDescent="0.35">
      <c r="F117" s="86" t="s">
        <v>483</v>
      </c>
      <c r="G117" s="81" t="str">
        <f>'EDCM discounts'!$C$32</f>
        <v>Section 407-B: S</v>
      </c>
    </row>
    <row r="118" spans="6:7" x14ac:dyDescent="0.35">
      <c r="F118" s="86" t="s">
        <v>483</v>
      </c>
      <c r="G118" s="81" t="str">
        <f>'EDCM discounts'!$C$50</f>
        <v>Section 407-C: P</v>
      </c>
    </row>
    <row r="119" spans="6:7" x14ac:dyDescent="0.35">
      <c r="F119" s="86" t="s">
        <v>483</v>
      </c>
      <c r="G119" s="81" t="str">
        <f>'EDCM discounts'!$C$62</f>
        <v>Section 407-D: P adder</v>
      </c>
    </row>
    <row r="120" spans="6:7" x14ac:dyDescent="0.35">
      <c r="F120" s="86" t="s">
        <v>483</v>
      </c>
      <c r="G120" s="81" t="str">
        <f>'EDCM discounts'!$C$79</f>
        <v>Section 407-E: U</v>
      </c>
    </row>
    <row r="121" spans="6:7" x14ac:dyDescent="0.35">
      <c r="F121" s="86" t="s">
        <v>483</v>
      </c>
      <c r="G121" s="81" t="str">
        <f>'EDCM discounts'!$C$91</f>
        <v>Section 407-F: EDCM user discounts (before cap)</v>
      </c>
    </row>
    <row r="122" spans="6:7" ht="15" thickBot="1" x14ac:dyDescent="0.4">
      <c r="F122" s="86" t="s">
        <v>483</v>
      </c>
      <c r="G122" s="81" t="str">
        <f>'EDCM discounts'!$C$100</f>
        <v>Section 407-G: EDCM user discounts</v>
      </c>
    </row>
    <row r="123" spans="6:7" ht="15" thickTop="1" x14ac:dyDescent="0.35">
      <c r="F123" s="85" t="s">
        <v>26</v>
      </c>
      <c r="G123" s="81" t="str">
        <f>'CDCM discounts'!$C$15</f>
        <v>Section 408-A: Allocation percentages</v>
      </c>
    </row>
    <row r="124" spans="6:7" x14ac:dyDescent="0.3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" thickBot="1" x14ac:dyDescent="0.4">
      <c r="F125" s="86" t="s">
        <v>483</v>
      </c>
      <c r="G125" s="81" t="str">
        <f>'CDCM discounts'!$C$33</f>
        <v>Section 408-C: PCDM user discounts for CDCM</v>
      </c>
    </row>
    <row r="126" spans="6:7" ht="15" thickTop="1" x14ac:dyDescent="0.35">
      <c r="F126" s="87" t="s">
        <v>512</v>
      </c>
      <c r="G126" s="81" t="str">
        <f>'Output to other models'!$C$15</f>
        <v>Output 401-A: PCDM user discount for CDCM</v>
      </c>
    </row>
    <row r="127" spans="6:7" x14ac:dyDescent="0.35">
      <c r="F127" s="88" t="s">
        <v>483</v>
      </c>
      <c r="G127" s="81" t="str">
        <f>'Output to other models'!$C$25</f>
        <v>Output 401-B: PCDM user discount for EDCM</v>
      </c>
    </row>
    <row r="129" spans="2:7" x14ac:dyDescent="0.3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 xr:uid="{1C7D64C7-D1CA-45F1-9F9C-F908B335617E}"/>
    <hyperlink ref="F16" location="'Version control'!A4" display="'" xr:uid="{62F26C1B-A94C-46D7-AECF-470A6CB6404A}"/>
    <hyperlink ref="G16" location="'Version control'!$B$5" display="'Version control'!$B$5" xr:uid="{ED69E541-66F3-4CAE-AB32-C9431F9AA3E4}"/>
    <hyperlink ref="F17" location="'Version control'!A4" display="'" xr:uid="{42C7E3AE-6F1B-4DAA-8F06-DD6E4C6D55B9}"/>
    <hyperlink ref="G17" location="'Version control'!$B$17" display="'Version control'!$B$17" xr:uid="{B843DF95-9889-4915-BD5B-13FC59E820A9}"/>
    <hyperlink ref="F18" location="'Version control'!A4" display="'" xr:uid="{BAD49023-78A0-491E-A9F9-05251E423DFF}"/>
    <hyperlink ref="G18" location="'Version control'!$B$31" display="'Version control'!$B$31" xr:uid="{F7E347E6-ED87-4912-9E1E-79567DA3E682}"/>
    <hyperlink ref="F19" location="'Version control'!A4" display="'" xr:uid="{AA28039C-19BE-4FF3-83AA-92F653CA57B0}"/>
    <hyperlink ref="G19" location="'Version control'!$B$44" display="'Version control'!$B$44" xr:uid="{F1A00F78-4575-4281-A466-A5CE6F8B16E4}"/>
    <hyperlink ref="F20" location="'Model map'!A4" display="'" xr:uid="{7C8CFB08-1B1B-493E-9F16-752E57B1E2CE}"/>
    <hyperlink ref="G20" location="'Model map'!$B$5" display="'Model map'!$B$5" xr:uid="{4A6FE4C8-E2EE-4F6C-8917-1B20F717956C}"/>
    <hyperlink ref="F21" location="'Fixed inputs'!A4" display="'" xr:uid="{A87F9BFD-054F-45AC-AD9F-C4F16502E7A3}"/>
    <hyperlink ref="G21" location="'Fixed inputs'!$B$11" display="'Fixed inputs'!$B$11" xr:uid="{7A9C81E5-391F-4EAD-A7D3-1C3730D380DA}"/>
    <hyperlink ref="F22" location="'Fixed inputs'!A4" display="'" xr:uid="{98BAD932-12B4-466E-B954-BEAF8B242727}"/>
    <hyperlink ref="G22" location="'Fixed inputs'!$B$19" display="'Fixed inputs'!$B$19" xr:uid="{27DBAA9A-2CF9-4BD5-A2C9-5F6CC582F734}"/>
    <hyperlink ref="F23" location="'DNO inputs'!A4" display="'" xr:uid="{9CDF5D5F-E95A-4125-8A82-F6BF2ABBF5F7}"/>
    <hyperlink ref="G23" location="'DNO inputs'!$B$11" display="'DNO inputs'!$B$11" xr:uid="{575A8281-FBCC-47B3-80C2-5A2426638B6E}"/>
    <hyperlink ref="F24" location="'DNO inputs'!A4" display="'" xr:uid="{43EE010D-E9D7-4CE2-8442-18044B0ADCE6}"/>
    <hyperlink ref="G24" location="'DNO inputs'!$B$28" display="'DNO inputs'!$B$28" xr:uid="{DA2AD3AE-BF38-4585-8B1B-A8EB8B15AB56}"/>
    <hyperlink ref="F26" location="'DNO inputs'!A4" display="'" xr:uid="{3379FD9E-4E7A-4B8A-8E0E-B462A865C0C1}"/>
    <hyperlink ref="G26" location="'DNO inputs'!$B$51" display="'DNO inputs'!$B$51" xr:uid="{46A06A86-4DB7-4CC0-A9CB-02AD61AA5CAC}"/>
    <hyperlink ref="F27" location="'MEAV'!A4" display="'" xr:uid="{180C9124-341C-4869-B127-51B098C7A6A3}"/>
    <hyperlink ref="G27" location="'MEAV'!$B$13" display="'MEAV'!$B$13" xr:uid="{92D7C3AD-086B-43BF-9BBC-F47AC2D3B416}"/>
    <hyperlink ref="F28" location="'MEAV'!A4" display="'" xr:uid="{2F2D41FE-DFFE-4955-8128-53D380142761}"/>
    <hyperlink ref="G28" location="'MEAV'!$B$99" display="'MEAV'!$B$99" xr:uid="{22863821-5C94-47AD-A7DF-D3C64954E3F9}"/>
    <hyperlink ref="F29" location="'Expenditure'!A4" display="'" xr:uid="{47EA654D-4592-4AAF-9380-8DE551E827A3}"/>
    <hyperlink ref="G29" location="'Expenditure'!$B$12" display="'Expenditure'!$B$12" xr:uid="{68A49B95-321A-4D05-A925-FD0B201D73CE}"/>
    <hyperlink ref="F30" location="'Expenditure'!A4" display="'" xr:uid="{2E9896BB-B30C-4144-B49F-A750782F931E}"/>
    <hyperlink ref="G30" location="'Expenditure'!$B$53" display="'Expenditure'!$B$53" xr:uid="{B3EC5EC5-FE02-4B52-B12E-3F3D2D11166C}"/>
    <hyperlink ref="F31" location="'Expenditure'!A4" display="'" xr:uid="{E14BF0DB-F77A-44D2-8D7D-EC8125E0B943}"/>
    <hyperlink ref="G31" location="'Expenditure'!$B$103" display="'Expenditure'!$B$103" xr:uid="{EEA0FA60-8E45-46B6-AF37-794E710711D9}"/>
    <hyperlink ref="F32" location="'Expenditure'!A4" display="'" xr:uid="{6F8A5590-1DC4-419E-8995-C10847E66C76}"/>
    <hyperlink ref="G32" location="'Expenditure'!$B$121" display="'Expenditure'!$B$121" xr:uid="{23BD5826-B590-4F86-886B-E70D6CCCC297}"/>
    <hyperlink ref="F33" location="'Expensed'!A4" display="'" xr:uid="{032875FD-E258-4952-8096-3F8A4CC65B43}"/>
    <hyperlink ref="G33" location="'Expensed'!$B$13" display="'Expensed'!$B$13" xr:uid="{33657353-ECC5-45CC-AF55-4C594D4A8B28}"/>
    <hyperlink ref="F34" location="'Capitalised'!A4" display="'" xr:uid="{C71DB2F1-E0BB-42E3-82E7-5FD3A96DA38A}"/>
    <hyperlink ref="G34" location="'Capitalised'!$B$13" display="'Capitalised'!$B$13" xr:uid="{C6DBA840-6623-4322-8ACC-BA5446E3D7BC}"/>
    <hyperlink ref="F35" location="'Rev allocation'!A4" display="'" xr:uid="{0C477F4D-F27B-4BA3-A9BF-DE837EB809DB}"/>
    <hyperlink ref="G35" location="'Rev allocation'!$B$12" display="'Rev allocation'!$B$12" xr:uid="{095F8AA4-9E5E-4DBA-9DAE-7F714BB56C4B}"/>
    <hyperlink ref="F36" location="'Rev allocation'!A4" display="'" xr:uid="{3DC5E270-E212-41F6-9E5E-C83387B15819}"/>
    <hyperlink ref="G36" location="'Rev allocation'!$B$51" display="'Rev allocation'!$B$51" xr:uid="{FC68AF2F-1D8B-4D90-A695-5332D6F32528}"/>
    <hyperlink ref="F37" location="'Rev allocation'!A4" display="'" xr:uid="{02F5A6D3-F081-4C45-BDA7-615E3EC2FF37}"/>
    <hyperlink ref="G37" location="'Rev allocation'!$B$86" display="'Rev allocation'!$B$86" xr:uid="{316591CE-EDF8-471B-B189-81DA8533FA65}"/>
    <hyperlink ref="F38" location="'Rev allocation'!A4" display="'" xr:uid="{8CA985F7-17F4-4B43-9F45-D94543963D93}"/>
    <hyperlink ref="G38" location="'Rev allocation'!$B$122" display="'Rev allocation'!$B$122" xr:uid="{83C1851B-7C1F-4CE2-8226-6BE94E0E64F0}"/>
    <hyperlink ref="F39" location="'Direct'!A4" display="'" xr:uid="{BFC357E6-FCE2-49D2-9C1A-F5F4479E0585}"/>
    <hyperlink ref="G39" location="'Direct'!$B$13" display="'Direct'!$B$13" xr:uid="{503D942B-FF51-4798-A86D-A60DB846D60B}"/>
    <hyperlink ref="F40" location="'EDCM discounts'!A4" display="'" xr:uid="{FD316CCF-3F93-45A9-897A-E76972AD7EE3}"/>
    <hyperlink ref="G40" location="'EDCM discounts'!$B$11" display="'EDCM discounts'!$B$11" xr:uid="{624D9283-3DD6-4036-BCD4-7419BB119A8E}"/>
    <hyperlink ref="F41" location="'EDCM discounts'!A4" display="'" xr:uid="{9F056260-2290-4BF3-914D-3698982F2D6A}"/>
    <hyperlink ref="G41" location="'EDCM discounts'!$B$27" display="'EDCM discounts'!$B$27" xr:uid="{F4AB6E72-D842-403C-8F98-EFB0C9743360}"/>
    <hyperlink ref="F42" location="'EDCM discounts'!A4" display="'" xr:uid="{3C14E96D-20DD-4CF0-9A03-569A83304683}"/>
    <hyperlink ref="G42" location="'EDCM discounts'!$B$87" display="'EDCM discounts'!$B$87" xr:uid="{267C10B5-58EA-48E8-8588-29A508307BFA}"/>
    <hyperlink ref="F43" location="'CDCM discounts'!A4" display="'" xr:uid="{596D7916-2D53-4470-989D-AAD574FAAA4D}"/>
    <hyperlink ref="G43" location="'CDCM discounts'!$B$11" display="'CDCM discounts'!$B$11" xr:uid="{65C8E495-F3F7-45B7-BE5F-B598583657EA}"/>
    <hyperlink ref="F44" location="'Output to other models'!A4" display="'" xr:uid="{9CE841BC-9292-4527-95CF-1803A54533F0}"/>
    <hyperlink ref="G44" location="'Output to other models'!$B$11" display="'Output to other models'!$B$11" xr:uid="{ED15435A-33EC-4385-BF96-7B0DE5967A7C}"/>
    <hyperlink ref="F51" location="'Fixed inputs'!A4" display="'" xr:uid="{A9D669BE-0506-4165-9CE2-5426728524C6}"/>
    <hyperlink ref="G51" location="'Fixed inputs'!$C$15" display="'Fixed inputs'!$C$15" xr:uid="{58E86877-5BE4-4B0B-9948-7836A668364E}"/>
    <hyperlink ref="F52" location="'Fixed inputs'!A4" display="'" xr:uid="{54756611-ED75-445D-8543-C7F6818A04C2}"/>
    <hyperlink ref="G52" location="'Fixed inputs'!$C$23" display="'Fixed inputs'!$C$23" xr:uid="{458800D9-BB11-4D2A-A3E9-7F206D687008}"/>
    <hyperlink ref="F53" location="'Fixed inputs'!A4" display="'" xr:uid="{D20792AE-C890-4649-BC19-1F50807BF3F3}"/>
    <hyperlink ref="G53" location="'Fixed inputs'!$C$29" display="'Fixed inputs'!$C$29" xr:uid="{47B20EED-CDFD-49D2-B7E5-E15735B89849}"/>
    <hyperlink ref="F54" location="'Fixed inputs'!A4" display="'" xr:uid="{9E967C47-DAE1-4A6C-851A-03DEEC859B31}"/>
    <hyperlink ref="G54" location="'Fixed inputs'!$C$37" display="'Fixed inputs'!$C$37" xr:uid="{B42824AE-E9EF-456D-AECE-D78865E3DCD2}"/>
    <hyperlink ref="F55" location="'Fixed inputs'!A4" display="'" xr:uid="{B2026AD0-A907-416B-AA4E-DA3631DB1759}"/>
    <hyperlink ref="G55" location="'Fixed inputs'!$C$89" display="'Fixed inputs'!$C$89" xr:uid="{311F2446-B7AC-4278-8F57-57D28E461B24}"/>
    <hyperlink ref="F56" location="'Fixed inputs'!A4" display="'" xr:uid="{71486B6B-DB87-41E7-95CB-477D64DAB67F}"/>
    <hyperlink ref="G56" location="'Fixed inputs'!$C$130" display="'Fixed inputs'!$C$130" xr:uid="{454ED720-A433-40E9-9A4F-CE84C70C9197}"/>
    <hyperlink ref="F57" location="'Fixed inputs'!A4" display="'" xr:uid="{EC02FD3F-B7E2-42A1-8EEE-75BB5045D304}"/>
    <hyperlink ref="G57" location="'Fixed inputs'!$C$175" display="'Fixed inputs'!$C$175" xr:uid="{41F35E06-F6DF-46A6-BDBD-D1C0215FB979}"/>
    <hyperlink ref="F58" location="'Fixed inputs'!A4" display="'" xr:uid="{00986FBD-2D83-4DE5-AAA4-118D0BAA508F}"/>
    <hyperlink ref="G58" location="'Fixed inputs'!$C$273" display="'Fixed inputs'!$C$273" xr:uid="{2F326DF4-8DFC-4453-830C-754C5E29C6BD}"/>
    <hyperlink ref="F59" location="'Fixed inputs'!A4" display="'" xr:uid="{0B73E7B9-F526-40E6-805B-23F980FE372E}"/>
    <hyperlink ref="G59" location="'Fixed inputs'!$C$372" display="'Fixed inputs'!$C$372" xr:uid="{5444717D-5301-4AD7-83F9-60FD5ED05A04}"/>
    <hyperlink ref="F60" location="'Fixed inputs'!A4" display="'" xr:uid="{A51BF985-F417-4F47-8F51-6360A022D5BB}"/>
    <hyperlink ref="G60" location="'Fixed inputs'!$C$381" display="'Fixed inputs'!$C$381" xr:uid="{EA4FE9DD-F2FE-47C0-B605-49B2B89F9B6F}"/>
    <hyperlink ref="F61" location="'Fixed inputs'!A4" display="'" xr:uid="{DAC2738F-2BF1-4358-B599-ED4A26F6C5A9}"/>
    <hyperlink ref="G61" location="'Fixed inputs'!$C$390" display="'Fixed inputs'!$C$390" xr:uid="{78395C6B-E251-4E85-A323-F5375401ED09}"/>
    <hyperlink ref="F63" location="'DNO inputs'!A4" display="'" xr:uid="{1391EBB5-5C7A-45A5-8EB5-5A372EF25C51}"/>
    <hyperlink ref="G63" location="'DNO inputs'!$C$15" display="'DNO inputs'!$C$15" xr:uid="{054CF894-B699-4EEF-90C9-0F96839881C5}"/>
    <hyperlink ref="F64" location="'DNO inputs'!A4" display="'" xr:uid="{CAFB2E1B-4471-47A8-8C80-1D1DA1E4957C}"/>
    <hyperlink ref="G64" location="'DNO inputs'!$C$21" display="'DNO inputs'!$C$21" xr:uid="{8A37F5EA-524D-483C-813A-0E99E576876A}"/>
    <hyperlink ref="F65" location="'DNO inputs'!A4" display="'" xr:uid="{5E6365FB-DBE6-4DC6-92DD-67FA27AEA50F}"/>
    <hyperlink ref="G65" location="'DNO inputs'!$C$32" display="'DNO inputs'!$C$32" xr:uid="{D3CD49C2-B430-43A9-A0B1-5B466E8EBC99}"/>
    <hyperlink ref="F67" location="'DNO inputs'!A4" display="'" xr:uid="{86B48916-048E-4616-82FE-E0671A7FA2E6}"/>
    <hyperlink ref="G67" location="'DNO inputs'!$C$44" display="'DNO inputs'!$C$44" xr:uid="{B08A66A8-271D-48C8-ADDB-8DAD0CFBCC55}"/>
    <hyperlink ref="F69" location="'DNO inputs'!A4" display="'" xr:uid="{D7930274-063D-400D-B9BA-A8116A28024B}"/>
    <hyperlink ref="G69" location="'DNO inputs'!$C$55" display="'DNO inputs'!$C$55" xr:uid="{0C9EF5FB-EA5A-48A6-AF75-EE65FD7218E9}"/>
    <hyperlink ref="F70" location="'DNO inputs'!A4" display="'" xr:uid="{A02A0ADA-61FF-47C5-8A19-C8B6130C1C23}"/>
    <hyperlink ref="G70" location="'DNO inputs'!$C$147" display="'DNO inputs'!$C$147" xr:uid="{08DFA42D-7751-40FD-A5F3-9799925BA325}"/>
    <hyperlink ref="F71" location="'DNO inputs'!A4" display="'" xr:uid="{85AF8B57-5226-4731-9323-386C99942B4C}"/>
    <hyperlink ref="G71" location="'DNO inputs'!$C$238" display="'DNO inputs'!$C$238" xr:uid="{D9E547B3-D505-49DF-AC7F-5650935DC91C}"/>
    <hyperlink ref="F72" location="'DNO inputs'!A4" display="'" xr:uid="{06A97C00-88D9-4F8B-AFB3-74CE7333311D}"/>
    <hyperlink ref="G72" location="'DNO inputs'!$C$279" display="'DNO inputs'!$C$279" xr:uid="{EA6847B1-6CE6-4B5F-9A9C-7FC1B3E607A4}"/>
    <hyperlink ref="F73" location="'DNO inputs'!A4" display="'" xr:uid="{D588A2CE-804D-4521-AC33-F95B14CE20D9}"/>
    <hyperlink ref="G73" location="'DNO inputs'!$C$320" display="'DNO inputs'!$C$320" xr:uid="{61D3D30B-6DF0-4E24-9CF7-49C500EF1475}"/>
    <hyperlink ref="F74" location="'DNO inputs'!A4" display="'" xr:uid="{F62C2648-5B7A-4771-9145-5FD6710D9495}"/>
    <hyperlink ref="G74" location="'DNO inputs'!$C$331" display="'DNO inputs'!$C$331" xr:uid="{0E9BC1BA-0699-430D-BB46-07708D33280F}"/>
    <hyperlink ref="F75" location="'DNO inputs'!A4" display="'" xr:uid="{3427E878-3F7B-4FBE-99D6-C196A0FB364D}"/>
    <hyperlink ref="G75" location="'DNO inputs'!$C$343" display="'DNO inputs'!$C$343" xr:uid="{24BF2FBB-2227-49BD-9C1A-0AA177A8C48F}"/>
    <hyperlink ref="F76" location="'DNO inputs'!A4" display="'" xr:uid="{88D887F4-DBE6-4545-8179-4270AD8DDC90}"/>
    <hyperlink ref="G76" location="'DNO inputs'!$C$350" display="'DNO inputs'!$C$350" xr:uid="{84EC4705-7781-4786-B698-A43B70F19EAB}"/>
    <hyperlink ref="F77" location="'DNO inputs'!A4" display="'" xr:uid="{8C48A91E-D20B-470B-80A2-6D4AA8F9C00E}"/>
    <hyperlink ref="G77" location="'DNO inputs'!$C$359" display="'DNO inputs'!$C$359" xr:uid="{ADBFD8D0-87D5-4612-BACD-1D31495D7653}"/>
    <hyperlink ref="F78" location="'DNO inputs'!A4" display="'" xr:uid="{EF4A0D89-E085-4A3B-9928-A83FF542C550}"/>
    <hyperlink ref="G78" location="'DNO inputs'!$C$365" display="'DNO inputs'!$C$365" xr:uid="{24EFC407-58E6-425B-AF26-BF9D2D898002}"/>
    <hyperlink ref="F79" location="'DNO inputs'!A4" display="'" xr:uid="{426BA434-0FA4-4DBB-874E-C6A99B46CD1D}"/>
    <hyperlink ref="G79" location="'DNO inputs'!$C$371" display="'DNO inputs'!$C$371" xr:uid="{3A2AF7C7-1770-4C38-A3F8-5793D8682888}"/>
    <hyperlink ref="F80" location="'DNO inputs'!A4" display="'" xr:uid="{E6E1EA48-FFB1-40D3-8B6C-578B9A2F02A4}"/>
    <hyperlink ref="G80" location="'DNO inputs'!$C$378" display="'DNO inputs'!$C$378" xr:uid="{415BF9BA-5E4A-497B-9010-6E58ABA7C875}"/>
    <hyperlink ref="F81" location="'DNO inputs'!A4" display="'" xr:uid="{948B6625-4975-419B-B945-E66D0443F2A9}"/>
    <hyperlink ref="G81" location="'DNO inputs'!$C$387" display="'DNO inputs'!$C$387" xr:uid="{9F33423D-954F-4922-A218-277E33F30906}"/>
    <hyperlink ref="F82" location="'MEAV'!A4" display="'" xr:uid="{E724B077-7E1E-48FB-AFB8-21974E462243}"/>
    <hyperlink ref="G82" location="'MEAV'!$C$18" display="'MEAV'!$C$18" xr:uid="{0B06093B-1496-4198-B9D9-54E38759138F}"/>
    <hyperlink ref="F83" location="'MEAV'!A4" display="'" xr:uid="{9B4CCED6-E24F-47D3-A83F-56629D2E8A8E}"/>
    <hyperlink ref="G83" location="'MEAV'!$C$27" display="'MEAV'!$C$27" xr:uid="{9A280E60-7C9E-43CD-A00A-7143682E669B}"/>
    <hyperlink ref="F84" location="'MEAV'!A4" display="'" xr:uid="{74193CEE-820B-49E8-A8F3-F6BB019789EE}"/>
    <hyperlink ref="G84" location="'MEAV'!$C$49" display="'MEAV'!$C$49" xr:uid="{F8B5AABE-FB1C-4FA2-846C-8DAEE117A792}"/>
    <hyperlink ref="F85" location="'MEAV'!A4" display="'" xr:uid="{0DB7BFA0-4FCE-4544-887B-C9E22FF250E8}"/>
    <hyperlink ref="G85" location="'MEAV'!$C$80" display="'MEAV'!$C$80" xr:uid="{F4D72708-CEBD-47BC-A1F4-E82AB4741FEA}"/>
    <hyperlink ref="F86" location="'MEAV'!A4" display="'" xr:uid="{DBD411FF-D9F7-4AAD-B7E5-DF20C2DF97A4}"/>
    <hyperlink ref="G86" location="'MEAV'!$C$103" display="'MEAV'!$C$103" xr:uid="{AA68BACF-8254-4F89-A59E-4DFE1F92A970}"/>
    <hyperlink ref="F87" location="'MEAV'!A4" display="'" xr:uid="{E67B673B-1903-457E-ADD8-21329A4F800B}"/>
    <hyperlink ref="G87" location="'MEAV'!$C$122" display="'MEAV'!$C$122" xr:uid="{81656A2B-AF93-426E-9561-B4F8607DAC09}"/>
    <hyperlink ref="F88" location="'Expenditure'!A4" display="'" xr:uid="{25FE14C2-912E-4AD8-B125-AC66E3F6946A}"/>
    <hyperlink ref="G88" location="'Expenditure'!$C$16" display="'Expenditure'!$C$16" xr:uid="{B8E1C013-CCF7-4F97-94F1-28C969316271}"/>
    <hyperlink ref="F89" location="'Expenditure'!A4" display="'" xr:uid="{1A6C4724-B5AC-4BF0-829F-391F265894EA}"/>
    <hyperlink ref="G89" location="'Expenditure'!$C$36" display="'Expenditure'!$C$36" xr:uid="{A09D319F-4E7C-4444-8159-7FF7010AECBA}"/>
    <hyperlink ref="F90" location="'Expenditure'!A4" display="'" xr:uid="{215C4CE0-275E-45C5-B1ED-465646895730}"/>
    <hyperlink ref="G90" location="'Expenditure'!$C$58" display="'Expenditure'!$C$58" xr:uid="{8BB76BC2-F8B3-4A3A-94C2-0281AF644319}"/>
    <hyperlink ref="F91" location="'Expenditure'!A4" display="'" xr:uid="{CF8D620F-A9B6-46EA-879D-146152D418AF}"/>
    <hyperlink ref="G91" location="'Expenditure'!$C$71" display="'Expenditure'!$C$71" xr:uid="{14CF065F-6FE9-4736-A913-7DAF172C4C88}"/>
    <hyperlink ref="F92" location="'Expenditure'!A4" display="'" xr:uid="{4790798B-904A-4F05-8B05-7FCDF3F3573E}"/>
    <hyperlink ref="G92" location="'Expenditure'!$C$87" display="'Expenditure'!$C$87" xr:uid="{F4941CD2-2469-4489-A4F3-6D70CF2616BC}"/>
    <hyperlink ref="F94" location="'Expenditure'!A4" display="'" xr:uid="{D1AEFC8F-88E0-4CCB-825A-D4D749F90014}"/>
    <hyperlink ref="G94" location="'Expenditure'!$C$107" display="'Expenditure'!$C$107" xr:uid="{27981743-6093-43DB-ACD3-1EF3C690D9B4}"/>
    <hyperlink ref="F95" location="'Expenditure'!A4" display="'" xr:uid="{66C8D147-211E-4722-BF62-6494521573CF}"/>
    <hyperlink ref="G95" location="'Expenditure'!$C$126" display="'Expenditure'!$C$126" xr:uid="{06D4C57F-BFA1-4C34-9753-1053125FAC70}"/>
    <hyperlink ref="F96" location="'Expensed'!A4" display="'" xr:uid="{CF5BB221-D0FA-47E3-878C-11AB62351964}"/>
    <hyperlink ref="G96" location="'Expensed'!$C$18" display="'Expensed'!$C$18" xr:uid="{26D557C1-4F19-4EBF-8837-2496F177BE94}"/>
    <hyperlink ref="F97" location="'Expensed'!A4" display="'" xr:uid="{EC0472AF-2A96-4823-8CB9-DCFCE8937832}"/>
    <hyperlink ref="G97" location="'Expensed'!$C$34" display="'Expensed'!$C$34" xr:uid="{D40DD4A9-A1E6-42EE-9E42-26BE4BC0CE52}"/>
    <hyperlink ref="F98" location="'Expensed'!A4" display="'" xr:uid="{9E04F377-2CF5-4460-B666-A336ABB18DCD}"/>
    <hyperlink ref="G98" location="'Expensed'!$C$40" display="'Expensed'!$C$40" xr:uid="{B006572A-9057-47D2-A103-F867F342C720}"/>
    <hyperlink ref="F99" location="'Expensed'!A4" display="'" xr:uid="{EAAEE7FE-5FE8-4B44-91F5-35F012862E09}"/>
    <hyperlink ref="G99" location="'Expensed'!$C$65" display="'Expensed'!$C$65" xr:uid="{723725F8-30D8-4A0A-8ED7-954FD536D583}"/>
    <hyperlink ref="F100" location="'Capitalised'!A4" display="'" xr:uid="{11FD29B7-93C6-4346-B1BC-78A257904333}"/>
    <hyperlink ref="G100" location="'Capitalised'!$C$18" display="'Capitalised'!$C$18" xr:uid="{1AE5FA2F-5425-4243-ADAB-99C4E094B69F}"/>
    <hyperlink ref="F101" location="'Capitalised'!A4" display="'" xr:uid="{09154C3D-C3E4-45E8-9512-EA9AE3D2A228}"/>
    <hyperlink ref="G101" location="'Capitalised'!$C$27" display="'Capitalised'!$C$27" xr:uid="{CBE20C38-9DCC-459D-9CC4-19E63656BC87}"/>
    <hyperlink ref="F102" location="'Capitalised'!A4" display="'" xr:uid="{B62E2AE0-56E1-4C74-BDB1-EB27EBDAB8D9}"/>
    <hyperlink ref="G102" location="'Capitalised'!$C$47" display="'Capitalised'!$C$47" xr:uid="{3D6897E1-B65A-4A8B-AB0B-AC4F0CCC30CB}"/>
    <hyperlink ref="F103" location="'Rev allocation'!A4" display="'" xr:uid="{BC58525D-2047-4EF4-BE3B-43CFC5EFA7CC}"/>
    <hyperlink ref="G103" location="'Rev allocation'!$C$16" display="'Rev allocation'!$C$16" xr:uid="{5A169677-BB5E-4BC6-8426-FB5E80300CCC}"/>
    <hyperlink ref="F104" location="'Rev allocation'!A4" display="'" xr:uid="{BA1DC274-D0FB-40E5-A0D5-0E700ACD04AE}"/>
    <hyperlink ref="G104" location="'Rev allocation'!$C$31" display="'Rev allocation'!$C$31" xr:uid="{27F3F1D4-C931-4DEE-B0A4-32876FC694CB}"/>
    <hyperlink ref="F105" location="'Rev allocation'!A4" display="'" xr:uid="{F98C88E3-845E-4D05-90F2-DCF8204FB122}"/>
    <hyperlink ref="G105" location="'Rev allocation'!$C$41" display="'Rev allocation'!$C$41" xr:uid="{0027446D-289B-4FBD-8FBC-7004C342AD0C}"/>
    <hyperlink ref="F106" location="'Rev allocation'!A4" display="'" xr:uid="{67C33FDB-70E8-44E8-B6A4-348608186A63}"/>
    <hyperlink ref="G106" location="'Rev allocation'!$C$56" display="'Rev allocation'!$C$56" xr:uid="{47FE8D33-D7B0-4953-9A35-6331D873A83D}"/>
    <hyperlink ref="F107" location="'Rev allocation'!A4" display="'" xr:uid="{6D873CAB-F618-4D34-8FC5-AD2D338EEF77}"/>
    <hyperlink ref="G107" location="'Rev allocation'!$C$72" display="'Rev allocation'!$C$72" xr:uid="{F720CF12-C789-45BB-99F1-786150E0A15F}"/>
    <hyperlink ref="F108" location="'Rev allocation'!A4" display="'" xr:uid="{799A2366-5878-438F-ACF2-F6A211CAD912}"/>
    <hyperlink ref="G108" location="'Rev allocation'!$C$80" display="'Rev allocation'!$C$80" xr:uid="{641DE84E-7F85-454E-B57F-9604124E2368}"/>
    <hyperlink ref="F109" location="'Rev allocation'!A4" display="'" xr:uid="{5C35B871-8BE6-4615-9E83-EAAF853B2DF5}"/>
    <hyperlink ref="G109" location="'Rev allocation'!$C$90" display="'Rev allocation'!$C$90" xr:uid="{19B87B83-FF80-4009-8F50-B48DE80436FA}"/>
    <hyperlink ref="F110" location="'Rev allocation'!A4" display="'" xr:uid="{5C15E447-5EF3-4BA2-97AD-2CC5E506BAEB}"/>
    <hyperlink ref="G110" location="'Rev allocation'!$C$126" display="'Rev allocation'!$C$126" xr:uid="{26CF13BB-6F67-499C-9E70-D400ED2DE059}"/>
    <hyperlink ref="F111" location="'Rev allocation'!A4" display="'" xr:uid="{3E813A2B-36FE-4666-A39D-A590597DB44F}"/>
    <hyperlink ref="G111" location="'Rev allocation'!$C$142" display="'Rev allocation'!$C$142" xr:uid="{5BC3F828-8473-41DB-93D1-B5B0BA806482}"/>
    <hyperlink ref="F112" location="'Rev allocation'!A4" display="'" xr:uid="{76771CAF-FF64-44D3-B7FD-D4C0589544D0}"/>
    <hyperlink ref="G112" location="'Rev allocation'!$C$156" display="'Rev allocation'!$C$156" xr:uid="{80827CB5-DA0A-4215-A80C-04BAFA45DE48}"/>
    <hyperlink ref="F113" location="'Rev allocation'!A4" display="'" xr:uid="{6175A4B1-6641-43DF-B796-E9BABEBBCC51}"/>
    <hyperlink ref="G113" location="'Rev allocation'!$C$160" display="'Rev allocation'!$C$160" xr:uid="{B2E68243-548D-47C5-85BA-705DF2BF4BEE}"/>
    <hyperlink ref="F114" location="'Direct'!A4" display="'" xr:uid="{D33BC462-6D2E-4D30-87E6-AEFDEF7566CB}"/>
    <hyperlink ref="G114" location="'Direct'!$C$18" display="'Direct'!$C$18" xr:uid="{265D0196-65D6-4676-9924-DC82A9F1EE25}"/>
    <hyperlink ref="F115" location="'Direct'!A4" display="'" xr:uid="{503BA1A3-F887-4B38-BD99-FC8B7DC61BF5}"/>
    <hyperlink ref="G115" location="'Direct'!$C$32" display="'Direct'!$C$32" xr:uid="{4FCC517F-6108-4B7B-9F1B-1D620ACB72A0}"/>
    <hyperlink ref="F116" location="'EDCM discounts'!A4" display="'" xr:uid="{8D24F437-C363-4CC6-AF27-C0FED11CFC63}"/>
    <hyperlink ref="G116" location="'EDCM discounts'!$C$16" display="'EDCM discounts'!$C$16" xr:uid="{FBE9D0BE-0BD6-4A33-80F5-0FB0F5338653}"/>
    <hyperlink ref="F117" location="'EDCM discounts'!A4" display="'" xr:uid="{11B166A6-F273-41A9-A757-9FEE1358E1A6}"/>
    <hyperlink ref="G117" location="'EDCM discounts'!$C$32" display="'EDCM discounts'!$C$32" xr:uid="{B5B1FFDE-19EF-4FDE-BE30-B5ED57EC946E}"/>
    <hyperlink ref="F118" location="'EDCM discounts'!A4" display="'" xr:uid="{546552B1-201F-4CCB-B63C-2B06BB6CC64D}"/>
    <hyperlink ref="G118" location="'EDCM discounts'!$C$50" display="'EDCM discounts'!$C$50" xr:uid="{9D1E1B0E-DF27-4FCC-AEC9-9DDC314B891A}"/>
    <hyperlink ref="F119" location="'EDCM discounts'!A4" display="'" xr:uid="{87DA2D16-FFFE-49FB-A5D0-2A306155172A}"/>
    <hyperlink ref="G119" location="'EDCM discounts'!$C$62" display="'EDCM discounts'!$C$62" xr:uid="{1AE5E854-C09E-4F96-9653-F565DFD5D820}"/>
    <hyperlink ref="F120" location="'EDCM discounts'!A4" display="'" xr:uid="{BFDE3951-02B6-4ABC-90B8-AB1820721F64}"/>
    <hyperlink ref="G120" location="'EDCM discounts'!$C$79" display="'EDCM discounts'!$C$79" xr:uid="{86EC04D4-7849-4C2F-BEC8-DA256BE6D9DA}"/>
    <hyperlink ref="F121" location="'EDCM discounts'!A4" display="'" xr:uid="{0E266581-D086-461D-8580-7A4D44D56809}"/>
    <hyperlink ref="G121" location="'EDCM discounts'!$C$91" display="'EDCM discounts'!$C$91" xr:uid="{88C7E6DF-66EC-4BD0-85A0-914A5E1FF9E3}"/>
    <hyperlink ref="F122" location="'EDCM discounts'!A4" display="'" xr:uid="{9835FD34-171D-4F28-A0BE-B464FD56800F}"/>
    <hyperlink ref="G122" location="'EDCM discounts'!$C$100" display="'EDCM discounts'!$C$100" xr:uid="{C8825C13-67A1-4DAF-9289-B1118B88178D}"/>
    <hyperlink ref="F123" location="'CDCM discounts'!A4" display="'" xr:uid="{6E3CA70E-F210-44DC-8DC4-0A55F2C54154}"/>
    <hyperlink ref="G123" location="'CDCM discounts'!$C$15" display="'CDCM discounts'!$C$15" xr:uid="{33361E12-7C13-4154-8691-DE2593BF0227}"/>
    <hyperlink ref="F124" location="'CDCM discounts'!A4" display="'" xr:uid="{6F700A6F-2E41-4EEB-8712-84074B7CCEAC}"/>
    <hyperlink ref="G124" location="'CDCM discounts'!$C$25" display="'CDCM discounts'!$C$25" xr:uid="{48ED23C7-5D9A-4C9C-9534-3789169A81C4}"/>
    <hyperlink ref="F125" location="'CDCM discounts'!A4" display="'" xr:uid="{6C118EC8-C713-473A-BD08-81BFFD0F2D96}"/>
    <hyperlink ref="G125" location="'CDCM discounts'!$C$33" display="'CDCM discounts'!$C$33" xr:uid="{7B82B230-765C-4B71-8941-8390300CAC8E}"/>
    <hyperlink ref="F126" location="'Output to other models'!A4" display="'" xr:uid="{8E07803F-C19D-4D64-A056-2C49BFDB2F7E}"/>
    <hyperlink ref="G126" location="'Output to other models'!$C$15" display="'Output to other models'!$C$15" xr:uid="{5F78ECD6-5EDF-4934-B86A-C26DC906F3EE}"/>
    <hyperlink ref="F127" location="'Output to other models'!A4" display="'" xr:uid="{F01F9A2B-B858-4F50-8BC8-601258D25413}"/>
    <hyperlink ref="G127" location="'Output to other models'!$C$25" display="'Output to other models'!$C$25" xr:uid="{F4478A6D-2AAE-47C8-A77C-2BA7AAA37209}"/>
    <hyperlink ref="G62" location="'Fixed inputs'!C405" display="'Fixed inputs'!C405" xr:uid="{2403637F-604B-454C-AED4-4833BE17FFAD}"/>
    <hyperlink ref="G25" location="'DNO inputs'!B58" display="Inflation indices" xr:uid="{FD4586EF-6D62-4095-B6CE-87BF1736119C}"/>
    <hyperlink ref="G66" location="'DNO inputs'!C44" display="'DNO inputs'!C44" xr:uid="{3411AA74-E1CA-4B6B-A98A-FD64CD1452D9}"/>
    <hyperlink ref="G68" location="'DNO inputs'!C62" display="'DNO inputs'!C62" xr:uid="{5A619324-8888-49D0-9B91-8DE2ED80C494}"/>
    <hyperlink ref="G93" location="'Expenditure'!$C$87" display="'Expenditure'!$C$87" xr:uid="{7238D1DA-EDB8-49D1-A27A-D0BF56F3BA17}"/>
  </hyperlinks>
  <pageMargins left="0.7" right="0.7" top="0.75" bottom="0.75" header="0.3" footer="0.3"/>
  <pageSetup paperSize="8" scale="60" orientation="portrait" r:id="rId1"/>
  <headerFooter>
    <oddHeader>&amp;C&amp;G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3" width="20.7265625" customWidth="1"/>
    <col min="14" max="14" width="2.7265625" customWidth="1"/>
    <col min="15" max="15" width="40.7265625" customWidth="1"/>
    <col min="16" max="16" width="2.7265625" customWidth="1"/>
    <col min="17" max="16384" width="9.26953125" hidden="1"/>
  </cols>
  <sheetData>
    <row r="1" spans="1:16" x14ac:dyDescent="0.3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5">
      <c r="A2" s="89" t="str">
        <f>Cover!D21&amp;" - "&amp;Cover!D23</f>
        <v>Southern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5">
      <c r="A9" s="31"/>
      <c r="B9" s="31"/>
      <c r="C9" s="100" t="s">
        <v>668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5">
      <c r="A15" s="31"/>
      <c r="B15" s="31"/>
      <c r="C15" s="101" t="s">
        <v>614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3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3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3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5">
      <c r="A19" s="31"/>
      <c r="B19" s="98" t="s">
        <v>659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3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35">
      <c r="A21" s="31"/>
      <c r="B21" s="31"/>
      <c r="C21" s="100" t="s">
        <v>669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3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35">
      <c r="A23" s="31"/>
      <c r="B23" s="31"/>
      <c r="C23" s="101" t="s">
        <v>631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3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3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3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3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566</v>
      </c>
    </row>
    <row r="28" spans="1:15" x14ac:dyDescent="0.3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35">
      <c r="A29" s="31"/>
      <c r="B29" s="31"/>
      <c r="C29" s="101" t="s">
        <v>632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3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566</v>
      </c>
    </row>
    <row r="35" spans="1:15" x14ac:dyDescent="0.3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566</v>
      </c>
    </row>
    <row r="36" spans="1:15" x14ac:dyDescent="0.3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5">
      <c r="A37" s="31"/>
      <c r="B37" s="31"/>
      <c r="C37" s="101" t="s">
        <v>633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3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35">
      <c r="A39" s="31"/>
      <c r="B39" s="31"/>
      <c r="C39" s="100"/>
      <c r="D39" s="100" t="s">
        <v>674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3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3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3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3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3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3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3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3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725</v>
      </c>
      <c r="I47" s="104"/>
      <c r="J47" s="104"/>
      <c r="K47" s="104"/>
      <c r="L47" s="104"/>
      <c r="M47" s="104"/>
      <c r="N47" s="59"/>
      <c r="O47" s="31"/>
    </row>
    <row r="48" spans="1:15" x14ac:dyDescent="0.3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3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3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35">
      <c r="A51" s="31"/>
      <c r="B51" s="31"/>
      <c r="C51" s="31"/>
      <c r="D51" s="31"/>
      <c r="E51" s="110" t="s">
        <v>726</v>
      </c>
      <c r="F51" s="31"/>
      <c r="G51" s="103" t="s">
        <v>181</v>
      </c>
      <c r="H51" s="8" t="s">
        <v>725</v>
      </c>
      <c r="I51" s="104"/>
      <c r="J51" s="104"/>
      <c r="K51" s="104"/>
      <c r="L51" s="104"/>
      <c r="M51" s="104"/>
      <c r="N51" s="59"/>
      <c r="O51" s="31"/>
    </row>
    <row r="52" spans="1:15" x14ac:dyDescent="0.3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3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3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3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3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3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3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3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3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3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3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3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3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3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3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3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3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3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3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3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3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3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3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3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3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3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3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3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3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3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3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3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3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35">
      <c r="A86" s="31"/>
      <c r="B86" s="31"/>
      <c r="C86" s="31"/>
      <c r="D86" s="31"/>
      <c r="E86" s="31"/>
      <c r="F86" s="110" t="s">
        <v>728</v>
      </c>
      <c r="G86" s="110" t="s">
        <v>354</v>
      </c>
      <c r="H86" s="11" t="s">
        <v>725</v>
      </c>
      <c r="I86" s="115" t="s">
        <v>314</v>
      </c>
      <c r="J86" s="114"/>
      <c r="K86" s="114"/>
      <c r="L86" s="114"/>
      <c r="M86" s="114"/>
      <c r="N86" s="59"/>
      <c r="O86" s="31" t="s">
        <v>735</v>
      </c>
    </row>
    <row r="87" spans="1:15" x14ac:dyDescent="0.35">
      <c r="A87" s="31"/>
      <c r="B87" s="31"/>
      <c r="C87" s="31"/>
      <c r="D87" s="31"/>
      <c r="E87" s="31"/>
      <c r="F87" s="110" t="s">
        <v>727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735</v>
      </c>
    </row>
    <row r="88" spans="1:15" x14ac:dyDescent="0.35">
      <c r="A88" s="31"/>
      <c r="B88" s="31"/>
      <c r="C88" s="31"/>
      <c r="D88" s="31"/>
      <c r="E88" s="31"/>
      <c r="F88" s="111" t="s">
        <v>755</v>
      </c>
      <c r="G88" s="112" t="s">
        <v>354</v>
      </c>
      <c r="H88" s="12" t="s">
        <v>725</v>
      </c>
      <c r="I88" s="115" t="s">
        <v>314</v>
      </c>
      <c r="J88" s="114"/>
      <c r="K88" s="114"/>
      <c r="L88" s="114"/>
      <c r="M88" s="114"/>
      <c r="N88" s="59"/>
      <c r="O88" s="31" t="s">
        <v>754</v>
      </c>
    </row>
    <row r="89" spans="1:15" x14ac:dyDescent="0.3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35">
      <c r="A90" s="31"/>
      <c r="B90" s="31"/>
      <c r="C90" s="101" t="s">
        <v>615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3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3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3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3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3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3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3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3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3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3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3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3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3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3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3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3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3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3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3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3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3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3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3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3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3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3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3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3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3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3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3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3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3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3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3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3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3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35">
      <c r="A128" s="31"/>
      <c r="B128" s="31"/>
      <c r="C128" s="31"/>
      <c r="D128" s="31"/>
      <c r="E128" s="31"/>
      <c r="F128" s="103" t="s">
        <v>728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35">
      <c r="A129" s="31"/>
      <c r="B129" s="31"/>
      <c r="C129" s="31"/>
      <c r="D129" s="31"/>
      <c r="E129" s="31"/>
      <c r="F129" s="103" t="s">
        <v>727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35">
      <c r="A130" s="31"/>
      <c r="B130" s="31"/>
      <c r="C130" s="31"/>
      <c r="D130" s="31"/>
      <c r="E130" s="31"/>
      <c r="F130" s="112" t="s">
        <v>755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3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35">
      <c r="A132" s="31"/>
      <c r="B132" s="31"/>
      <c r="C132" s="101" t="s">
        <v>616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3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3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35">
      <c r="A135" s="31"/>
      <c r="B135" s="31"/>
      <c r="C135" s="100"/>
      <c r="D135" s="100" t="s">
        <v>675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3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3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3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3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3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35">
      <c r="A141" s="105"/>
      <c r="B141" s="31"/>
      <c r="C141" s="31"/>
      <c r="D141" s="31"/>
      <c r="E141" s="108" t="s">
        <v>678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3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3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3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3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3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3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3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3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3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3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3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3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3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3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3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3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3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3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3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3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3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3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3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3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3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3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3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3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3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3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3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3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35">
      <c r="A174" s="31"/>
      <c r="B174" s="31"/>
      <c r="C174" s="31"/>
      <c r="D174" s="31"/>
      <c r="E174" s="31"/>
      <c r="F174" s="103" t="s">
        <v>728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735</v>
      </c>
    </row>
    <row r="175" spans="1:15" x14ac:dyDescent="0.35">
      <c r="A175" s="31"/>
      <c r="B175" s="31"/>
      <c r="C175" s="31"/>
      <c r="D175" s="31"/>
      <c r="E175" s="31"/>
      <c r="F175" s="103" t="s">
        <v>727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735</v>
      </c>
    </row>
    <row r="176" spans="1:15" x14ac:dyDescent="0.35">
      <c r="A176" s="31"/>
      <c r="B176" s="31"/>
      <c r="C176" s="31"/>
      <c r="D176" s="31"/>
      <c r="E176" s="31"/>
      <c r="F176" s="112" t="s">
        <v>755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754</v>
      </c>
    </row>
    <row r="177" spans="1:15" x14ac:dyDescent="0.3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35">
      <c r="A178" s="31"/>
      <c r="B178" s="31"/>
      <c r="C178" s="101" t="s">
        <v>665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3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35">
      <c r="A180" s="31"/>
      <c r="B180" s="31"/>
      <c r="C180" s="100"/>
      <c r="D180" s="100" t="s">
        <v>676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3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3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3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3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3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3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3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3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35">
      <c r="A189" s="105"/>
      <c r="B189" s="31"/>
      <c r="C189" s="31"/>
      <c r="D189" s="31"/>
      <c r="E189" s="108" t="s">
        <v>677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3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3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3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3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3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3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3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3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3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3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3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3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3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3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3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3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3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3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3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3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3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3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3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3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3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3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3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3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3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3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3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3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3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3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3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3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3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3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3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3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3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3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3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3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3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3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3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3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3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3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3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3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3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3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3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3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3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3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3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3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3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3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3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3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3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3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3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3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3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3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3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3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3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3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3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3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3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3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3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3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3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3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3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3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3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3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35">
      <c r="A276" s="31"/>
      <c r="B276" s="31"/>
      <c r="C276" s="101" t="s">
        <v>682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3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35">
      <c r="A278" s="31"/>
      <c r="B278" s="31"/>
      <c r="C278" s="100"/>
      <c r="D278" s="100" t="s">
        <v>679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35">
      <c r="A279" s="31"/>
      <c r="B279" s="31"/>
      <c r="C279" s="100"/>
      <c r="D279" s="100" t="s">
        <v>680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3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3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3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3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3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3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3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3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35">
      <c r="A288" s="105"/>
      <c r="B288" s="31"/>
      <c r="C288" s="31"/>
      <c r="D288" s="31"/>
      <c r="E288" s="108" t="s">
        <v>681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3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3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3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3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3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3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3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3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3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3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3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3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3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3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3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3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3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3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3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3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3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3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3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3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3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3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3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3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3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3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3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3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3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3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3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3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3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3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3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3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3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3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3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3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3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3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3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3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3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3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3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3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3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3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3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3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3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3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3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3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3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3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3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3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3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3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3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3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3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3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3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3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3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3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3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3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3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3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3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3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3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3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3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3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3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3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35">
      <c r="A375" s="31"/>
      <c r="B375" s="31"/>
      <c r="C375" s="101" t="s">
        <v>683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3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35">
      <c r="A377" s="31"/>
      <c r="B377" s="31"/>
      <c r="C377" s="100"/>
      <c r="D377" s="100" t="s">
        <v>684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3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35">
      <c r="A379" s="105"/>
      <c r="B379" s="31"/>
      <c r="C379" s="31"/>
      <c r="D379" s="100"/>
      <c r="E379" s="108" t="s">
        <v>685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567</v>
      </c>
    </row>
    <row r="380" spans="1:15" x14ac:dyDescent="0.3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3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3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3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35">
      <c r="A384" s="31"/>
      <c r="B384" s="31"/>
      <c r="C384" s="101" t="s">
        <v>686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3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3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3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35">
      <c r="A388" s="105"/>
      <c r="B388" s="31"/>
      <c r="C388" s="31"/>
      <c r="D388" s="100"/>
      <c r="E388" s="108" t="s">
        <v>687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567</v>
      </c>
    </row>
    <row r="389" spans="1:15" x14ac:dyDescent="0.3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3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3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3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35">
      <c r="A393" s="31"/>
      <c r="B393" s="31"/>
      <c r="C393" s="101" t="s">
        <v>617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3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35">
      <c r="A395" s="31"/>
      <c r="B395" s="31"/>
      <c r="C395" s="31"/>
      <c r="D395" s="100" t="s">
        <v>666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35">
      <c r="A396" s="31"/>
      <c r="B396" s="31"/>
      <c r="C396" s="31"/>
      <c r="D396" s="100" t="s">
        <v>667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3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29" x14ac:dyDescent="0.3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566</v>
      </c>
    </row>
    <row r="399" spans="1:15" x14ac:dyDescent="0.3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3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3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3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3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3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3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3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3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35">
      <c r="A408" s="31"/>
      <c r="B408" s="31"/>
      <c r="C408" s="124" t="s">
        <v>749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3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35">
      <c r="A410" s="31"/>
      <c r="B410" s="31"/>
      <c r="E410" t="s">
        <v>747</v>
      </c>
      <c r="G410" t="s">
        <v>748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3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3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 xr:uid="{00000000-0002-0000-05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 xr:uid="{00000000-0002-0000-0500-000001000000}">
      <formula1>$H$183:$H$187</formula1>
    </dataValidation>
    <dataValidation type="decimal" operator="greaterThan" allowBlank="1" showInputMessage="1" showErrorMessage="1" sqref="H17" xr:uid="{00000000-0002-0000-05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 xr:uid="{00000000-0002-0000-0500-000003000000}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 xr:uid="{00000000-0002-0000-0500-000004000000}">
      <formula1>$H$282:$H$286</formula1>
    </dataValidation>
  </dataValidations>
  <hyperlinks>
    <hyperlink ref="B5" location="'Model map'!A1" display="Click here to return to model map" xr:uid="{21B388C7-6D7E-40BF-A0B8-35EF6607755F}"/>
    <hyperlink ref="B5:H5" location="'Model map'!A4" tooltip="Click to return to model map" display="'Model map'!A4" xr:uid="{6F816715-7089-4E50-9C49-16727C5522F0}"/>
    <hyperlink ref="B5:F5" location="'Model map'!A4" tooltip="Click to return to model map" display="'Model map'!A4" xr:uid="{E583C903-08EF-452A-AD51-A53CFC617E22}"/>
    <hyperlink ref="A1" location="Index!A1" display="Index!A1" xr:uid="{E42344E6-1E1A-40D5-A879-B2C016E10855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5" tint="0.59999389629810485"/>
  </sheetPr>
  <dimension ref="A1:P41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3" width="20.7265625" customWidth="1"/>
    <col min="14" max="14" width="2.7265625" customWidth="1"/>
    <col min="15" max="15" width="40.7265625" customWidth="1"/>
    <col min="16" max="16" width="2.7265625" customWidth="1"/>
    <col min="17" max="16384" width="9.26953125" hidden="1"/>
  </cols>
  <sheetData>
    <row r="1" spans="1:16" x14ac:dyDescent="0.3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5">
      <c r="A2" s="89" t="str">
        <f>Cover!D21&amp;" - "&amp;Cover!D23</f>
        <v>Southern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5">
      <c r="A11" s="31"/>
      <c r="B11" s="98" t="s">
        <v>660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5">
      <c r="A15" s="31"/>
      <c r="B15" s="31"/>
      <c r="C15" s="101" t="s">
        <v>618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3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3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3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9.6909474999574224E-2</v>
      </c>
      <c r="I19" s="106" t="s">
        <v>314</v>
      </c>
      <c r="J19" s="116"/>
      <c r="K19" s="116"/>
      <c r="L19" s="116"/>
      <c r="M19" s="116"/>
      <c r="N19" s="59"/>
      <c r="O19" s="103" t="s">
        <v>597</v>
      </c>
    </row>
    <row r="20" spans="1:15" x14ac:dyDescent="0.3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35">
      <c r="A21" s="31"/>
      <c r="B21" s="31"/>
      <c r="C21" s="101" t="s">
        <v>619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3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3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3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3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3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0.87685708057771039</v>
      </c>
      <c r="I26" s="106" t="s">
        <v>314</v>
      </c>
      <c r="J26" s="116"/>
      <c r="K26" s="116"/>
      <c r="L26" s="116"/>
      <c r="M26" s="116"/>
      <c r="N26" s="59"/>
      <c r="O26" s="103" t="s">
        <v>598</v>
      </c>
    </row>
    <row r="27" spans="1:15" x14ac:dyDescent="0.3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3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3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3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5">
      <c r="A32" s="31"/>
      <c r="B32" s="31"/>
      <c r="C32" s="101" t="s">
        <v>620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35">
      <c r="A35" s="31"/>
      <c r="B35" s="31"/>
      <c r="C35" s="31"/>
      <c r="D35" s="100" t="s">
        <v>710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3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599</v>
      </c>
    </row>
    <row r="38" spans="1:15" x14ac:dyDescent="0.3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1035997413.6614743</v>
      </c>
      <c r="I38" s="104"/>
      <c r="J38" s="104"/>
      <c r="K38" s="104"/>
      <c r="L38" s="104"/>
      <c r="M38" s="104"/>
      <c r="N38" s="59"/>
      <c r="O38" s="31"/>
    </row>
    <row r="39" spans="1:15" x14ac:dyDescent="0.3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499635859.73043674</v>
      </c>
      <c r="I39" s="104"/>
      <c r="J39" s="104"/>
      <c r="K39" s="104"/>
      <c r="L39" s="104"/>
      <c r="M39" s="104"/>
      <c r="N39" s="59"/>
      <c r="O39" s="31"/>
    </row>
    <row r="40" spans="1:15" x14ac:dyDescent="0.3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801125585.91742122</v>
      </c>
      <c r="I40" s="104"/>
      <c r="J40" s="104"/>
      <c r="K40" s="104"/>
      <c r="L40" s="104"/>
      <c r="M40" s="104"/>
      <c r="N40" s="59"/>
      <c r="O40" s="31"/>
    </row>
    <row r="41" spans="1:15" x14ac:dyDescent="0.3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849490746.24658382</v>
      </c>
      <c r="I41" s="104"/>
      <c r="J41" s="104"/>
      <c r="K41" s="104"/>
      <c r="L41" s="104"/>
      <c r="M41" s="104"/>
      <c r="N41" s="59"/>
      <c r="O41" s="31"/>
    </row>
    <row r="42" spans="1:15" x14ac:dyDescent="0.3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0</v>
      </c>
      <c r="I42" s="104"/>
      <c r="J42" s="104"/>
      <c r="K42" s="104"/>
      <c r="L42" s="104"/>
      <c r="M42" s="104"/>
      <c r="N42" s="59"/>
      <c r="O42" s="31"/>
    </row>
    <row r="43" spans="1:15" x14ac:dyDescent="0.3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35">
      <c r="A44" s="125"/>
      <c r="B44" s="31"/>
      <c r="C44" s="101" t="s">
        <v>773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3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35">
      <c r="A46" s="125"/>
      <c r="B46" s="31"/>
      <c r="C46" s="31"/>
      <c r="D46" s="100" t="s">
        <v>795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35">
      <c r="A47" s="125"/>
      <c r="B47" s="31"/>
      <c r="C47" s="31"/>
      <c r="D47" s="100" t="s">
        <v>782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3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35">
      <c r="A49" s="126"/>
      <c r="B49" s="31"/>
      <c r="C49" s="31"/>
      <c r="D49" s="31"/>
      <c r="E49" s="103" t="s">
        <v>755</v>
      </c>
      <c r="F49" s="31"/>
      <c r="G49" s="103" t="s">
        <v>439</v>
      </c>
      <c r="H49" s="22">
        <v>25060000.000000004</v>
      </c>
      <c r="I49" s="127" t="s">
        <v>314</v>
      </c>
      <c r="J49" s="104"/>
      <c r="K49" s="104"/>
      <c r="L49" s="104"/>
      <c r="M49" s="104"/>
      <c r="N49" s="59"/>
      <c r="O49" s="128" t="s">
        <v>781</v>
      </c>
    </row>
    <row r="50" spans="1:15" x14ac:dyDescent="0.3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35">
      <c r="A51" s="31"/>
      <c r="B51" s="31"/>
      <c r="C51" s="101" t="s">
        <v>759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3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35">
      <c r="A54" s="31"/>
      <c r="B54" s="31"/>
      <c r="C54" s="31"/>
      <c r="D54" s="100" t="s">
        <v>693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3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3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702531631.23503077</v>
      </c>
      <c r="I56" s="127" t="s">
        <v>314</v>
      </c>
      <c r="J56" s="104"/>
      <c r="K56" s="104"/>
      <c r="L56" s="104"/>
      <c r="M56" s="104"/>
      <c r="N56" s="59"/>
      <c r="O56" s="128" t="s">
        <v>568</v>
      </c>
    </row>
    <row r="57" spans="1:15" x14ac:dyDescent="0.3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35">
      <c r="A58" s="31"/>
      <c r="B58" s="98" t="s">
        <v>776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3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35">
      <c r="A60" s="31"/>
      <c r="B60" s="31"/>
      <c r="C60" s="100" t="s">
        <v>774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3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35">
      <c r="A62" s="31"/>
      <c r="B62" s="31"/>
      <c r="C62" s="101" t="s">
        <v>775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3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35">
      <c r="A64" s="31"/>
      <c r="B64" s="31"/>
      <c r="C64" s="31"/>
      <c r="D64" s="100" t="s">
        <v>777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3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35">
      <c r="A66" s="105"/>
      <c r="B66" s="31"/>
      <c r="C66" s="31"/>
      <c r="D66" s="31"/>
      <c r="E66" s="103" t="s">
        <v>778</v>
      </c>
      <c r="F66" s="31"/>
      <c r="G66" s="103" t="s">
        <v>179</v>
      </c>
      <c r="H66" s="22">
        <v>208.59200000000001</v>
      </c>
      <c r="I66" s="106" t="s">
        <v>314</v>
      </c>
      <c r="J66" s="116"/>
      <c r="K66" s="116"/>
      <c r="L66" s="116"/>
      <c r="M66" s="116"/>
      <c r="N66" s="59"/>
      <c r="O66" s="128" t="s">
        <v>781</v>
      </c>
    </row>
    <row r="67" spans="1:15" x14ac:dyDescent="0.3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35">
      <c r="A68" s="105"/>
      <c r="B68" s="31"/>
      <c r="C68" s="31"/>
      <c r="D68" s="31"/>
      <c r="E68" s="103" t="s">
        <v>779</v>
      </c>
      <c r="F68" s="31"/>
      <c r="G68" s="103" t="s">
        <v>179</v>
      </c>
      <c r="H68" s="22">
        <v>422.20041823044591</v>
      </c>
      <c r="I68" s="106" t="s">
        <v>314</v>
      </c>
      <c r="J68" s="116"/>
      <c r="K68" s="116"/>
      <c r="L68" s="116"/>
      <c r="M68" s="116"/>
      <c r="N68" s="59"/>
      <c r="O68" s="128" t="s">
        <v>781</v>
      </c>
    </row>
    <row r="69" spans="1:15" x14ac:dyDescent="0.3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3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3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35">
      <c r="A72" s="31"/>
      <c r="B72" s="31"/>
      <c r="C72" s="100" t="s">
        <v>688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3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35">
      <c r="A74" s="31"/>
      <c r="B74" s="31"/>
      <c r="C74" s="101" t="s">
        <v>760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3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35">
      <c r="A76" s="31"/>
      <c r="B76" s="31"/>
      <c r="C76" s="31"/>
      <c r="D76" s="100" t="s">
        <v>695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35">
      <c r="A77" s="31"/>
      <c r="B77" s="31"/>
      <c r="C77" s="31"/>
      <c r="D77" s="100" t="s">
        <v>689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3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3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569</v>
      </c>
    </row>
    <row r="80" spans="1:15" x14ac:dyDescent="0.3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8193</v>
      </c>
      <c r="I80" s="104"/>
      <c r="J80" s="104"/>
      <c r="K80" s="104"/>
      <c r="L80" s="104"/>
      <c r="M80" s="104"/>
      <c r="N80" s="59"/>
      <c r="O80" s="31"/>
    </row>
    <row r="81" spans="1:15" x14ac:dyDescent="0.3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287818</v>
      </c>
      <c r="I81" s="104"/>
      <c r="J81" s="104"/>
      <c r="K81" s="104"/>
      <c r="L81" s="104"/>
      <c r="M81" s="104"/>
      <c r="N81" s="59"/>
      <c r="O81" s="31"/>
    </row>
    <row r="82" spans="1:15" x14ac:dyDescent="0.3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216917</v>
      </c>
      <c r="I82" s="104"/>
      <c r="J82" s="104"/>
      <c r="K82" s="104"/>
      <c r="L82" s="104"/>
      <c r="M82" s="104"/>
      <c r="N82" s="59"/>
      <c r="O82" s="31"/>
    </row>
    <row r="83" spans="1:15" x14ac:dyDescent="0.3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5049</v>
      </c>
      <c r="I83" s="104"/>
      <c r="J83" s="104"/>
      <c r="K83" s="104"/>
      <c r="L83" s="104"/>
      <c r="M83" s="104"/>
      <c r="N83" s="59"/>
      <c r="O83" s="31"/>
    </row>
    <row r="84" spans="1:15" x14ac:dyDescent="0.3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5499</v>
      </c>
      <c r="I84" s="104"/>
      <c r="J84" s="104"/>
      <c r="K84" s="104"/>
      <c r="L84" s="104"/>
      <c r="M84" s="104"/>
      <c r="N84" s="59"/>
      <c r="O84" s="31"/>
    </row>
    <row r="85" spans="1:15" x14ac:dyDescent="0.3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18486</v>
      </c>
      <c r="I85" s="104"/>
      <c r="J85" s="104"/>
      <c r="K85" s="104"/>
      <c r="L85" s="104"/>
      <c r="M85" s="104"/>
      <c r="N85" s="59"/>
      <c r="O85" s="31"/>
    </row>
    <row r="86" spans="1:15" x14ac:dyDescent="0.3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2637830</v>
      </c>
      <c r="I86" s="104"/>
      <c r="J86" s="104"/>
      <c r="K86" s="104"/>
      <c r="L86" s="104"/>
      <c r="M86" s="104"/>
      <c r="N86" s="59"/>
      <c r="O86" s="31"/>
    </row>
    <row r="87" spans="1:15" x14ac:dyDescent="0.3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0</v>
      </c>
      <c r="I87" s="104"/>
      <c r="J87" s="104"/>
      <c r="K87" s="104"/>
      <c r="L87" s="104"/>
      <c r="M87" s="104"/>
      <c r="N87" s="59"/>
      <c r="O87" s="31"/>
    </row>
    <row r="88" spans="1:15" x14ac:dyDescent="0.3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30843</v>
      </c>
      <c r="I88" s="104"/>
      <c r="J88" s="104"/>
      <c r="K88" s="104"/>
      <c r="L88" s="104"/>
      <c r="M88" s="104"/>
      <c r="N88" s="59"/>
      <c r="O88" s="31"/>
    </row>
    <row r="89" spans="1:15" x14ac:dyDescent="0.3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0</v>
      </c>
      <c r="I89" s="104"/>
      <c r="J89" s="104"/>
      <c r="K89" s="104"/>
      <c r="L89" s="104"/>
      <c r="M89" s="104"/>
      <c r="N89" s="59"/>
      <c r="O89" s="31"/>
    </row>
    <row r="90" spans="1:15" x14ac:dyDescent="0.3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32013</v>
      </c>
      <c r="I90" s="104"/>
      <c r="J90" s="104"/>
      <c r="K90" s="104"/>
      <c r="L90" s="104"/>
      <c r="M90" s="104"/>
      <c r="N90" s="59"/>
      <c r="O90" s="31"/>
    </row>
    <row r="91" spans="1:15" x14ac:dyDescent="0.3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29588</v>
      </c>
      <c r="I91" s="104"/>
      <c r="J91" s="104"/>
      <c r="K91" s="104"/>
      <c r="L91" s="104"/>
      <c r="M91" s="104"/>
      <c r="N91" s="59"/>
      <c r="O91" s="31"/>
    </row>
    <row r="92" spans="1:15" x14ac:dyDescent="0.3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0</v>
      </c>
      <c r="I92" s="104"/>
      <c r="J92" s="104"/>
      <c r="K92" s="104"/>
      <c r="L92" s="104"/>
      <c r="M92" s="104"/>
      <c r="N92" s="59"/>
      <c r="O92" s="31"/>
    </row>
    <row r="93" spans="1:15" x14ac:dyDescent="0.3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9616</v>
      </c>
      <c r="I93" s="104"/>
      <c r="J93" s="104"/>
      <c r="K93" s="104"/>
      <c r="L93" s="104"/>
      <c r="M93" s="104"/>
      <c r="N93" s="59"/>
      <c r="O93" s="31"/>
    </row>
    <row r="94" spans="1:15" x14ac:dyDescent="0.3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3395</v>
      </c>
      <c r="I94" s="104"/>
      <c r="J94" s="104"/>
      <c r="K94" s="104"/>
      <c r="L94" s="104"/>
      <c r="M94" s="104"/>
      <c r="N94" s="59"/>
      <c r="O94" s="31"/>
    </row>
    <row r="95" spans="1:15" x14ac:dyDescent="0.3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3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3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152816</v>
      </c>
      <c r="I97" s="104"/>
      <c r="J97" s="104"/>
      <c r="K97" s="104"/>
      <c r="L97" s="104"/>
      <c r="M97" s="104"/>
      <c r="N97" s="59"/>
      <c r="O97" s="31"/>
    </row>
    <row r="98" spans="1:15" x14ac:dyDescent="0.3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3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16373</v>
      </c>
      <c r="I99" s="104"/>
      <c r="J99" s="104"/>
      <c r="K99" s="104"/>
      <c r="L99" s="104"/>
      <c r="M99" s="104"/>
      <c r="N99" s="59"/>
      <c r="O99" s="31"/>
    </row>
    <row r="100" spans="1:15" x14ac:dyDescent="0.3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3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1</v>
      </c>
      <c r="I101" s="104"/>
      <c r="J101" s="104"/>
      <c r="K101" s="104"/>
      <c r="L101" s="104"/>
      <c r="M101" s="104"/>
      <c r="N101" s="59"/>
      <c r="O101" s="31"/>
    </row>
    <row r="102" spans="1:15" x14ac:dyDescent="0.3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3531</v>
      </c>
      <c r="I102" s="104"/>
      <c r="J102" s="104"/>
      <c r="K102" s="104"/>
      <c r="L102" s="104"/>
      <c r="M102" s="104"/>
      <c r="N102" s="59"/>
      <c r="O102" s="31"/>
    </row>
    <row r="103" spans="1:15" x14ac:dyDescent="0.3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6614</v>
      </c>
      <c r="I103" s="104"/>
      <c r="J103" s="104"/>
      <c r="K103" s="104"/>
      <c r="L103" s="104"/>
      <c r="M103" s="104"/>
      <c r="N103" s="59"/>
      <c r="O103" s="31"/>
    </row>
    <row r="104" spans="1:15" x14ac:dyDescent="0.3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0</v>
      </c>
      <c r="I104" s="104"/>
      <c r="J104" s="104"/>
      <c r="K104" s="104"/>
      <c r="L104" s="104"/>
      <c r="M104" s="104"/>
      <c r="N104" s="59"/>
      <c r="O104" s="31"/>
    </row>
    <row r="105" spans="1:15" x14ac:dyDescent="0.3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30984</v>
      </c>
      <c r="I105" s="104"/>
      <c r="J105" s="104"/>
      <c r="K105" s="104"/>
      <c r="L105" s="104"/>
      <c r="M105" s="104"/>
      <c r="N105" s="59"/>
      <c r="O105" s="31"/>
    </row>
    <row r="106" spans="1:15" x14ac:dyDescent="0.3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15433</v>
      </c>
      <c r="I106" s="104"/>
      <c r="J106" s="104"/>
      <c r="K106" s="104"/>
      <c r="L106" s="104"/>
      <c r="M106" s="104"/>
      <c r="N106" s="59"/>
      <c r="O106" s="31"/>
    </row>
    <row r="107" spans="1:15" x14ac:dyDescent="0.3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10521</v>
      </c>
      <c r="I107" s="104"/>
      <c r="J107" s="104"/>
      <c r="K107" s="104"/>
      <c r="L107" s="104"/>
      <c r="M107" s="104"/>
      <c r="N107" s="59"/>
      <c r="O107" s="31"/>
    </row>
    <row r="108" spans="1:15" x14ac:dyDescent="0.3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0</v>
      </c>
      <c r="I108" s="104"/>
      <c r="J108" s="104"/>
      <c r="K108" s="104"/>
      <c r="L108" s="104"/>
      <c r="M108" s="104"/>
      <c r="N108" s="59"/>
      <c r="O108" s="31"/>
    </row>
    <row r="109" spans="1:15" x14ac:dyDescent="0.3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3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3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3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3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3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3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3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26787</v>
      </c>
      <c r="I116" s="104"/>
      <c r="J116" s="104"/>
      <c r="K116" s="104"/>
      <c r="L116" s="104"/>
      <c r="M116" s="104"/>
      <c r="N116" s="59"/>
      <c r="O116" s="31"/>
    </row>
    <row r="117" spans="1:15" x14ac:dyDescent="0.3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30843</v>
      </c>
      <c r="I117" s="104"/>
      <c r="J117" s="104"/>
      <c r="K117" s="104"/>
      <c r="L117" s="104"/>
      <c r="M117" s="104"/>
      <c r="N117" s="59"/>
      <c r="O117" s="31"/>
    </row>
    <row r="118" spans="1:15" x14ac:dyDescent="0.3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3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3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3105</v>
      </c>
      <c r="I120" s="104"/>
      <c r="J120" s="104"/>
      <c r="K120" s="104"/>
      <c r="L120" s="104"/>
      <c r="M120" s="104"/>
      <c r="N120" s="59"/>
      <c r="O120" s="31"/>
    </row>
    <row r="121" spans="1:15" x14ac:dyDescent="0.3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356</v>
      </c>
      <c r="I121" s="104"/>
      <c r="J121" s="104"/>
      <c r="K121" s="104"/>
      <c r="L121" s="104"/>
      <c r="M121" s="104"/>
      <c r="N121" s="59"/>
      <c r="O121" s="31"/>
    </row>
    <row r="122" spans="1:15" x14ac:dyDescent="0.3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6</v>
      </c>
      <c r="I122" s="104"/>
      <c r="J122" s="104"/>
      <c r="K122" s="104"/>
      <c r="L122" s="104"/>
      <c r="M122" s="104"/>
      <c r="N122" s="59"/>
      <c r="O122" s="31"/>
    </row>
    <row r="123" spans="1:15" x14ac:dyDescent="0.3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3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30974</v>
      </c>
      <c r="I124" s="104"/>
      <c r="J124" s="104"/>
      <c r="K124" s="104"/>
      <c r="L124" s="104"/>
      <c r="M124" s="104"/>
      <c r="N124" s="59"/>
      <c r="O124" s="31"/>
    </row>
    <row r="125" spans="1:15" x14ac:dyDescent="0.3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3550</v>
      </c>
      <c r="I125" s="104"/>
      <c r="J125" s="104"/>
      <c r="K125" s="104"/>
      <c r="L125" s="104"/>
      <c r="M125" s="104"/>
      <c r="N125" s="59"/>
      <c r="O125" s="31"/>
    </row>
    <row r="126" spans="1:15" x14ac:dyDescent="0.3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60</v>
      </c>
      <c r="I126" s="104"/>
      <c r="J126" s="104"/>
      <c r="K126" s="104"/>
      <c r="L126" s="104"/>
      <c r="M126" s="104"/>
      <c r="N126" s="59"/>
      <c r="O126" s="31"/>
    </row>
    <row r="127" spans="1:15" x14ac:dyDescent="0.3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0</v>
      </c>
      <c r="I127" s="104"/>
      <c r="J127" s="104"/>
      <c r="K127" s="104"/>
      <c r="L127" s="104"/>
      <c r="M127" s="104"/>
      <c r="N127" s="59"/>
      <c r="O127" s="31"/>
    </row>
    <row r="128" spans="1:15" x14ac:dyDescent="0.3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1630</v>
      </c>
      <c r="I128" s="104"/>
      <c r="J128" s="104"/>
      <c r="K128" s="104"/>
      <c r="L128" s="104"/>
      <c r="M128" s="104"/>
      <c r="N128" s="59"/>
      <c r="O128" s="31"/>
    </row>
    <row r="129" spans="1:15" x14ac:dyDescent="0.3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646</v>
      </c>
      <c r="I129" s="104"/>
      <c r="J129" s="104"/>
      <c r="K129" s="104"/>
      <c r="L129" s="104"/>
      <c r="M129" s="104"/>
      <c r="N129" s="59"/>
      <c r="O129" s="31"/>
    </row>
    <row r="130" spans="1:15" x14ac:dyDescent="0.3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0</v>
      </c>
      <c r="I130" s="104"/>
      <c r="J130" s="104"/>
      <c r="K130" s="104"/>
      <c r="L130" s="104"/>
      <c r="M130" s="104"/>
      <c r="N130" s="59"/>
      <c r="O130" s="31"/>
    </row>
    <row r="131" spans="1:15" x14ac:dyDescent="0.3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76</v>
      </c>
      <c r="I131" s="104"/>
      <c r="J131" s="104"/>
      <c r="K131" s="104"/>
      <c r="L131" s="104"/>
      <c r="M131" s="104"/>
      <c r="N131" s="59"/>
      <c r="O131" s="31"/>
    </row>
    <row r="132" spans="1:15" x14ac:dyDescent="0.3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62</v>
      </c>
      <c r="I132" s="104"/>
      <c r="J132" s="104"/>
      <c r="K132" s="104"/>
      <c r="L132" s="104"/>
      <c r="M132" s="104"/>
      <c r="N132" s="59"/>
      <c r="O132" s="31"/>
    </row>
    <row r="133" spans="1:15" x14ac:dyDescent="0.3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51</v>
      </c>
      <c r="I133" s="104"/>
      <c r="J133" s="104"/>
      <c r="K133" s="104"/>
      <c r="L133" s="104"/>
      <c r="M133" s="104"/>
      <c r="N133" s="59"/>
      <c r="O133" s="31"/>
    </row>
    <row r="134" spans="1:15" x14ac:dyDescent="0.3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14</v>
      </c>
      <c r="I134" s="104"/>
      <c r="J134" s="104"/>
      <c r="K134" s="104"/>
      <c r="L134" s="104"/>
      <c r="M134" s="104"/>
      <c r="N134" s="59"/>
      <c r="O134" s="31"/>
    </row>
    <row r="135" spans="1:15" x14ac:dyDescent="0.3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245</v>
      </c>
      <c r="I135" s="104"/>
      <c r="J135" s="104"/>
      <c r="K135" s="104"/>
      <c r="L135" s="104"/>
      <c r="M135" s="104"/>
      <c r="N135" s="59"/>
      <c r="O135" s="31"/>
    </row>
    <row r="136" spans="1:15" x14ac:dyDescent="0.3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1380</v>
      </c>
      <c r="I136" s="104"/>
      <c r="J136" s="104"/>
      <c r="K136" s="104"/>
      <c r="L136" s="104"/>
      <c r="M136" s="104"/>
      <c r="N136" s="59"/>
      <c r="O136" s="31"/>
    </row>
    <row r="137" spans="1:15" x14ac:dyDescent="0.3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0</v>
      </c>
      <c r="I137" s="104"/>
      <c r="J137" s="104"/>
      <c r="K137" s="104"/>
      <c r="L137" s="104"/>
      <c r="M137" s="104"/>
      <c r="N137" s="59"/>
      <c r="O137" s="31"/>
    </row>
    <row r="138" spans="1:15" x14ac:dyDescent="0.3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3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0</v>
      </c>
      <c r="I139" s="104"/>
      <c r="J139" s="104"/>
      <c r="K139" s="104"/>
      <c r="L139" s="104"/>
      <c r="M139" s="104"/>
      <c r="N139" s="59"/>
      <c r="O139" s="31"/>
    </row>
    <row r="140" spans="1:15" x14ac:dyDescent="0.3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4146</v>
      </c>
      <c r="I140" s="104"/>
      <c r="J140" s="104"/>
      <c r="K140" s="104"/>
      <c r="L140" s="104"/>
      <c r="M140" s="104"/>
      <c r="N140" s="59"/>
      <c r="O140" s="31"/>
    </row>
    <row r="141" spans="1:15" x14ac:dyDescent="0.3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63</v>
      </c>
      <c r="I141" s="104"/>
      <c r="J141" s="104"/>
      <c r="K141" s="104"/>
      <c r="L141" s="104"/>
      <c r="M141" s="104"/>
      <c r="N141" s="59"/>
      <c r="O141" s="31"/>
    </row>
    <row r="142" spans="1:15" x14ac:dyDescent="0.3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480</v>
      </c>
      <c r="I142" s="104"/>
      <c r="J142" s="104"/>
      <c r="K142" s="104"/>
      <c r="L142" s="104"/>
      <c r="M142" s="104"/>
      <c r="N142" s="59"/>
      <c r="O142" s="31"/>
    </row>
    <row r="143" spans="1:15" x14ac:dyDescent="0.3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24</v>
      </c>
      <c r="I143" s="104"/>
      <c r="J143" s="104"/>
      <c r="K143" s="104"/>
      <c r="L143" s="104"/>
      <c r="M143" s="104"/>
      <c r="N143" s="59"/>
      <c r="O143" s="31"/>
    </row>
    <row r="144" spans="1:15" x14ac:dyDescent="0.3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916</v>
      </c>
      <c r="I144" s="104"/>
      <c r="J144" s="104"/>
      <c r="K144" s="104"/>
      <c r="L144" s="104"/>
      <c r="M144" s="104"/>
      <c r="N144" s="59"/>
      <c r="O144" s="31"/>
    </row>
    <row r="145" spans="1:15" x14ac:dyDescent="0.3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18</v>
      </c>
      <c r="I145" s="104"/>
      <c r="J145" s="104"/>
      <c r="K145" s="104"/>
      <c r="L145" s="104"/>
      <c r="M145" s="104"/>
      <c r="N145" s="59"/>
      <c r="O145" s="31"/>
    </row>
    <row r="146" spans="1:15" x14ac:dyDescent="0.3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47</v>
      </c>
      <c r="I146" s="104"/>
      <c r="J146" s="104"/>
      <c r="K146" s="104"/>
      <c r="L146" s="104"/>
      <c r="M146" s="104"/>
      <c r="N146" s="59"/>
      <c r="O146" s="31"/>
    </row>
    <row r="147" spans="1:15" x14ac:dyDescent="0.3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4</v>
      </c>
      <c r="I147" s="104"/>
      <c r="J147" s="104"/>
      <c r="K147" s="104"/>
      <c r="L147" s="104"/>
      <c r="M147" s="104"/>
      <c r="N147" s="59"/>
      <c r="O147" s="31"/>
    </row>
    <row r="148" spans="1:15" x14ac:dyDescent="0.3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191</v>
      </c>
      <c r="I148" s="104"/>
      <c r="J148" s="104"/>
      <c r="K148" s="104"/>
      <c r="L148" s="104"/>
      <c r="M148" s="104"/>
      <c r="N148" s="59"/>
      <c r="O148" s="31"/>
    </row>
    <row r="149" spans="1:15" x14ac:dyDescent="0.3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1726</v>
      </c>
      <c r="I149" s="104"/>
      <c r="J149" s="104"/>
      <c r="K149" s="104"/>
      <c r="L149" s="104"/>
      <c r="M149" s="104"/>
      <c r="N149" s="59"/>
      <c r="O149" s="31"/>
    </row>
    <row r="150" spans="1:15" x14ac:dyDescent="0.3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1337</v>
      </c>
      <c r="I150" s="104"/>
      <c r="J150" s="104"/>
      <c r="K150" s="104"/>
      <c r="L150" s="104"/>
      <c r="M150" s="104"/>
      <c r="N150" s="59"/>
      <c r="O150" s="31"/>
    </row>
    <row r="151" spans="1:15" x14ac:dyDescent="0.3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4203</v>
      </c>
      <c r="I151" s="104"/>
      <c r="J151" s="104"/>
      <c r="K151" s="104"/>
      <c r="L151" s="104"/>
      <c r="M151" s="104"/>
      <c r="N151" s="59"/>
      <c r="O151" s="31"/>
    </row>
    <row r="152" spans="1:15" x14ac:dyDescent="0.3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8360</v>
      </c>
      <c r="I152" s="104"/>
      <c r="J152" s="104"/>
      <c r="K152" s="104"/>
      <c r="L152" s="104"/>
      <c r="M152" s="104"/>
      <c r="N152" s="59"/>
      <c r="O152" s="31"/>
    </row>
    <row r="153" spans="1:15" x14ac:dyDescent="0.3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187</v>
      </c>
      <c r="I153" s="104"/>
      <c r="J153" s="104"/>
      <c r="K153" s="104"/>
      <c r="L153" s="104"/>
      <c r="M153" s="104"/>
      <c r="N153" s="59"/>
      <c r="O153" s="31"/>
    </row>
    <row r="154" spans="1:15" x14ac:dyDescent="0.3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287</v>
      </c>
      <c r="I154" s="104"/>
      <c r="J154" s="104"/>
      <c r="K154" s="104"/>
      <c r="L154" s="104"/>
      <c r="M154" s="104"/>
      <c r="N154" s="59"/>
      <c r="O154" s="31"/>
    </row>
    <row r="155" spans="1:15" x14ac:dyDescent="0.3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4</v>
      </c>
      <c r="I155" s="104"/>
      <c r="J155" s="104"/>
      <c r="K155" s="104"/>
      <c r="L155" s="104"/>
      <c r="M155" s="104"/>
      <c r="N155" s="59"/>
      <c r="O155" s="31"/>
    </row>
    <row r="156" spans="1:15" x14ac:dyDescent="0.3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12</v>
      </c>
      <c r="I156" s="104"/>
      <c r="J156" s="104"/>
      <c r="K156" s="104"/>
      <c r="L156" s="104"/>
      <c r="M156" s="104"/>
      <c r="N156" s="59"/>
      <c r="O156" s="31"/>
    </row>
    <row r="157" spans="1:15" x14ac:dyDescent="0.3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299</v>
      </c>
      <c r="I157" s="104"/>
      <c r="J157" s="104"/>
      <c r="K157" s="104"/>
      <c r="L157" s="104"/>
      <c r="M157" s="104"/>
      <c r="N157" s="59"/>
      <c r="O157" s="31"/>
    </row>
    <row r="158" spans="1:15" x14ac:dyDescent="0.3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2423</v>
      </c>
      <c r="I158" s="104"/>
      <c r="J158" s="104"/>
      <c r="K158" s="104"/>
      <c r="L158" s="104"/>
      <c r="M158" s="104"/>
      <c r="N158" s="59"/>
      <c r="O158" s="31"/>
    </row>
    <row r="159" spans="1:15" x14ac:dyDescent="0.3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204</v>
      </c>
      <c r="I159" s="104"/>
      <c r="J159" s="104"/>
      <c r="K159" s="104"/>
      <c r="L159" s="104"/>
      <c r="M159" s="104"/>
      <c r="N159" s="59"/>
      <c r="O159" s="31"/>
    </row>
    <row r="160" spans="1:15" x14ac:dyDescent="0.3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0</v>
      </c>
      <c r="I160" s="104"/>
      <c r="J160" s="104"/>
      <c r="K160" s="104"/>
      <c r="L160" s="104"/>
      <c r="M160" s="104"/>
      <c r="N160" s="59"/>
      <c r="O160" s="31"/>
    </row>
    <row r="161" spans="1:15" x14ac:dyDescent="0.3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0</v>
      </c>
      <c r="I161" s="104"/>
      <c r="J161" s="104"/>
      <c r="K161" s="104"/>
      <c r="L161" s="104"/>
      <c r="M161" s="104"/>
      <c r="N161" s="59"/>
      <c r="O161" s="31"/>
    </row>
    <row r="162" spans="1:15" x14ac:dyDescent="0.3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545</v>
      </c>
      <c r="I162" s="104"/>
      <c r="J162" s="104"/>
      <c r="K162" s="104"/>
      <c r="L162" s="104"/>
      <c r="M162" s="104"/>
      <c r="N162" s="59"/>
      <c r="O162" s="31"/>
    </row>
    <row r="163" spans="1:15" x14ac:dyDescent="0.3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2520</v>
      </c>
      <c r="I163" s="104"/>
      <c r="J163" s="104"/>
      <c r="K163" s="104"/>
      <c r="L163" s="104"/>
      <c r="M163" s="104"/>
      <c r="N163" s="59"/>
      <c r="O163" s="31"/>
    </row>
    <row r="164" spans="1:15" x14ac:dyDescent="0.3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1914</v>
      </c>
      <c r="I164" s="104"/>
      <c r="J164" s="104"/>
      <c r="K164" s="104"/>
      <c r="L164" s="104"/>
      <c r="M164" s="104"/>
      <c r="N164" s="59"/>
      <c r="O164" s="31"/>
    </row>
    <row r="165" spans="1:15" x14ac:dyDescent="0.3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35">
      <c r="A166" s="31"/>
      <c r="B166" s="31"/>
      <c r="C166" s="101" t="s">
        <v>761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3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35">
      <c r="A168" s="31"/>
      <c r="B168" s="31"/>
      <c r="C168" s="31"/>
      <c r="D168" s="100" t="s">
        <v>694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3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3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600</v>
      </c>
    </row>
    <row r="171" spans="1:15" x14ac:dyDescent="0.3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27355.448779989973</v>
      </c>
      <c r="I171" s="104"/>
      <c r="J171" s="104"/>
      <c r="K171" s="104"/>
      <c r="L171" s="104"/>
      <c r="M171" s="104"/>
      <c r="N171" s="59"/>
      <c r="O171" s="31"/>
    </row>
    <row r="172" spans="1:15" x14ac:dyDescent="0.3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772.15619673238609</v>
      </c>
      <c r="I172" s="104"/>
      <c r="J172" s="104"/>
      <c r="K172" s="104"/>
      <c r="L172" s="104"/>
      <c r="M172" s="104"/>
      <c r="N172" s="59"/>
      <c r="O172" s="31"/>
    </row>
    <row r="173" spans="1:15" x14ac:dyDescent="0.3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2670.7092269494428</v>
      </c>
      <c r="I173" s="104"/>
      <c r="J173" s="104"/>
      <c r="K173" s="104"/>
      <c r="L173" s="104"/>
      <c r="M173" s="104"/>
      <c r="N173" s="59"/>
      <c r="O173" s="31"/>
    </row>
    <row r="174" spans="1:15" x14ac:dyDescent="0.3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173436.26575495757</v>
      </c>
      <c r="I174" s="104"/>
      <c r="J174" s="104"/>
      <c r="K174" s="104"/>
      <c r="L174" s="104"/>
      <c r="M174" s="104"/>
      <c r="N174" s="59"/>
      <c r="O174" s="31"/>
    </row>
    <row r="175" spans="1:15" x14ac:dyDescent="0.3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173436.26575495757</v>
      </c>
      <c r="I175" s="104"/>
      <c r="J175" s="104"/>
      <c r="K175" s="104"/>
      <c r="L175" s="104"/>
      <c r="M175" s="104"/>
      <c r="N175" s="59"/>
      <c r="O175" s="31"/>
    </row>
    <row r="176" spans="1:15" x14ac:dyDescent="0.3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173436.26575495757</v>
      </c>
      <c r="I176" s="104"/>
      <c r="J176" s="104"/>
      <c r="K176" s="104"/>
      <c r="L176" s="104"/>
      <c r="M176" s="104"/>
      <c r="N176" s="59"/>
      <c r="O176" s="31"/>
    </row>
    <row r="177" spans="1:15" x14ac:dyDescent="0.3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2325.2642580116071</v>
      </c>
      <c r="I177" s="104"/>
      <c r="J177" s="104"/>
      <c r="K177" s="104"/>
      <c r="L177" s="104"/>
      <c r="M177" s="104"/>
      <c r="N177" s="59"/>
      <c r="O177" s="31"/>
    </row>
    <row r="178" spans="1:15" x14ac:dyDescent="0.3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0</v>
      </c>
      <c r="I178" s="104"/>
      <c r="J178" s="104"/>
      <c r="K178" s="104"/>
      <c r="L178" s="104"/>
      <c r="M178" s="104"/>
      <c r="N178" s="59"/>
      <c r="O178" s="31"/>
    </row>
    <row r="179" spans="1:15" x14ac:dyDescent="0.3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14914.111827144401</v>
      </c>
      <c r="I179" s="104"/>
      <c r="J179" s="104"/>
      <c r="K179" s="104"/>
      <c r="L179" s="104"/>
      <c r="M179" s="104"/>
      <c r="N179" s="59"/>
      <c r="O179" s="31"/>
    </row>
    <row r="180" spans="1:15" x14ac:dyDescent="0.3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0</v>
      </c>
      <c r="I180" s="104"/>
      <c r="J180" s="104"/>
      <c r="K180" s="104"/>
      <c r="L180" s="104"/>
      <c r="M180" s="104"/>
      <c r="N180" s="59"/>
      <c r="O180" s="31"/>
    </row>
    <row r="181" spans="1:15" x14ac:dyDescent="0.3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8288.2106743583208</v>
      </c>
      <c r="I181" s="104"/>
      <c r="J181" s="104"/>
      <c r="K181" s="104"/>
      <c r="L181" s="104"/>
      <c r="M181" s="104"/>
      <c r="N181" s="59"/>
      <c r="O181" s="31"/>
    </row>
    <row r="182" spans="1:15" x14ac:dyDescent="0.3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67.460206465018672</v>
      </c>
      <c r="I182" s="104"/>
      <c r="J182" s="104"/>
      <c r="K182" s="104"/>
      <c r="L182" s="104"/>
      <c r="M182" s="104"/>
      <c r="N182" s="59"/>
      <c r="O182" s="31"/>
    </row>
    <row r="183" spans="1:15" x14ac:dyDescent="0.3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3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38304.539246377295</v>
      </c>
      <c r="I184" s="104"/>
      <c r="J184" s="104"/>
      <c r="K184" s="104"/>
      <c r="L184" s="104"/>
      <c r="M184" s="104"/>
      <c r="N184" s="59"/>
      <c r="O184" s="31"/>
    </row>
    <row r="185" spans="1:15" x14ac:dyDescent="0.3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60280.458510201519</v>
      </c>
      <c r="I185" s="104"/>
      <c r="J185" s="104"/>
      <c r="K185" s="104"/>
      <c r="L185" s="104"/>
      <c r="M185" s="104"/>
      <c r="N185" s="59"/>
      <c r="O185" s="31"/>
    </row>
    <row r="186" spans="1:15" x14ac:dyDescent="0.3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3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3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3819.4462189149176</v>
      </c>
      <c r="I188" s="104"/>
      <c r="J188" s="104"/>
      <c r="K188" s="104"/>
      <c r="L188" s="104"/>
      <c r="M188" s="104"/>
      <c r="N188" s="59"/>
      <c r="O188" s="31"/>
    </row>
    <row r="189" spans="1:15" x14ac:dyDescent="0.3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3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196720.2009052934</v>
      </c>
      <c r="I190" s="104"/>
      <c r="J190" s="104"/>
      <c r="K190" s="104"/>
      <c r="L190" s="104"/>
      <c r="M190" s="104"/>
      <c r="N190" s="59"/>
      <c r="O190" s="31"/>
    </row>
    <row r="191" spans="1:15" x14ac:dyDescent="0.3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3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0</v>
      </c>
      <c r="I192" s="104"/>
      <c r="J192" s="104"/>
      <c r="K192" s="104"/>
      <c r="L192" s="104"/>
      <c r="M192" s="104"/>
      <c r="N192" s="59"/>
      <c r="O192" s="31"/>
    </row>
    <row r="193" spans="1:15" x14ac:dyDescent="0.3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16100.451576947602</v>
      </c>
      <c r="I193" s="104"/>
      <c r="J193" s="104"/>
      <c r="K193" s="104"/>
      <c r="L193" s="104"/>
      <c r="M193" s="104"/>
      <c r="N193" s="59"/>
      <c r="O193" s="31"/>
    </row>
    <row r="194" spans="1:15" x14ac:dyDescent="0.3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56467.84143490612</v>
      </c>
      <c r="I194" s="104"/>
      <c r="J194" s="104"/>
      <c r="K194" s="104"/>
      <c r="L194" s="104"/>
      <c r="M194" s="104"/>
      <c r="N194" s="59"/>
      <c r="O194" s="31"/>
    </row>
    <row r="195" spans="1:15" x14ac:dyDescent="0.3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0</v>
      </c>
      <c r="I195" s="104"/>
      <c r="J195" s="104"/>
      <c r="K195" s="104"/>
      <c r="L195" s="104"/>
      <c r="M195" s="104"/>
      <c r="N195" s="59"/>
      <c r="O195" s="31"/>
    </row>
    <row r="196" spans="1:15" x14ac:dyDescent="0.3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12730.167121474962</v>
      </c>
      <c r="I196" s="104"/>
      <c r="J196" s="104"/>
      <c r="K196" s="104"/>
      <c r="L196" s="104"/>
      <c r="M196" s="104"/>
      <c r="N196" s="59"/>
      <c r="O196" s="31"/>
    </row>
    <row r="197" spans="1:15" x14ac:dyDescent="0.3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23781.924370151355</v>
      </c>
      <c r="I197" s="104"/>
      <c r="J197" s="104"/>
      <c r="K197" s="104"/>
      <c r="L197" s="104"/>
      <c r="M197" s="104"/>
      <c r="N197" s="59"/>
      <c r="O197" s="31"/>
    </row>
    <row r="198" spans="1:15" x14ac:dyDescent="0.3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2610.3807669256239</v>
      </c>
      <c r="I198" s="104"/>
      <c r="J198" s="104"/>
      <c r="K198" s="104"/>
      <c r="L198" s="104"/>
      <c r="M198" s="104"/>
      <c r="N198" s="59"/>
      <c r="O198" s="31"/>
    </row>
    <row r="199" spans="1:15" x14ac:dyDescent="0.3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3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3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3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3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3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3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3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3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6565.0814535691625</v>
      </c>
      <c r="I207" s="104"/>
      <c r="J207" s="104"/>
      <c r="K207" s="104"/>
      <c r="L207" s="104"/>
      <c r="M207" s="104"/>
      <c r="N207" s="59"/>
      <c r="O207" s="31"/>
    </row>
    <row r="208" spans="1:15" x14ac:dyDescent="0.3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22469.720941180203</v>
      </c>
      <c r="I208" s="104"/>
      <c r="J208" s="104"/>
      <c r="K208" s="104"/>
      <c r="L208" s="104"/>
      <c r="M208" s="104"/>
      <c r="N208" s="59"/>
      <c r="O208" s="31"/>
    </row>
    <row r="209" spans="1:15" x14ac:dyDescent="0.3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3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3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46717.728809313237</v>
      </c>
      <c r="I211" s="104"/>
      <c r="J211" s="104"/>
      <c r="K211" s="104"/>
      <c r="L211" s="104"/>
      <c r="M211" s="104"/>
      <c r="N211" s="59"/>
      <c r="O211" s="31"/>
    </row>
    <row r="212" spans="1:15" x14ac:dyDescent="0.3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66943.53690424691</v>
      </c>
      <c r="I212" s="104"/>
      <c r="J212" s="104"/>
      <c r="K212" s="104"/>
      <c r="L212" s="104"/>
      <c r="M212" s="104"/>
      <c r="N212" s="59"/>
      <c r="O212" s="31"/>
    </row>
    <row r="213" spans="1:15" x14ac:dyDescent="0.3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0</v>
      </c>
      <c r="I213" s="104"/>
      <c r="J213" s="104"/>
      <c r="K213" s="104"/>
      <c r="L213" s="104"/>
      <c r="M213" s="104"/>
      <c r="N213" s="59"/>
      <c r="O213" s="31"/>
    </row>
    <row r="214" spans="1:15" x14ac:dyDescent="0.3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0</v>
      </c>
      <c r="I214" s="104"/>
      <c r="J214" s="104"/>
      <c r="K214" s="104"/>
      <c r="L214" s="104"/>
      <c r="M214" s="104"/>
      <c r="N214" s="59"/>
      <c r="O214" s="31"/>
    </row>
    <row r="215" spans="1:15" x14ac:dyDescent="0.3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0</v>
      </c>
      <c r="I215" s="104"/>
      <c r="J215" s="104"/>
      <c r="K215" s="104"/>
      <c r="L215" s="104"/>
      <c r="M215" s="104"/>
      <c r="N215" s="59"/>
      <c r="O215" s="31"/>
    </row>
    <row r="216" spans="1:15" x14ac:dyDescent="0.3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0</v>
      </c>
      <c r="I216" s="104"/>
      <c r="J216" s="104"/>
      <c r="K216" s="104"/>
      <c r="L216" s="104"/>
      <c r="M216" s="104"/>
      <c r="N216" s="59"/>
      <c r="O216" s="31"/>
    </row>
    <row r="217" spans="1:15" x14ac:dyDescent="0.3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3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3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410690.57764997118</v>
      </c>
      <c r="I219" s="104"/>
      <c r="J219" s="104"/>
      <c r="K219" s="104"/>
      <c r="L219" s="104"/>
      <c r="M219" s="104"/>
      <c r="N219" s="59"/>
      <c r="O219" s="31"/>
    </row>
    <row r="220" spans="1:15" x14ac:dyDescent="0.3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410690.57764997118</v>
      </c>
      <c r="I220" s="104"/>
      <c r="J220" s="104"/>
      <c r="K220" s="104"/>
      <c r="L220" s="104"/>
      <c r="M220" s="104"/>
      <c r="N220" s="59"/>
      <c r="O220" s="31"/>
    </row>
    <row r="221" spans="1:15" x14ac:dyDescent="0.3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0</v>
      </c>
      <c r="I221" s="104"/>
      <c r="J221" s="104"/>
      <c r="K221" s="104"/>
      <c r="L221" s="104"/>
      <c r="M221" s="104"/>
      <c r="N221" s="59"/>
      <c r="O221" s="31"/>
    </row>
    <row r="222" spans="1:15" x14ac:dyDescent="0.3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830911.78260119352</v>
      </c>
      <c r="I222" s="104"/>
      <c r="J222" s="104"/>
      <c r="K222" s="104"/>
      <c r="L222" s="104"/>
      <c r="M222" s="104"/>
      <c r="N222" s="59"/>
      <c r="O222" s="31"/>
    </row>
    <row r="223" spans="1:15" x14ac:dyDescent="0.3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830911.78260119352</v>
      </c>
      <c r="I223" s="104"/>
      <c r="J223" s="104"/>
      <c r="K223" s="104"/>
      <c r="L223" s="104"/>
      <c r="M223" s="104"/>
      <c r="N223" s="59"/>
      <c r="O223" s="31"/>
    </row>
    <row r="224" spans="1:15" x14ac:dyDescent="0.3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830911.78260119352</v>
      </c>
      <c r="I224" s="104"/>
      <c r="J224" s="104"/>
      <c r="K224" s="104"/>
      <c r="L224" s="104"/>
      <c r="M224" s="104"/>
      <c r="N224" s="59"/>
      <c r="O224" s="31"/>
    </row>
    <row r="225" spans="1:15" x14ac:dyDescent="0.3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740615.1267415958</v>
      </c>
      <c r="I225" s="104"/>
      <c r="J225" s="104"/>
      <c r="K225" s="104"/>
      <c r="L225" s="104"/>
      <c r="M225" s="104"/>
      <c r="N225" s="59"/>
      <c r="O225" s="31"/>
    </row>
    <row r="226" spans="1:15" x14ac:dyDescent="0.3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107654.10655327962</v>
      </c>
      <c r="I226" s="104"/>
      <c r="J226" s="104"/>
      <c r="K226" s="104"/>
      <c r="L226" s="104"/>
      <c r="M226" s="104"/>
      <c r="N226" s="59"/>
      <c r="O226" s="31"/>
    </row>
    <row r="227" spans="1:15" x14ac:dyDescent="0.3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117552.22638588345</v>
      </c>
      <c r="I227" s="104"/>
      <c r="J227" s="104"/>
      <c r="K227" s="104"/>
      <c r="L227" s="104"/>
      <c r="M227" s="104"/>
      <c r="N227" s="59"/>
      <c r="O227" s="31"/>
    </row>
    <row r="228" spans="1:15" x14ac:dyDescent="0.3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0</v>
      </c>
      <c r="I228" s="104"/>
      <c r="J228" s="104"/>
      <c r="K228" s="104"/>
      <c r="L228" s="104"/>
      <c r="M228" s="104"/>
      <c r="N228" s="59"/>
      <c r="O228" s="31"/>
    </row>
    <row r="229" spans="1:15" x14ac:dyDescent="0.3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3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0</v>
      </c>
      <c r="I230" s="104"/>
      <c r="J230" s="104"/>
      <c r="K230" s="104"/>
      <c r="L230" s="104"/>
      <c r="M230" s="104"/>
      <c r="N230" s="59"/>
      <c r="O230" s="31"/>
    </row>
    <row r="231" spans="1:15" x14ac:dyDescent="0.3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10576.743696216585</v>
      </c>
      <c r="I231" s="104"/>
      <c r="J231" s="104"/>
      <c r="K231" s="104"/>
      <c r="L231" s="104"/>
      <c r="M231" s="104"/>
      <c r="N231" s="59"/>
      <c r="O231" s="31"/>
    </row>
    <row r="232" spans="1:15" x14ac:dyDescent="0.3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529566.88272862358</v>
      </c>
      <c r="I232" s="104"/>
      <c r="J232" s="104"/>
      <c r="K232" s="104"/>
      <c r="L232" s="104"/>
      <c r="M232" s="104"/>
      <c r="N232" s="59"/>
      <c r="O232" s="31"/>
    </row>
    <row r="233" spans="1:15" x14ac:dyDescent="0.3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11528.223957675675</v>
      </c>
      <c r="I233" s="104"/>
      <c r="J233" s="104"/>
      <c r="K233" s="104"/>
      <c r="L233" s="104"/>
      <c r="M233" s="104"/>
      <c r="N233" s="59"/>
      <c r="O233" s="31"/>
    </row>
    <row r="234" spans="1:15" x14ac:dyDescent="0.3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4435.8570533833063</v>
      </c>
      <c r="I234" s="104"/>
      <c r="J234" s="104"/>
      <c r="K234" s="104"/>
      <c r="L234" s="104"/>
      <c r="M234" s="104"/>
      <c r="N234" s="59"/>
      <c r="O234" s="31"/>
    </row>
    <row r="235" spans="1:15" x14ac:dyDescent="0.3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517364.85706800374</v>
      </c>
      <c r="I235" s="104"/>
      <c r="J235" s="104"/>
      <c r="K235" s="104"/>
      <c r="L235" s="104"/>
      <c r="M235" s="104"/>
      <c r="N235" s="59"/>
      <c r="O235" s="31"/>
    </row>
    <row r="236" spans="1:15" x14ac:dyDescent="0.3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21191.257851615552</v>
      </c>
      <c r="I236" s="104"/>
      <c r="J236" s="104"/>
      <c r="K236" s="104"/>
      <c r="L236" s="104"/>
      <c r="M236" s="104"/>
      <c r="N236" s="59"/>
      <c r="O236" s="31"/>
    </row>
    <row r="237" spans="1:15" x14ac:dyDescent="0.3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795209.87392219028</v>
      </c>
      <c r="I237" s="104"/>
      <c r="J237" s="104"/>
      <c r="K237" s="104"/>
      <c r="L237" s="104"/>
      <c r="M237" s="104"/>
      <c r="N237" s="59"/>
      <c r="O237" s="31"/>
    </row>
    <row r="238" spans="1:15" x14ac:dyDescent="0.3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21191.257851615552</v>
      </c>
      <c r="I238" s="104"/>
      <c r="J238" s="104"/>
      <c r="K238" s="104"/>
      <c r="L238" s="104"/>
      <c r="M238" s="104"/>
      <c r="N238" s="59"/>
      <c r="O238" s="31"/>
    </row>
    <row r="239" spans="1:15" x14ac:dyDescent="0.3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82772.691386826773</v>
      </c>
      <c r="I239" s="104"/>
      <c r="J239" s="104"/>
      <c r="K239" s="104"/>
      <c r="L239" s="104"/>
      <c r="M239" s="104"/>
      <c r="N239" s="59"/>
      <c r="O239" s="31"/>
    </row>
    <row r="240" spans="1:15" x14ac:dyDescent="0.3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76770.721090073144</v>
      </c>
      <c r="I240" s="104"/>
      <c r="J240" s="104"/>
      <c r="K240" s="104"/>
      <c r="L240" s="104"/>
      <c r="M240" s="104"/>
      <c r="N240" s="59"/>
      <c r="O240" s="31"/>
    </row>
    <row r="241" spans="1:15" x14ac:dyDescent="0.3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7262.9333088889025</v>
      </c>
      <c r="I241" s="104"/>
      <c r="J241" s="104"/>
      <c r="K241" s="104"/>
      <c r="L241" s="104"/>
      <c r="M241" s="104"/>
      <c r="N241" s="59"/>
      <c r="O241" s="31"/>
    </row>
    <row r="242" spans="1:15" x14ac:dyDescent="0.3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145571.62395475947</v>
      </c>
      <c r="I242" s="104"/>
      <c r="J242" s="104"/>
      <c r="K242" s="104"/>
      <c r="L242" s="104"/>
      <c r="M242" s="104"/>
      <c r="N242" s="59"/>
      <c r="O242" s="31"/>
    </row>
    <row r="243" spans="1:15" x14ac:dyDescent="0.3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3759.1645977967769</v>
      </c>
      <c r="I243" s="104"/>
      <c r="J243" s="104"/>
      <c r="K243" s="104"/>
      <c r="L243" s="104"/>
      <c r="M243" s="104"/>
      <c r="N243" s="59"/>
      <c r="O243" s="31"/>
    </row>
    <row r="244" spans="1:15" x14ac:dyDescent="0.3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1417826.696905192</v>
      </c>
      <c r="I244" s="104"/>
      <c r="J244" s="104"/>
      <c r="K244" s="104"/>
      <c r="L244" s="104"/>
      <c r="M244" s="104"/>
      <c r="N244" s="59"/>
      <c r="O244" s="31"/>
    </row>
    <row r="245" spans="1:15" x14ac:dyDescent="0.3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1417826.696905192</v>
      </c>
      <c r="I245" s="104"/>
      <c r="J245" s="104"/>
      <c r="K245" s="104"/>
      <c r="L245" s="104"/>
      <c r="M245" s="104"/>
      <c r="N245" s="59"/>
      <c r="O245" s="31"/>
    </row>
    <row r="246" spans="1:15" x14ac:dyDescent="0.3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1417826.696905192</v>
      </c>
      <c r="I246" s="104"/>
      <c r="J246" s="104"/>
      <c r="K246" s="104"/>
      <c r="L246" s="104"/>
      <c r="M246" s="104"/>
      <c r="N246" s="59"/>
      <c r="O246" s="31"/>
    </row>
    <row r="247" spans="1:15" x14ac:dyDescent="0.3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1247351.7924068978</v>
      </c>
      <c r="I247" s="104"/>
      <c r="J247" s="104"/>
      <c r="K247" s="104"/>
      <c r="L247" s="104"/>
      <c r="M247" s="104"/>
      <c r="N247" s="59"/>
      <c r="O247" s="31"/>
    </row>
    <row r="248" spans="1:15" x14ac:dyDescent="0.3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1348172.34601637</v>
      </c>
      <c r="I248" s="104"/>
      <c r="J248" s="104"/>
      <c r="K248" s="104"/>
      <c r="L248" s="104"/>
      <c r="M248" s="104"/>
      <c r="N248" s="59"/>
      <c r="O248" s="31"/>
    </row>
    <row r="249" spans="1:15" x14ac:dyDescent="0.3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23387.846107629332</v>
      </c>
      <c r="I249" s="104"/>
      <c r="J249" s="104"/>
      <c r="K249" s="104"/>
      <c r="L249" s="104"/>
      <c r="M249" s="104"/>
      <c r="N249" s="59"/>
      <c r="O249" s="31"/>
    </row>
    <row r="250" spans="1:15" x14ac:dyDescent="0.3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1551618.9606524778</v>
      </c>
      <c r="I250" s="104"/>
      <c r="J250" s="104"/>
      <c r="K250" s="104"/>
      <c r="L250" s="104"/>
      <c r="M250" s="104"/>
      <c r="N250" s="59"/>
      <c r="O250" s="31"/>
    </row>
    <row r="251" spans="1:15" x14ac:dyDescent="0.3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0</v>
      </c>
      <c r="I251" s="104"/>
      <c r="J251" s="104"/>
      <c r="K251" s="104"/>
      <c r="L251" s="104"/>
      <c r="M251" s="104"/>
      <c r="N251" s="59"/>
      <c r="O251" s="31"/>
    </row>
    <row r="252" spans="1:15" x14ac:dyDescent="0.3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0</v>
      </c>
      <c r="I252" s="104"/>
      <c r="J252" s="104"/>
      <c r="K252" s="104"/>
      <c r="L252" s="104"/>
      <c r="M252" s="104"/>
      <c r="N252" s="59"/>
      <c r="O252" s="31"/>
    </row>
    <row r="253" spans="1:15" x14ac:dyDescent="0.3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12613.843959294973</v>
      </c>
      <c r="I253" s="104"/>
      <c r="J253" s="104"/>
      <c r="K253" s="104"/>
      <c r="L253" s="104"/>
      <c r="M253" s="104"/>
      <c r="N253" s="59"/>
      <c r="O253" s="31"/>
    </row>
    <row r="254" spans="1:15" x14ac:dyDescent="0.3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12613.843959294973</v>
      </c>
      <c r="I254" s="104"/>
      <c r="J254" s="104"/>
      <c r="K254" s="104"/>
      <c r="L254" s="104"/>
      <c r="M254" s="104"/>
      <c r="N254" s="59"/>
      <c r="O254" s="31"/>
    </row>
    <row r="255" spans="1:15" x14ac:dyDescent="0.3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12613.843959294973</v>
      </c>
      <c r="I255" s="104"/>
      <c r="J255" s="104"/>
      <c r="K255" s="104"/>
      <c r="L255" s="104"/>
      <c r="M255" s="104"/>
      <c r="N255" s="59"/>
      <c r="O255" s="31"/>
    </row>
    <row r="256" spans="1:15" x14ac:dyDescent="0.3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35">
      <c r="A257" s="31"/>
      <c r="B257" s="31"/>
      <c r="C257" s="101" t="s">
        <v>762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3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3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3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3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3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601</v>
      </c>
    </row>
    <row r="263" spans="1:15" x14ac:dyDescent="0.3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35500000</v>
      </c>
      <c r="I263" s="104"/>
      <c r="J263" s="104"/>
      <c r="K263" s="104"/>
      <c r="L263" s="104"/>
      <c r="M263" s="104"/>
      <c r="N263" s="59"/>
      <c r="O263" s="31"/>
    </row>
    <row r="264" spans="1:15" x14ac:dyDescent="0.3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51900000</v>
      </c>
      <c r="I264" s="104"/>
      <c r="J264" s="104"/>
      <c r="K264" s="104"/>
      <c r="L264" s="104"/>
      <c r="M264" s="104"/>
      <c r="N264" s="59"/>
      <c r="O264" s="31"/>
    </row>
    <row r="265" spans="1:15" x14ac:dyDescent="0.3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7700000</v>
      </c>
      <c r="I265" s="104"/>
      <c r="J265" s="104"/>
      <c r="K265" s="104"/>
      <c r="L265" s="104"/>
      <c r="M265" s="104"/>
      <c r="N265" s="59"/>
      <c r="O265" s="31"/>
    </row>
    <row r="266" spans="1:15" x14ac:dyDescent="0.3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22600000</v>
      </c>
      <c r="I266" s="104"/>
      <c r="J266" s="104"/>
      <c r="K266" s="104"/>
      <c r="L266" s="104"/>
      <c r="M266" s="104"/>
      <c r="N266" s="59"/>
      <c r="O266" s="31"/>
    </row>
    <row r="267" spans="1:15" x14ac:dyDescent="0.3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13500000</v>
      </c>
      <c r="I267" s="104"/>
      <c r="J267" s="104"/>
      <c r="K267" s="104"/>
      <c r="L267" s="104"/>
      <c r="M267" s="104"/>
      <c r="N267" s="59"/>
      <c r="O267" s="31"/>
    </row>
    <row r="268" spans="1:15" x14ac:dyDescent="0.3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6900000</v>
      </c>
      <c r="I268" s="104"/>
      <c r="J268" s="104"/>
      <c r="K268" s="104"/>
      <c r="L268" s="104"/>
      <c r="M268" s="104"/>
      <c r="N268" s="59"/>
      <c r="O268" s="31"/>
    </row>
    <row r="269" spans="1:15" x14ac:dyDescent="0.3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200000</v>
      </c>
      <c r="I269" s="104"/>
      <c r="J269" s="104"/>
      <c r="K269" s="104"/>
      <c r="L269" s="104"/>
      <c r="M269" s="104"/>
      <c r="N269" s="59"/>
      <c r="O269" s="31"/>
    </row>
    <row r="270" spans="1:15" x14ac:dyDescent="0.3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3000000</v>
      </c>
      <c r="I270" s="104"/>
      <c r="J270" s="104"/>
      <c r="K270" s="104"/>
      <c r="L270" s="104"/>
      <c r="M270" s="104"/>
      <c r="N270" s="59"/>
      <c r="O270" s="31"/>
    </row>
    <row r="271" spans="1:15" x14ac:dyDescent="0.3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6800000</v>
      </c>
      <c r="I271" s="104"/>
      <c r="J271" s="104"/>
      <c r="K271" s="104"/>
      <c r="L271" s="104"/>
      <c r="M271" s="104"/>
      <c r="N271" s="59"/>
      <c r="O271" s="31"/>
    </row>
    <row r="272" spans="1:15" x14ac:dyDescent="0.3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19700000</v>
      </c>
      <c r="I272" s="104"/>
      <c r="J272" s="104"/>
      <c r="K272" s="104"/>
      <c r="L272" s="104"/>
      <c r="M272" s="104"/>
      <c r="N272" s="59"/>
      <c r="O272" s="31"/>
    </row>
    <row r="273" spans="1:15" x14ac:dyDescent="0.3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2600000</v>
      </c>
      <c r="I273" s="104"/>
      <c r="J273" s="104"/>
      <c r="K273" s="104"/>
      <c r="L273" s="104"/>
      <c r="M273" s="104"/>
      <c r="N273" s="59"/>
      <c r="O273" s="31"/>
    </row>
    <row r="274" spans="1:15" x14ac:dyDescent="0.3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900000</v>
      </c>
      <c r="I274" s="104"/>
      <c r="J274" s="104"/>
      <c r="K274" s="104"/>
      <c r="L274" s="104"/>
      <c r="M274" s="104"/>
      <c r="N274" s="59"/>
      <c r="O274" s="31"/>
    </row>
    <row r="275" spans="1:15" x14ac:dyDescent="0.3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2500000</v>
      </c>
      <c r="I275" s="104"/>
      <c r="J275" s="104"/>
      <c r="K275" s="104"/>
      <c r="L275" s="104"/>
      <c r="M275" s="104"/>
      <c r="N275" s="59"/>
      <c r="O275" s="31"/>
    </row>
    <row r="276" spans="1:15" x14ac:dyDescent="0.3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1500000</v>
      </c>
      <c r="I276" s="104"/>
      <c r="J276" s="104"/>
      <c r="K276" s="104"/>
      <c r="L276" s="104"/>
      <c r="M276" s="104"/>
      <c r="N276" s="59"/>
      <c r="O276" s="31"/>
    </row>
    <row r="277" spans="1:15" x14ac:dyDescent="0.3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11900000</v>
      </c>
      <c r="I277" s="104"/>
      <c r="J277" s="104"/>
      <c r="K277" s="104"/>
      <c r="L277" s="104"/>
      <c r="M277" s="104"/>
      <c r="N277" s="59"/>
      <c r="O277" s="31"/>
    </row>
    <row r="278" spans="1:15" x14ac:dyDescent="0.3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8300000.0000000009</v>
      </c>
      <c r="I278" s="104"/>
      <c r="J278" s="104"/>
      <c r="K278" s="104"/>
      <c r="L278" s="104"/>
      <c r="M278" s="104"/>
      <c r="N278" s="59"/>
      <c r="O278" s="31"/>
    </row>
    <row r="279" spans="1:15" x14ac:dyDescent="0.3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3600000</v>
      </c>
      <c r="I279" s="104"/>
      <c r="J279" s="104"/>
      <c r="K279" s="104"/>
      <c r="L279" s="104"/>
      <c r="M279" s="104"/>
      <c r="N279" s="59"/>
      <c r="O279" s="31"/>
    </row>
    <row r="280" spans="1:15" x14ac:dyDescent="0.3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3200000</v>
      </c>
      <c r="I280" s="104"/>
      <c r="J280" s="104"/>
      <c r="K280" s="104"/>
      <c r="L280" s="104"/>
      <c r="M280" s="104"/>
      <c r="N280" s="59"/>
      <c r="O280" s="31"/>
    </row>
    <row r="281" spans="1:15" x14ac:dyDescent="0.3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1800000</v>
      </c>
      <c r="I281" s="104"/>
      <c r="J281" s="104"/>
      <c r="K281" s="104"/>
      <c r="L281" s="104"/>
      <c r="M281" s="104"/>
      <c r="N281" s="59"/>
      <c r="O281" s="31"/>
    </row>
    <row r="282" spans="1:15" x14ac:dyDescent="0.3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9200000</v>
      </c>
      <c r="I282" s="104"/>
      <c r="J282" s="104"/>
      <c r="K282" s="104"/>
      <c r="L282" s="104"/>
      <c r="M282" s="104"/>
      <c r="N282" s="59"/>
      <c r="O282" s="31"/>
    </row>
    <row r="283" spans="1:15" x14ac:dyDescent="0.3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2300000</v>
      </c>
      <c r="I283" s="104"/>
      <c r="J283" s="104"/>
      <c r="K283" s="104"/>
      <c r="L283" s="104"/>
      <c r="M283" s="104"/>
      <c r="N283" s="59"/>
      <c r="O283" s="31"/>
    </row>
    <row r="284" spans="1:15" x14ac:dyDescent="0.3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3000000</v>
      </c>
      <c r="I284" s="104"/>
      <c r="J284" s="104"/>
      <c r="K284" s="104"/>
      <c r="L284" s="104"/>
      <c r="M284" s="104"/>
      <c r="N284" s="59"/>
      <c r="O284" s="31"/>
    </row>
    <row r="285" spans="1:15" x14ac:dyDescent="0.3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27000000</v>
      </c>
      <c r="I285" s="104"/>
      <c r="J285" s="104"/>
      <c r="K285" s="104"/>
      <c r="L285" s="104"/>
      <c r="M285" s="104"/>
      <c r="N285" s="59"/>
      <c r="O285" s="31"/>
    </row>
    <row r="286" spans="1:15" x14ac:dyDescent="0.3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13100000</v>
      </c>
      <c r="I286" s="104"/>
      <c r="J286" s="104"/>
      <c r="K286" s="104"/>
      <c r="L286" s="104"/>
      <c r="M286" s="104"/>
      <c r="N286" s="59"/>
      <c r="O286" s="31"/>
    </row>
    <row r="287" spans="1:15" x14ac:dyDescent="0.3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26900000</v>
      </c>
      <c r="I287" s="104"/>
      <c r="J287" s="104"/>
      <c r="K287" s="104"/>
      <c r="L287" s="104"/>
      <c r="M287" s="104"/>
      <c r="N287" s="59"/>
      <c r="O287" s="31"/>
    </row>
    <row r="288" spans="1:15" x14ac:dyDescent="0.3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-100000</v>
      </c>
      <c r="I288" s="104"/>
      <c r="J288" s="104"/>
      <c r="K288" s="104"/>
      <c r="L288" s="104"/>
      <c r="M288" s="104"/>
      <c r="N288" s="59"/>
      <c r="O288" s="31"/>
    </row>
    <row r="289" spans="1:15" x14ac:dyDescent="0.3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1000000</v>
      </c>
      <c r="I289" s="104"/>
      <c r="J289" s="104"/>
      <c r="K289" s="104"/>
      <c r="L289" s="104"/>
      <c r="M289" s="104"/>
      <c r="N289" s="59"/>
      <c r="O289" s="31"/>
    </row>
    <row r="290" spans="1:15" x14ac:dyDescent="0.3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3900000</v>
      </c>
      <c r="I290" s="104"/>
      <c r="J290" s="104"/>
      <c r="K290" s="104"/>
      <c r="L290" s="104"/>
      <c r="M290" s="104"/>
      <c r="N290" s="59"/>
      <c r="O290" s="31"/>
    </row>
    <row r="291" spans="1:15" x14ac:dyDescent="0.3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67900000</v>
      </c>
      <c r="I291" s="104"/>
      <c r="J291" s="104"/>
      <c r="K291" s="104"/>
      <c r="L291" s="104"/>
      <c r="M291" s="104"/>
      <c r="N291" s="59"/>
      <c r="O291" s="31"/>
    </row>
    <row r="292" spans="1:15" x14ac:dyDescent="0.3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37800000</v>
      </c>
      <c r="I292" s="104"/>
      <c r="J292" s="104"/>
      <c r="K292" s="104"/>
      <c r="L292" s="104"/>
      <c r="M292" s="104"/>
      <c r="N292" s="59"/>
      <c r="O292" s="31"/>
    </row>
    <row r="293" spans="1:15" x14ac:dyDescent="0.3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9800000</v>
      </c>
      <c r="I293" s="104"/>
      <c r="J293" s="104"/>
      <c r="K293" s="104"/>
      <c r="L293" s="104"/>
      <c r="M293" s="104"/>
      <c r="N293" s="59"/>
      <c r="O293" s="31"/>
    </row>
    <row r="294" spans="1:15" x14ac:dyDescent="0.3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-27000000</v>
      </c>
      <c r="I294" s="104"/>
      <c r="J294" s="104"/>
      <c r="K294" s="104"/>
      <c r="L294" s="104"/>
      <c r="M294" s="104"/>
      <c r="N294" s="59"/>
      <c r="O294" s="31"/>
    </row>
    <row r="295" spans="1:15" x14ac:dyDescent="0.35">
      <c r="A295" s="31"/>
      <c r="B295" s="31"/>
      <c r="C295" s="31"/>
      <c r="D295" s="31"/>
      <c r="E295" s="31"/>
      <c r="F295" s="103" t="s">
        <v>728</v>
      </c>
      <c r="G295" s="103" t="s">
        <v>438</v>
      </c>
      <c r="H295" s="22">
        <v>1300000</v>
      </c>
      <c r="I295" s="104"/>
      <c r="J295" s="104"/>
      <c r="K295" s="104"/>
      <c r="L295" s="104"/>
      <c r="M295" s="104"/>
      <c r="N295" s="59"/>
      <c r="O295" s="31"/>
    </row>
    <row r="296" spans="1:15" x14ac:dyDescent="0.35">
      <c r="A296" s="31"/>
      <c r="B296" s="31"/>
      <c r="C296" s="31"/>
      <c r="D296" s="31"/>
      <c r="E296" s="31"/>
      <c r="F296" s="103" t="s">
        <v>727</v>
      </c>
      <c r="G296" s="103" t="s">
        <v>438</v>
      </c>
      <c r="H296" s="22">
        <v>41600000</v>
      </c>
      <c r="I296" s="104"/>
      <c r="J296" s="104"/>
      <c r="K296" s="104"/>
      <c r="L296" s="104"/>
      <c r="M296" s="104"/>
      <c r="N296" s="59"/>
      <c r="O296" s="31"/>
    </row>
    <row r="297" spans="1:15" x14ac:dyDescent="0.35">
      <c r="A297" s="31"/>
      <c r="B297" s="31"/>
      <c r="C297" s="31"/>
      <c r="D297" s="31"/>
      <c r="E297" s="31"/>
      <c r="F297" s="112" t="s">
        <v>755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3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35">
      <c r="A299" s="31"/>
      <c r="B299" s="31"/>
      <c r="C299" s="101" t="s">
        <v>763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3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35">
      <c r="A301" s="31"/>
      <c r="B301" s="31"/>
      <c r="C301" s="31"/>
      <c r="D301" s="100" t="s">
        <v>690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35">
      <c r="A302" s="31"/>
      <c r="B302" s="31"/>
      <c r="C302" s="31"/>
      <c r="D302" s="100" t="s">
        <v>691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3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3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602</v>
      </c>
    </row>
    <row r="305" spans="1:15" x14ac:dyDescent="0.3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3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20000000</v>
      </c>
      <c r="K306" s="22">
        <v>7800000</v>
      </c>
      <c r="L306" s="22">
        <v>10800000</v>
      </c>
      <c r="M306" s="22">
        <v>13299999.999999998</v>
      </c>
      <c r="N306" s="59"/>
      <c r="O306" s="31"/>
    </row>
    <row r="307" spans="1:15" x14ac:dyDescent="0.3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3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13000000</v>
      </c>
      <c r="K308" s="22">
        <v>500000</v>
      </c>
      <c r="L308" s="22">
        <v>6100000</v>
      </c>
      <c r="M308" s="22">
        <v>900000</v>
      </c>
      <c r="N308" s="59"/>
      <c r="O308" s="31"/>
    </row>
    <row r="309" spans="1:15" x14ac:dyDescent="0.3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3300000</v>
      </c>
      <c r="K309" s="22">
        <v>3400000</v>
      </c>
      <c r="L309" s="22">
        <v>899999.99999999988</v>
      </c>
      <c r="M309" s="22">
        <v>4800000</v>
      </c>
      <c r="N309" s="59"/>
      <c r="O309" s="31"/>
    </row>
    <row r="310" spans="1:15" x14ac:dyDescent="0.3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2800000</v>
      </c>
      <c r="K310" s="22">
        <v>0</v>
      </c>
      <c r="L310" s="22">
        <v>2900000</v>
      </c>
      <c r="M310" s="22">
        <v>1200000</v>
      </c>
      <c r="N310" s="59"/>
      <c r="O310" s="31"/>
    </row>
    <row r="311" spans="1:15" x14ac:dyDescent="0.3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3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3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3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3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3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3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3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3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3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3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3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3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3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3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3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3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3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3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3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3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3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3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3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3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3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35">
      <c r="A337" s="31"/>
      <c r="B337" s="31"/>
      <c r="C337" s="31"/>
      <c r="D337" s="31"/>
      <c r="E337" s="31"/>
      <c r="F337" s="103" t="s">
        <v>728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35">
      <c r="A338" s="31"/>
      <c r="B338" s="31"/>
      <c r="C338" s="31"/>
      <c r="D338" s="31"/>
      <c r="E338" s="31"/>
      <c r="F338" s="103" t="s">
        <v>727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35">
      <c r="A339" s="31"/>
      <c r="B339" s="31"/>
      <c r="C339" s="31"/>
      <c r="D339" s="31"/>
      <c r="E339" s="31"/>
      <c r="F339" s="112" t="s">
        <v>755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3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35">
      <c r="A341" s="31"/>
      <c r="B341" s="31"/>
      <c r="C341" s="101" t="s">
        <v>764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3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3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3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3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3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603</v>
      </c>
    </row>
    <row r="347" spans="1:15" x14ac:dyDescent="0.3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4840000.0000000037</v>
      </c>
      <c r="I347" s="104"/>
      <c r="J347" s="104"/>
      <c r="K347" s="104"/>
      <c r="L347" s="104"/>
      <c r="M347" s="104"/>
      <c r="N347" s="59"/>
      <c r="O347" s="31"/>
    </row>
    <row r="348" spans="1:15" x14ac:dyDescent="0.3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3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17380000.000000004</v>
      </c>
      <c r="I349" s="104"/>
      <c r="J349" s="104"/>
      <c r="K349" s="104"/>
      <c r="L349" s="104"/>
      <c r="M349" s="104"/>
      <c r="N349" s="59"/>
      <c r="O349" s="31"/>
    </row>
    <row r="350" spans="1:15" x14ac:dyDescent="0.3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37080000</v>
      </c>
      <c r="I350" s="104"/>
      <c r="J350" s="104"/>
      <c r="K350" s="104"/>
      <c r="L350" s="104"/>
      <c r="M350" s="104"/>
      <c r="N350" s="59"/>
      <c r="O350" s="31"/>
    </row>
    <row r="351" spans="1:15" x14ac:dyDescent="0.3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35">
      <c r="A352" s="31"/>
      <c r="B352" s="31"/>
      <c r="C352" s="101" t="s">
        <v>765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3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3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35">
      <c r="A355" s="31"/>
      <c r="B355" s="31"/>
      <c r="C355" s="31"/>
      <c r="D355" s="100" t="s">
        <v>670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3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3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593</v>
      </c>
    </row>
    <row r="358" spans="1:15" x14ac:dyDescent="0.3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230599999.99999997</v>
      </c>
      <c r="I358" s="104"/>
      <c r="J358" s="104"/>
      <c r="K358" s="104"/>
      <c r="L358" s="104"/>
      <c r="M358" s="104"/>
      <c r="N358" s="59"/>
      <c r="O358" s="31"/>
    </row>
    <row r="359" spans="1:15" x14ac:dyDescent="0.3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64811428.571428582</v>
      </c>
      <c r="I359" s="104"/>
      <c r="J359" s="104"/>
      <c r="K359" s="104"/>
      <c r="L359" s="104"/>
      <c r="M359" s="104"/>
      <c r="N359" s="59"/>
      <c r="O359" s="31"/>
    </row>
    <row r="360" spans="1:15" x14ac:dyDescent="0.3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287988571.42857146</v>
      </c>
      <c r="I360" s="104"/>
      <c r="J360" s="104"/>
      <c r="K360" s="104"/>
      <c r="L360" s="104"/>
      <c r="M360" s="104"/>
      <c r="N360" s="59"/>
      <c r="O360" s="31"/>
    </row>
    <row r="361" spans="1:15" x14ac:dyDescent="0.3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277600000</v>
      </c>
      <c r="I361" s="104"/>
      <c r="J361" s="104"/>
      <c r="K361" s="104"/>
      <c r="L361" s="104"/>
      <c r="M361" s="104"/>
      <c r="N361" s="59"/>
      <c r="O361" s="31"/>
    </row>
    <row r="362" spans="1:15" x14ac:dyDescent="0.3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199272195.12195119</v>
      </c>
      <c r="I362" s="104"/>
      <c r="J362" s="104"/>
      <c r="K362" s="104"/>
      <c r="L362" s="104"/>
      <c r="M362" s="104"/>
      <c r="N362" s="59"/>
      <c r="O362" s="31"/>
    </row>
    <row r="363" spans="1:15" x14ac:dyDescent="0.3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35">
      <c r="A364" s="31"/>
      <c r="B364" s="31"/>
      <c r="C364" s="101" t="s">
        <v>766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3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3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3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3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3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0.10180722891566267</v>
      </c>
      <c r="I369" s="106" t="s">
        <v>314</v>
      </c>
      <c r="J369" s="116"/>
      <c r="K369" s="116"/>
      <c r="L369" s="116"/>
      <c r="M369" s="116"/>
      <c r="N369" s="59"/>
      <c r="O369" s="103" t="s">
        <v>570</v>
      </c>
    </row>
    <row r="370" spans="1:15" x14ac:dyDescent="0.3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35">
      <c r="A371" s="31"/>
      <c r="B371" s="31"/>
      <c r="C371" s="101" t="s">
        <v>767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3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3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3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3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594</v>
      </c>
    </row>
    <row r="376" spans="1:15" x14ac:dyDescent="0.3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621978192.93916261</v>
      </c>
      <c r="I376" s="104"/>
      <c r="J376" s="104"/>
      <c r="K376" s="104"/>
      <c r="L376" s="104"/>
      <c r="M376" s="104"/>
      <c r="N376" s="59"/>
      <c r="O376" s="31"/>
    </row>
    <row r="377" spans="1:15" x14ac:dyDescent="0.3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575800000</v>
      </c>
      <c r="I377" s="104"/>
      <c r="J377" s="104"/>
      <c r="K377" s="104"/>
      <c r="L377" s="104"/>
      <c r="M377" s="104"/>
      <c r="N377" s="59"/>
      <c r="O377" s="31"/>
    </row>
    <row r="378" spans="1:15" x14ac:dyDescent="0.3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516157600</v>
      </c>
      <c r="I378" s="104"/>
      <c r="J378" s="104"/>
      <c r="K378" s="104"/>
      <c r="L378" s="104"/>
      <c r="M378" s="104"/>
      <c r="N378" s="59"/>
      <c r="O378" s="31"/>
    </row>
    <row r="379" spans="1:15" x14ac:dyDescent="0.3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35">
      <c r="A380" s="31"/>
      <c r="B380" s="31"/>
      <c r="C380" s="101" t="s">
        <v>768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3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3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3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3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423806642</v>
      </c>
      <c r="I384" s="127" t="s">
        <v>314</v>
      </c>
      <c r="J384" s="104"/>
      <c r="K384" s="104"/>
      <c r="L384" s="104"/>
      <c r="M384" s="104"/>
      <c r="N384" s="59"/>
      <c r="O384" s="103" t="s">
        <v>571</v>
      </c>
    </row>
    <row r="385" spans="1:15" x14ac:dyDescent="0.3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35">
      <c r="A386" s="31"/>
      <c r="B386" s="31"/>
      <c r="C386" s="101" t="s">
        <v>769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3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35">
      <c r="A388" s="31"/>
      <c r="B388" s="31"/>
      <c r="C388" s="31"/>
      <c r="D388" s="100" t="s">
        <v>709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3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3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9975061</v>
      </c>
      <c r="I390" s="127" t="s">
        <v>314</v>
      </c>
      <c r="J390" s="104"/>
      <c r="K390" s="104"/>
      <c r="L390" s="104"/>
      <c r="M390" s="104"/>
      <c r="N390" s="59"/>
      <c r="O390" s="103" t="s">
        <v>571</v>
      </c>
    </row>
    <row r="391" spans="1:15" x14ac:dyDescent="0.3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35">
      <c r="A392" s="31"/>
      <c r="B392" s="31"/>
      <c r="C392" s="101" t="s">
        <v>770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3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3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3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3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3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16900000</v>
      </c>
      <c r="I397" s="127" t="s">
        <v>314</v>
      </c>
      <c r="J397" s="104"/>
      <c r="K397" s="104"/>
      <c r="L397" s="104"/>
      <c r="M397" s="104"/>
      <c r="N397" s="59"/>
      <c r="O397" s="103" t="s">
        <v>595</v>
      </c>
    </row>
    <row r="398" spans="1:15" x14ac:dyDescent="0.3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35">
      <c r="A399" s="31"/>
      <c r="B399" s="31"/>
      <c r="C399" s="101" t="s">
        <v>771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3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3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3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3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596</v>
      </c>
    </row>
    <row r="404" spans="1:15" x14ac:dyDescent="0.3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3263</v>
      </c>
      <c r="I404" s="104"/>
      <c r="J404" s="104"/>
      <c r="K404" s="104"/>
      <c r="L404" s="104"/>
      <c r="M404" s="104"/>
      <c r="N404" s="59"/>
      <c r="O404" s="31"/>
    </row>
    <row r="405" spans="1:15" x14ac:dyDescent="0.3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6511</v>
      </c>
      <c r="I405" s="104"/>
      <c r="J405" s="104"/>
      <c r="K405" s="104"/>
      <c r="L405" s="104"/>
      <c r="M405" s="104"/>
      <c r="N405" s="59"/>
      <c r="O405" s="31"/>
    </row>
    <row r="406" spans="1:15" x14ac:dyDescent="0.3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24475</v>
      </c>
      <c r="I406" s="104"/>
      <c r="J406" s="104"/>
      <c r="K406" s="104"/>
      <c r="L406" s="104"/>
      <c r="M406" s="104"/>
      <c r="N406" s="59"/>
      <c r="O406" s="31"/>
    </row>
    <row r="407" spans="1:15" x14ac:dyDescent="0.3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35">
      <c r="A408" s="31"/>
      <c r="B408" s="31"/>
      <c r="C408" s="101" t="s">
        <v>772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3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3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3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3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2245</v>
      </c>
      <c r="I412" s="127" t="s">
        <v>314</v>
      </c>
      <c r="J412" s="104"/>
      <c r="K412" s="104"/>
      <c r="L412" s="104"/>
      <c r="M412" s="104"/>
      <c r="N412" s="59"/>
      <c r="O412" s="132" t="s">
        <v>567</v>
      </c>
    </row>
    <row r="413" spans="1:15" x14ac:dyDescent="0.3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3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 xr:uid="{00000000-0002-0000-06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6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600-000002000000}">
      <formula1>0</formula1>
    </dataValidation>
  </dataValidations>
  <hyperlinks>
    <hyperlink ref="B5" location="'Model map'!A1" display="Click here to return to model map" xr:uid="{54230775-1DED-428A-BD77-BDA021C120E6}"/>
    <hyperlink ref="B5:H5" location="'Model map'!A4" tooltip="Click to return to model map" display="'Model map'!A4" xr:uid="{6BFCA5C2-C81D-4D10-8FFD-1F7BBB97D594}"/>
    <hyperlink ref="B5:F5" location="'Model map'!A4" tooltip="Click to return to model map" display="'Model map'!A4" xr:uid="{E237DDEB-2241-407A-BA72-D057CB0EDFC4}"/>
    <hyperlink ref="A1" location="Index!A1" display="Index!A1" xr:uid="{370BE60C-D9DF-4506-8735-A43CFEC10A80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94" width="20.7265625" customWidth="1"/>
    <col min="95" max="95" width="2.7265625" customWidth="1"/>
    <col min="96" max="96" width="40.7265625" customWidth="1"/>
    <col min="97" max="97" width="2.7265625" customWidth="1"/>
    <col min="98" max="16384" width="9.26953125" hidden="1"/>
  </cols>
  <sheetData>
    <row r="1" spans="1:97" x14ac:dyDescent="0.3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35">
      <c r="A2" s="89" t="str">
        <f>Cover!D21&amp;" - "&amp;Cover!D23</f>
        <v>Southern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3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3.5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3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3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35">
      <c r="A11" s="31"/>
      <c r="B11" s="31"/>
      <c r="C11" s="100" t="s">
        <v>715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3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3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3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35">
      <c r="A16" s="31"/>
      <c r="B16" s="31"/>
      <c r="C16" s="100" t="s">
        <v>671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35">
      <c r="A18" s="31"/>
      <c r="B18" s="31"/>
      <c r="C18" s="101" t="s">
        <v>623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3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3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8193</v>
      </c>
      <c r="K20" s="133">
        <f>'DNO inputs'!H81</f>
        <v>287818</v>
      </c>
      <c r="L20" s="133">
        <f>'DNO inputs'!H82</f>
        <v>216917</v>
      </c>
      <c r="M20" s="133">
        <f>'DNO inputs'!H83</f>
        <v>5049</v>
      </c>
      <c r="N20" s="133">
        <f>'DNO inputs'!H84</f>
        <v>5499</v>
      </c>
      <c r="O20" s="133">
        <f>'DNO inputs'!H85</f>
        <v>18486</v>
      </c>
      <c r="P20" s="133">
        <f>'DNO inputs'!H86</f>
        <v>2637830</v>
      </c>
      <c r="Q20" s="133">
        <f>'DNO inputs'!H87</f>
        <v>0</v>
      </c>
      <c r="R20" s="133">
        <f>'DNO inputs'!H88</f>
        <v>30843</v>
      </c>
      <c r="S20" s="133">
        <f>'DNO inputs'!H89</f>
        <v>0</v>
      </c>
      <c r="T20" s="133">
        <f>'DNO inputs'!H90</f>
        <v>32013</v>
      </c>
      <c r="U20" s="133">
        <f>'DNO inputs'!H91</f>
        <v>29588</v>
      </c>
      <c r="V20" s="133">
        <f>'DNO inputs'!H92</f>
        <v>0</v>
      </c>
      <c r="W20" s="133">
        <f>'DNO inputs'!H93</f>
        <v>9616</v>
      </c>
      <c r="X20" s="133">
        <f>'DNO inputs'!H94</f>
        <v>3395</v>
      </c>
      <c r="Y20" s="133">
        <f>'DNO inputs'!H95</f>
        <v>0</v>
      </c>
      <c r="Z20" s="133">
        <f>'DNO inputs'!H96</f>
        <v>0</v>
      </c>
      <c r="AA20" s="133">
        <f>'DNO inputs'!H97</f>
        <v>152816</v>
      </c>
      <c r="AB20" s="133">
        <f>'DNO inputs'!H98</f>
        <v>0</v>
      </c>
      <c r="AC20" s="133">
        <f>'DNO inputs'!H99</f>
        <v>16373</v>
      </c>
      <c r="AD20" s="133">
        <f>'DNO inputs'!H100</f>
        <v>0</v>
      </c>
      <c r="AE20" s="133">
        <f>'DNO inputs'!H101</f>
        <v>1</v>
      </c>
      <c r="AF20" s="133">
        <f>'DNO inputs'!H102</f>
        <v>3531</v>
      </c>
      <c r="AG20" s="133">
        <f>'DNO inputs'!H103</f>
        <v>6614</v>
      </c>
      <c r="AH20" s="133">
        <f>'DNO inputs'!H104</f>
        <v>0</v>
      </c>
      <c r="AI20" s="133">
        <f>'DNO inputs'!H105</f>
        <v>30984</v>
      </c>
      <c r="AJ20" s="133">
        <f>'DNO inputs'!H106</f>
        <v>15433</v>
      </c>
      <c r="AK20" s="133">
        <f>'DNO inputs'!H107</f>
        <v>10521</v>
      </c>
      <c r="AL20" s="133">
        <f>'DNO inputs'!H108</f>
        <v>0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26787</v>
      </c>
      <c r="AU20" s="133">
        <f>'DNO inputs'!H117</f>
        <v>30843</v>
      </c>
      <c r="AV20" s="133">
        <f>'DNO inputs'!H118</f>
        <v>0</v>
      </c>
      <c r="AW20" s="133">
        <f>'DNO inputs'!H119</f>
        <v>0</v>
      </c>
      <c r="AX20" s="133">
        <f>'DNO inputs'!H120</f>
        <v>3105</v>
      </c>
      <c r="AY20" s="133">
        <f>'DNO inputs'!H121</f>
        <v>356</v>
      </c>
      <c r="AZ20" s="133">
        <f>'DNO inputs'!H122</f>
        <v>6</v>
      </c>
      <c r="BA20" s="133">
        <f>'DNO inputs'!H123</f>
        <v>0</v>
      </c>
      <c r="BB20" s="133">
        <f>'DNO inputs'!H124</f>
        <v>30974</v>
      </c>
      <c r="BC20" s="133">
        <f>'DNO inputs'!H125</f>
        <v>3550</v>
      </c>
      <c r="BD20" s="133">
        <f>'DNO inputs'!H126</f>
        <v>60</v>
      </c>
      <c r="BE20" s="133">
        <f>'DNO inputs'!H127</f>
        <v>0</v>
      </c>
      <c r="BF20" s="133">
        <f>'DNO inputs'!H128</f>
        <v>1630</v>
      </c>
      <c r="BG20" s="133">
        <f>'DNO inputs'!H129</f>
        <v>646</v>
      </c>
      <c r="BH20" s="133">
        <f>'DNO inputs'!H130</f>
        <v>0</v>
      </c>
      <c r="BI20" s="133">
        <f>'DNO inputs'!H131</f>
        <v>76</v>
      </c>
      <c r="BJ20" s="133">
        <f>'DNO inputs'!H132</f>
        <v>62</v>
      </c>
      <c r="BK20" s="133">
        <f>'DNO inputs'!H133</f>
        <v>51</v>
      </c>
      <c r="BL20" s="133">
        <f>'DNO inputs'!H134</f>
        <v>14</v>
      </c>
      <c r="BM20" s="133">
        <f>'DNO inputs'!H135</f>
        <v>245</v>
      </c>
      <c r="BN20" s="133">
        <f>'DNO inputs'!H136</f>
        <v>1380</v>
      </c>
      <c r="BO20" s="133">
        <f>'DNO inputs'!H137</f>
        <v>0</v>
      </c>
      <c r="BP20" s="133">
        <f>'DNO inputs'!H138</f>
        <v>0</v>
      </c>
      <c r="BQ20" s="133">
        <f>'DNO inputs'!H139</f>
        <v>0</v>
      </c>
      <c r="BR20" s="133">
        <f>'DNO inputs'!H140</f>
        <v>4146</v>
      </c>
      <c r="BS20" s="133">
        <f>'DNO inputs'!H141</f>
        <v>63</v>
      </c>
      <c r="BT20" s="133">
        <f>'DNO inputs'!H142</f>
        <v>480</v>
      </c>
      <c r="BU20" s="133">
        <f>'DNO inputs'!H143</f>
        <v>24</v>
      </c>
      <c r="BV20" s="133">
        <f>'DNO inputs'!H144</f>
        <v>916</v>
      </c>
      <c r="BW20" s="133">
        <f>'DNO inputs'!H145</f>
        <v>18</v>
      </c>
      <c r="BX20" s="133">
        <f>'DNO inputs'!H146</f>
        <v>47</v>
      </c>
      <c r="BY20" s="133">
        <f>'DNO inputs'!H147</f>
        <v>4</v>
      </c>
      <c r="BZ20" s="133">
        <f>'DNO inputs'!H148</f>
        <v>191</v>
      </c>
      <c r="CA20" s="133">
        <f>'DNO inputs'!H149</f>
        <v>1726</v>
      </c>
      <c r="CB20" s="133">
        <f>'DNO inputs'!H150</f>
        <v>1337</v>
      </c>
      <c r="CC20" s="133">
        <f>'DNO inputs'!H151</f>
        <v>4203</v>
      </c>
      <c r="CD20" s="133">
        <f>'DNO inputs'!H152</f>
        <v>8360</v>
      </c>
      <c r="CE20" s="133">
        <f>'DNO inputs'!H153</f>
        <v>187</v>
      </c>
      <c r="CF20" s="133">
        <f>'DNO inputs'!H154</f>
        <v>287</v>
      </c>
      <c r="CG20" s="133">
        <f>'DNO inputs'!H155</f>
        <v>4</v>
      </c>
      <c r="CH20" s="133">
        <f>'DNO inputs'!H156</f>
        <v>12</v>
      </c>
      <c r="CI20" s="133">
        <f>'DNO inputs'!H157</f>
        <v>299</v>
      </c>
      <c r="CJ20" s="133">
        <f>'DNO inputs'!H158</f>
        <v>2423</v>
      </c>
      <c r="CK20" s="133">
        <f>'DNO inputs'!H159</f>
        <v>204</v>
      </c>
      <c r="CL20" s="133">
        <f>'DNO inputs'!H160</f>
        <v>0</v>
      </c>
      <c r="CM20" s="133">
        <f>'DNO inputs'!H161</f>
        <v>0</v>
      </c>
      <c r="CN20" s="133">
        <f>'DNO inputs'!H162</f>
        <v>545</v>
      </c>
      <c r="CO20" s="133">
        <f>'DNO inputs'!H163</f>
        <v>2520</v>
      </c>
      <c r="CP20" s="133">
        <f>'DNO inputs'!H164</f>
        <v>1914</v>
      </c>
      <c r="CQ20" s="59"/>
      <c r="CR20" s="31"/>
    </row>
    <row r="21" spans="1:96" x14ac:dyDescent="0.3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27355.448779989973</v>
      </c>
      <c r="K21" s="133">
        <f>'DNO inputs'!H172</f>
        <v>772.15619673238609</v>
      </c>
      <c r="L21" s="133">
        <f>'DNO inputs'!H173</f>
        <v>2670.7092269494428</v>
      </c>
      <c r="M21" s="133">
        <f>'DNO inputs'!H174</f>
        <v>173436.26575495757</v>
      </c>
      <c r="N21" s="133">
        <f>'DNO inputs'!H175</f>
        <v>173436.26575495757</v>
      </c>
      <c r="O21" s="133">
        <f>'DNO inputs'!H176</f>
        <v>173436.26575495757</v>
      </c>
      <c r="P21" s="133">
        <f>'DNO inputs'!H177</f>
        <v>2325.2642580116071</v>
      </c>
      <c r="Q21" s="133">
        <f>'DNO inputs'!H178</f>
        <v>0</v>
      </c>
      <c r="R21" s="133">
        <f>'DNO inputs'!H179</f>
        <v>14914.111827144401</v>
      </c>
      <c r="S21" s="133">
        <f>'DNO inputs'!H180</f>
        <v>0</v>
      </c>
      <c r="T21" s="133">
        <f>'DNO inputs'!H181</f>
        <v>8288.2106743583208</v>
      </c>
      <c r="U21" s="133">
        <f>'DNO inputs'!H182</f>
        <v>67.460206465018672</v>
      </c>
      <c r="V21" s="133">
        <f>'DNO inputs'!H183</f>
        <v>0</v>
      </c>
      <c r="W21" s="133">
        <f>'DNO inputs'!H184</f>
        <v>38304.539246377295</v>
      </c>
      <c r="X21" s="133">
        <f>'DNO inputs'!H185</f>
        <v>60280.458510201519</v>
      </c>
      <c r="Y21" s="133">
        <f>'DNO inputs'!H186</f>
        <v>0</v>
      </c>
      <c r="Z21" s="133">
        <f>'DNO inputs'!H187</f>
        <v>0</v>
      </c>
      <c r="AA21" s="133">
        <f>'DNO inputs'!H188</f>
        <v>3819.4462189149176</v>
      </c>
      <c r="AB21" s="133">
        <f>'DNO inputs'!H189</f>
        <v>0</v>
      </c>
      <c r="AC21" s="133">
        <f>'DNO inputs'!H190</f>
        <v>196720.2009052934</v>
      </c>
      <c r="AD21" s="133">
        <f>'DNO inputs'!H191</f>
        <v>0</v>
      </c>
      <c r="AE21" s="133">
        <f>'DNO inputs'!H192</f>
        <v>0</v>
      </c>
      <c r="AF21" s="133">
        <f>'DNO inputs'!H193</f>
        <v>16100.451576947602</v>
      </c>
      <c r="AG21" s="133">
        <f>'DNO inputs'!H194</f>
        <v>56467.84143490612</v>
      </c>
      <c r="AH21" s="133">
        <f>'DNO inputs'!H195</f>
        <v>0</v>
      </c>
      <c r="AI21" s="133">
        <f>'DNO inputs'!H196</f>
        <v>12730.167121474962</v>
      </c>
      <c r="AJ21" s="133">
        <f>'DNO inputs'!H197</f>
        <v>23781.924370151355</v>
      </c>
      <c r="AK21" s="133">
        <f>'DNO inputs'!H198</f>
        <v>2610.3807669256239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6565.0814535691625</v>
      </c>
      <c r="AU21" s="133">
        <f>'DNO inputs'!H208</f>
        <v>22469.720941180203</v>
      </c>
      <c r="AV21" s="133">
        <f>'DNO inputs'!H209</f>
        <v>0</v>
      </c>
      <c r="AW21" s="133">
        <f>'DNO inputs'!H210</f>
        <v>0</v>
      </c>
      <c r="AX21" s="133">
        <f>'DNO inputs'!H211</f>
        <v>46717.728809313237</v>
      </c>
      <c r="AY21" s="133">
        <f>'DNO inputs'!H212</f>
        <v>66943.53690424691</v>
      </c>
      <c r="AZ21" s="133">
        <f>'DNO inputs'!H213</f>
        <v>0</v>
      </c>
      <c r="BA21" s="133">
        <f>'DNO inputs'!H214</f>
        <v>0</v>
      </c>
      <c r="BB21" s="133">
        <f>'DNO inputs'!H215</f>
        <v>0</v>
      </c>
      <c r="BC21" s="133">
        <f>'DNO inputs'!H216</f>
        <v>0</v>
      </c>
      <c r="BD21" s="133">
        <f>'DNO inputs'!H217</f>
        <v>0</v>
      </c>
      <c r="BE21" s="133">
        <f>'DNO inputs'!H218</f>
        <v>0</v>
      </c>
      <c r="BF21" s="133">
        <f>'DNO inputs'!H219</f>
        <v>410690.57764997118</v>
      </c>
      <c r="BG21" s="133">
        <f>'DNO inputs'!H220</f>
        <v>410690.57764997118</v>
      </c>
      <c r="BH21" s="133">
        <f>'DNO inputs'!H221</f>
        <v>0</v>
      </c>
      <c r="BI21" s="133">
        <f>'DNO inputs'!H222</f>
        <v>830911.78260119352</v>
      </c>
      <c r="BJ21" s="133">
        <f>'DNO inputs'!H223</f>
        <v>830911.78260119352</v>
      </c>
      <c r="BK21" s="133">
        <f>'DNO inputs'!H224</f>
        <v>830911.78260119352</v>
      </c>
      <c r="BL21" s="133">
        <f>'DNO inputs'!H225</f>
        <v>740615.1267415958</v>
      </c>
      <c r="BM21" s="133">
        <f>'DNO inputs'!H226</f>
        <v>107654.10655327962</v>
      </c>
      <c r="BN21" s="133">
        <f>'DNO inputs'!H227</f>
        <v>117552.22638588345</v>
      </c>
      <c r="BO21" s="133">
        <f>'DNO inputs'!H228</f>
        <v>0</v>
      </c>
      <c r="BP21" s="133">
        <f>'DNO inputs'!H229</f>
        <v>0</v>
      </c>
      <c r="BQ21" s="133">
        <f>'DNO inputs'!H230</f>
        <v>0</v>
      </c>
      <c r="BR21" s="133">
        <f>'DNO inputs'!H231</f>
        <v>10576.743696216585</v>
      </c>
      <c r="BS21" s="133">
        <f>'DNO inputs'!H232</f>
        <v>529566.88272862358</v>
      </c>
      <c r="BT21" s="133">
        <f>'DNO inputs'!H233</f>
        <v>11528.223957675675</v>
      </c>
      <c r="BU21" s="133">
        <f>'DNO inputs'!H234</f>
        <v>4435.8570533833063</v>
      </c>
      <c r="BV21" s="133">
        <f>'DNO inputs'!H235</f>
        <v>517364.85706800374</v>
      </c>
      <c r="BW21" s="133">
        <f>'DNO inputs'!H236</f>
        <v>21191.257851615552</v>
      </c>
      <c r="BX21" s="133">
        <f>'DNO inputs'!H237</f>
        <v>795209.87392219028</v>
      </c>
      <c r="BY21" s="133">
        <f>'DNO inputs'!H238</f>
        <v>21191.257851615552</v>
      </c>
      <c r="BZ21" s="133">
        <f>'DNO inputs'!H239</f>
        <v>82772.691386826773</v>
      </c>
      <c r="CA21" s="133">
        <f>'DNO inputs'!H240</f>
        <v>76770.721090073144</v>
      </c>
      <c r="CB21" s="133">
        <f>'DNO inputs'!H241</f>
        <v>7262.9333088889025</v>
      </c>
      <c r="CC21" s="133">
        <f>'DNO inputs'!H242</f>
        <v>145571.62395475947</v>
      </c>
      <c r="CD21" s="133">
        <f>'DNO inputs'!H243</f>
        <v>3759.1645977967769</v>
      </c>
      <c r="CE21" s="133">
        <f>'DNO inputs'!H244</f>
        <v>1417826.696905192</v>
      </c>
      <c r="CF21" s="133">
        <f>'DNO inputs'!H245</f>
        <v>1417826.696905192</v>
      </c>
      <c r="CG21" s="133">
        <f>'DNO inputs'!H246</f>
        <v>1417826.696905192</v>
      </c>
      <c r="CH21" s="133">
        <f>'DNO inputs'!H247</f>
        <v>1247351.7924068978</v>
      </c>
      <c r="CI21" s="133">
        <f>'DNO inputs'!H248</f>
        <v>1348172.34601637</v>
      </c>
      <c r="CJ21" s="133">
        <f>'DNO inputs'!H249</f>
        <v>23387.846107629332</v>
      </c>
      <c r="CK21" s="133">
        <f>'DNO inputs'!H250</f>
        <v>1551618.9606524778</v>
      </c>
      <c r="CL21" s="133">
        <f>'DNO inputs'!H251</f>
        <v>0</v>
      </c>
      <c r="CM21" s="133">
        <f>'DNO inputs'!H252</f>
        <v>0</v>
      </c>
      <c r="CN21" s="133">
        <f>'DNO inputs'!H253</f>
        <v>12613.843959294973</v>
      </c>
      <c r="CO21" s="133">
        <f>'DNO inputs'!H254</f>
        <v>12613.843959294973</v>
      </c>
      <c r="CP21" s="133">
        <f>'DNO inputs'!H255</f>
        <v>12613.843959294973</v>
      </c>
      <c r="CQ21" s="59"/>
      <c r="CR21" s="31"/>
    </row>
    <row r="22" spans="1:96" x14ac:dyDescent="0.3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3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3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224.12319185445784</v>
      </c>
      <c r="K24" s="104">
        <f t="shared" ref="K24:BV24" si="0">K20 * K21 / $H22</f>
        <v>222.24045223112191</v>
      </c>
      <c r="L24" s="104">
        <f t="shared" si="0"/>
        <v>579.32223338219228</v>
      </c>
      <c r="M24" s="104">
        <f t="shared" si="0"/>
        <v>875.67970579678069</v>
      </c>
      <c r="N24" s="104">
        <f t="shared" si="0"/>
        <v>953.72602538651165</v>
      </c>
      <c r="O24" s="104">
        <f t="shared" si="0"/>
        <v>3206.1428087461459</v>
      </c>
      <c r="P24" s="104">
        <f t="shared" si="0"/>
        <v>6133.6518177107573</v>
      </c>
      <c r="Q24" s="104">
        <f t="shared" si="0"/>
        <v>0</v>
      </c>
      <c r="R24" s="104">
        <f t="shared" si="0"/>
        <v>459.99595108461477</v>
      </c>
      <c r="S24" s="104">
        <f t="shared" si="0"/>
        <v>0</v>
      </c>
      <c r="T24" s="104">
        <f t="shared" si="0"/>
        <v>265.33048831823294</v>
      </c>
      <c r="U24" s="104">
        <f t="shared" si="0"/>
        <v>1.9960125888869724</v>
      </c>
      <c r="V24" s="104">
        <f t="shared" si="0"/>
        <v>0</v>
      </c>
      <c r="W24" s="104">
        <f t="shared" si="0"/>
        <v>368.33644939316412</v>
      </c>
      <c r="X24" s="104">
        <f t="shared" si="0"/>
        <v>204.65215664213417</v>
      </c>
      <c r="Y24" s="104">
        <f t="shared" si="0"/>
        <v>0</v>
      </c>
      <c r="Z24" s="104">
        <f t="shared" si="0"/>
        <v>0</v>
      </c>
      <c r="AA24" s="104">
        <f t="shared" si="0"/>
        <v>583.67249338970203</v>
      </c>
      <c r="AB24" s="104">
        <f t="shared" si="0"/>
        <v>0</v>
      </c>
      <c r="AC24" s="104">
        <f t="shared" si="0"/>
        <v>3220.8998494223688</v>
      </c>
      <c r="AD24" s="104">
        <f t="shared" si="0"/>
        <v>0</v>
      </c>
      <c r="AE24" s="104">
        <f t="shared" si="0"/>
        <v>0</v>
      </c>
      <c r="AF24" s="104">
        <f t="shared" si="0"/>
        <v>56.850694518201983</v>
      </c>
      <c r="AG24" s="104">
        <f t="shared" si="0"/>
        <v>373.47830325046908</v>
      </c>
      <c r="AH24" s="104">
        <f t="shared" si="0"/>
        <v>0</v>
      </c>
      <c r="AI24" s="104">
        <f t="shared" si="0"/>
        <v>394.43149809178027</v>
      </c>
      <c r="AJ24" s="104">
        <f t="shared" si="0"/>
        <v>367.02643880454588</v>
      </c>
      <c r="AK24" s="104">
        <f t="shared" si="0"/>
        <v>27.463816048824491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175.85883689675717</v>
      </c>
      <c r="AU24" s="104">
        <f t="shared" si="0"/>
        <v>693.03360298882103</v>
      </c>
      <c r="AV24" s="104">
        <f t="shared" si="0"/>
        <v>0</v>
      </c>
      <c r="AW24" s="104">
        <f t="shared" si="0"/>
        <v>0</v>
      </c>
      <c r="AX24" s="104">
        <f t="shared" si="0"/>
        <v>145.05854795291759</v>
      </c>
      <c r="AY24" s="104">
        <f t="shared" si="0"/>
        <v>23.831899137911901</v>
      </c>
      <c r="AZ24" s="104">
        <f t="shared" si="0"/>
        <v>0</v>
      </c>
      <c r="BA24" s="104">
        <f t="shared" si="0"/>
        <v>0</v>
      </c>
      <c r="BB24" s="104">
        <f t="shared" si="0"/>
        <v>0</v>
      </c>
      <c r="BC24" s="104">
        <f t="shared" si="0"/>
        <v>0</v>
      </c>
      <c r="BD24" s="104">
        <f t="shared" si="0"/>
        <v>0</v>
      </c>
      <c r="BE24" s="104">
        <f t="shared" si="0"/>
        <v>0</v>
      </c>
      <c r="BF24" s="104">
        <f t="shared" si="0"/>
        <v>669.42564156945298</v>
      </c>
      <c r="BG24" s="104">
        <f t="shared" si="0"/>
        <v>265.3061131618814</v>
      </c>
      <c r="BH24" s="104">
        <f t="shared" si="0"/>
        <v>0</v>
      </c>
      <c r="BI24" s="104">
        <f t="shared" si="0"/>
        <v>63.149295477690714</v>
      </c>
      <c r="BJ24" s="104">
        <f t="shared" si="0"/>
        <v>51.516530521273999</v>
      </c>
      <c r="BK24" s="104">
        <f t="shared" si="0"/>
        <v>42.376500912660866</v>
      </c>
      <c r="BL24" s="104">
        <f t="shared" si="0"/>
        <v>10.368611774382341</v>
      </c>
      <c r="BM24" s="104">
        <f t="shared" si="0"/>
        <v>26.375256105553508</v>
      </c>
      <c r="BN24" s="104">
        <f t="shared" si="0"/>
        <v>162.22207241251917</v>
      </c>
      <c r="BO24" s="104">
        <f t="shared" si="0"/>
        <v>0</v>
      </c>
      <c r="BP24" s="104">
        <f t="shared" si="0"/>
        <v>0</v>
      </c>
      <c r="BQ24" s="104">
        <f t="shared" si="0"/>
        <v>0</v>
      </c>
      <c r="BR24" s="104">
        <f t="shared" si="0"/>
        <v>43.85117936451396</v>
      </c>
      <c r="BS24" s="104">
        <f t="shared" si="0"/>
        <v>33.362713611903281</v>
      </c>
      <c r="BT24" s="104">
        <f t="shared" si="0"/>
        <v>5.5335474996843237</v>
      </c>
      <c r="BU24" s="104">
        <f t="shared" si="0"/>
        <v>0.10646056928119935</v>
      </c>
      <c r="BV24" s="104">
        <f t="shared" si="0"/>
        <v>473.90620907429138</v>
      </c>
      <c r="BW24" s="104">
        <f t="shared" ref="BW24:CP24" si="1">BW20 * BW21 / $H22</f>
        <v>0.3814426413290799</v>
      </c>
      <c r="BX24" s="104">
        <f t="shared" si="1"/>
        <v>37.374864074342945</v>
      </c>
      <c r="BY24" s="104">
        <f t="shared" si="1"/>
        <v>8.4765031406462202E-2</v>
      </c>
      <c r="BZ24" s="104">
        <f t="shared" si="1"/>
        <v>15.809584054883913</v>
      </c>
      <c r="CA24" s="104">
        <f t="shared" si="1"/>
        <v>132.50626460146626</v>
      </c>
      <c r="CB24" s="104">
        <f t="shared" si="1"/>
        <v>9.7105418339844629</v>
      </c>
      <c r="CC24" s="104">
        <f t="shared" si="1"/>
        <v>611.83753548185405</v>
      </c>
      <c r="CD24" s="104">
        <f t="shared" si="1"/>
        <v>31.426616037581056</v>
      </c>
      <c r="CE24" s="104">
        <f t="shared" si="1"/>
        <v>265.1335923212709</v>
      </c>
      <c r="CF24" s="104">
        <f t="shared" si="1"/>
        <v>406.91626201179008</v>
      </c>
      <c r="CG24" s="104">
        <f t="shared" si="1"/>
        <v>5.6713067876207681</v>
      </c>
      <c r="CH24" s="104">
        <f t="shared" si="1"/>
        <v>14.968221508882772</v>
      </c>
      <c r="CI24" s="104">
        <f t="shared" si="1"/>
        <v>403.10353145889462</v>
      </c>
      <c r="CJ24" s="104">
        <f t="shared" si="1"/>
        <v>56.66875111878587</v>
      </c>
      <c r="CK24" s="104">
        <f t="shared" si="1"/>
        <v>316.53026797310548</v>
      </c>
      <c r="CL24" s="104">
        <f t="shared" si="1"/>
        <v>0</v>
      </c>
      <c r="CM24" s="104">
        <f t="shared" si="1"/>
        <v>0</v>
      </c>
      <c r="CN24" s="104">
        <f t="shared" si="1"/>
        <v>6.8745449578157602</v>
      </c>
      <c r="CO24" s="104">
        <f t="shared" si="1"/>
        <v>31.78688677742333</v>
      </c>
      <c r="CP24" s="104">
        <f t="shared" si="1"/>
        <v>24.142897338090577</v>
      </c>
      <c r="CQ24" s="59"/>
      <c r="CR24" s="103" t="s">
        <v>569</v>
      </c>
    </row>
    <row r="25" spans="1:96" x14ac:dyDescent="0.3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23775.231281702923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3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35">
      <c r="A27" s="31"/>
      <c r="B27" s="31"/>
      <c r="C27" s="101" t="s">
        <v>657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3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3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3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3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569</v>
      </c>
    </row>
    <row r="32" spans="1:96" x14ac:dyDescent="0.3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3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3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3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3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3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3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3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3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3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3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3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572</v>
      </c>
    </row>
    <row r="44" spans="1:96" x14ac:dyDescent="0.3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3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3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3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3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35">
      <c r="A49" s="31"/>
      <c r="B49" s="31"/>
      <c r="C49" s="101" t="s">
        <v>698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3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3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569</v>
      </c>
    </row>
    <row r="52" spans="1:96" x14ac:dyDescent="0.3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6355.892269941879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3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6566.3164171578228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3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1630.3503767819043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3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4891.2835467803789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3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4331.3886710409324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3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3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23775.231281702916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3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3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3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35">
      <c r="A62" s="31"/>
      <c r="B62" s="31"/>
      <c r="C62" s="31"/>
      <c r="D62" s="31"/>
      <c r="E62" s="103" t="s">
        <v>746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3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3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3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569</v>
      </c>
    </row>
    <row r="66" spans="1:96" x14ac:dyDescent="0.3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0.26733251065503977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3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0.27618307217945626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3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6.8573481261425165E-2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3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0.20573021935414953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3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0.18218071654992934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3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3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3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3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3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0.49185804252542331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3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0.5081419574745768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3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3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3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35">
      <c r="A80" s="31"/>
      <c r="B80" s="31"/>
      <c r="C80" s="101" t="s">
        <v>699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3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3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604</v>
      </c>
    </row>
    <row r="83" spans="1:96" x14ac:dyDescent="0.3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998.44201098133601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3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1271.0331405081718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3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538.49031010308147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3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1953.752207217015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3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3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4761.7176688096042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604</v>
      </c>
    </row>
    <row r="89" spans="1:96" x14ac:dyDescent="0.3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3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3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604</v>
      </c>
    </row>
    <row r="92" spans="1:96" x14ac:dyDescent="0.3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0.20968106058059074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3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0.26692744696598553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3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0.11308740827502699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3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0.41030408417839676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3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3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3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3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3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3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3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35">
      <c r="A103" s="31"/>
      <c r="B103" s="31"/>
      <c r="C103" s="101" t="s">
        <v>696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3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3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4331.3886710409324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3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3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3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1035997413.6614743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3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499635859.73043674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3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801125585.91742122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3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849490746.24658382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3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0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3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3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3186249605.5559163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573</v>
      </c>
    </row>
    <row r="115" spans="1:96" x14ac:dyDescent="0.3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3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702531631.23503077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3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3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3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3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0.81934400819760045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573</v>
      </c>
    </row>
    <row r="121" spans="1:96" x14ac:dyDescent="0.3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35">
      <c r="A122" s="31"/>
      <c r="B122" s="31"/>
      <c r="C122" s="101" t="s">
        <v>697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3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3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3548.8973547923556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573</v>
      </c>
    </row>
    <row r="125" spans="1:96" x14ac:dyDescent="0.3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3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569</v>
      </c>
    </row>
    <row r="127" spans="1:96" x14ac:dyDescent="0.3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6355.892269941879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3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6566.3164171578228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3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1630.3503767819043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3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4891.2835467803789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3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3548.8973547923556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573</v>
      </c>
    </row>
    <row r="132" spans="1:96" x14ac:dyDescent="0.3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3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22992.739965454341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569</v>
      </c>
    </row>
    <row r="134" spans="1:96" x14ac:dyDescent="0.3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3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3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569</v>
      </c>
    </row>
    <row r="137" spans="1:96" x14ac:dyDescent="0.3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0.2764303984427845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3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0.28558216319688073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3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7.0907181102880287E-2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3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0.21273165156172488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3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0.15434860569572961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3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3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3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3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3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3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3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3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 xr:uid="{A035CE11-BCFF-4A60-BFDC-2432405C1BE2}"/>
    <hyperlink ref="B5:H5" location="'Model map'!A4" tooltip="Click to return to model map" display="'Model map'!A4" xr:uid="{E7A654D8-912D-47D6-AB56-E121535A9D00}"/>
    <hyperlink ref="B5:F5" location="'Model map'!A4" tooltip="Click to return to model map" display="'Model map'!A4" xr:uid="{DDCD4C6B-0EC5-47BD-9370-C7FD90FB2679}"/>
    <hyperlink ref="A1" location="Index!A1" display="Index!A1" xr:uid="{2119DCDB-F76F-4671-8471-46955D013366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44" width="20.7265625" customWidth="1"/>
    <col min="45" max="45" width="2.7265625" customWidth="1"/>
    <col min="46" max="46" width="40.7265625" customWidth="1"/>
    <col min="47" max="47" width="2.7265625" customWidth="1"/>
    <col min="48" max="16384" width="9.26953125" hidden="1"/>
  </cols>
  <sheetData>
    <row r="1" spans="1:47" x14ac:dyDescent="0.3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5">
      <c r="A2" s="89" t="str">
        <f>Cover!D21&amp;" - "&amp;Cover!D23</f>
        <v>Southern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8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728</v>
      </c>
      <c r="AQ5" s="118" t="s">
        <v>727</v>
      </c>
      <c r="AR5" s="118" t="s">
        <v>755</v>
      </c>
      <c r="AS5" s="59"/>
      <c r="AT5" s="95" t="s">
        <v>34</v>
      </c>
    </row>
    <row r="6" spans="1:4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5">
      <c r="A10" s="31"/>
      <c r="B10" s="31"/>
      <c r="C10" s="100" t="s">
        <v>716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3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3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3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3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5">
      <c r="A16" s="31"/>
      <c r="B16" s="31"/>
      <c r="C16" s="101" t="s">
        <v>700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3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20000000</v>
      </c>
      <c r="L19" s="138">
        <v>0</v>
      </c>
      <c r="M19" s="138">
        <v>13000000</v>
      </c>
      <c r="N19" s="138">
        <v>3300000</v>
      </c>
      <c r="O19" s="138">
        <v>2800000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3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7800000</v>
      </c>
      <c r="L20" s="133">
        <v>0</v>
      </c>
      <c r="M20" s="133">
        <v>500000</v>
      </c>
      <c r="N20" s="133">
        <v>3400000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3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10800000</v>
      </c>
      <c r="L21" s="133">
        <v>0</v>
      </c>
      <c r="M21" s="133">
        <v>6100000</v>
      </c>
      <c r="N21" s="133">
        <v>899999.99999999988</v>
      </c>
      <c r="O21" s="133">
        <v>2900000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3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13299999.999999998</v>
      </c>
      <c r="L22" s="145">
        <v>0</v>
      </c>
      <c r="M22" s="145">
        <v>900000</v>
      </c>
      <c r="N22" s="145">
        <v>4800000</v>
      </c>
      <c r="O22" s="145">
        <v>1200000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3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3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3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4840000.0000000037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3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3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17380000.000000004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3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37080000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3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3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592</v>
      </c>
    </row>
    <row r="31" spans="1:46" x14ac:dyDescent="0.3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4840000.0000000037</v>
      </c>
      <c r="K31" s="146">
        <f t="shared" si="0"/>
        <v>20000000</v>
      </c>
      <c r="L31" s="146">
        <f t="shared" si="0"/>
        <v>0</v>
      </c>
      <c r="M31" s="146">
        <f t="shared" si="0"/>
        <v>13000000</v>
      </c>
      <c r="N31" s="146">
        <f t="shared" si="0"/>
        <v>3300000</v>
      </c>
      <c r="O31" s="146">
        <f t="shared" si="0"/>
        <v>2800000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3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7800000</v>
      </c>
      <c r="L32" s="147">
        <f t="shared" si="3"/>
        <v>0</v>
      </c>
      <c r="M32" s="147">
        <f t="shared" si="3"/>
        <v>500000</v>
      </c>
      <c r="N32" s="147">
        <f t="shared" si="3"/>
        <v>3400000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3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17380000.000000004</v>
      </c>
      <c r="K33" s="147">
        <f t="shared" si="6"/>
        <v>10800000</v>
      </c>
      <c r="L33" s="147">
        <f t="shared" si="6"/>
        <v>0</v>
      </c>
      <c r="M33" s="147">
        <f t="shared" si="6"/>
        <v>6100000</v>
      </c>
      <c r="N33" s="147">
        <f t="shared" si="6"/>
        <v>899999.99999999988</v>
      </c>
      <c r="O33" s="147">
        <f t="shared" si="6"/>
        <v>2900000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3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37080000</v>
      </c>
      <c r="K34" s="148">
        <f t="shared" si="9"/>
        <v>13299999.999999998</v>
      </c>
      <c r="L34" s="148">
        <f t="shared" si="9"/>
        <v>0</v>
      </c>
      <c r="M34" s="148">
        <f t="shared" si="9"/>
        <v>900000</v>
      </c>
      <c r="N34" s="148">
        <f t="shared" si="9"/>
        <v>4800000</v>
      </c>
      <c r="O34" s="148">
        <f t="shared" si="9"/>
        <v>1200000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3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35">
      <c r="A36" s="31"/>
      <c r="B36" s="31"/>
      <c r="C36" s="101" t="s">
        <v>701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3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3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0.49185804252542331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3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3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3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3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35">
      <c r="A44" s="105"/>
      <c r="B44" s="31"/>
      <c r="C44" s="31"/>
      <c r="D44" s="31"/>
      <c r="E44" s="108" t="s">
        <v>702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3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9837160.8505084664</v>
      </c>
      <c r="L45" s="146">
        <f t="shared" si="15"/>
        <v>0</v>
      </c>
      <c r="M45" s="146">
        <f t="shared" si="15"/>
        <v>6394154.5528305033</v>
      </c>
      <c r="N45" s="146">
        <f t="shared" si="15"/>
        <v>1623131.5403338969</v>
      </c>
      <c r="O45" s="146">
        <f t="shared" si="15"/>
        <v>1377202.5190711853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3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4840000.0000000037</v>
      </c>
      <c r="K46" s="152">
        <f t="shared" ref="K46:AQ46" si="18">K$31 - K45</f>
        <v>10162839.149491534</v>
      </c>
      <c r="L46" s="152">
        <f t="shared" si="18"/>
        <v>0</v>
      </c>
      <c r="M46" s="152">
        <f t="shared" si="18"/>
        <v>6605845.4471694967</v>
      </c>
      <c r="N46" s="152">
        <f t="shared" si="18"/>
        <v>1676868.4596661031</v>
      </c>
      <c r="O46" s="152">
        <f t="shared" si="18"/>
        <v>1422797.4809288147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3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7800000</v>
      </c>
      <c r="L47" s="147">
        <f t="shared" si="21"/>
        <v>0</v>
      </c>
      <c r="M47" s="147">
        <f t="shared" si="21"/>
        <v>500000</v>
      </c>
      <c r="N47" s="147">
        <f t="shared" si="21"/>
        <v>3400000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3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17380000.000000004</v>
      </c>
      <c r="K48" s="147">
        <f t="shared" si="24"/>
        <v>10800000</v>
      </c>
      <c r="L48" s="147">
        <f t="shared" si="24"/>
        <v>0</v>
      </c>
      <c r="M48" s="147">
        <f t="shared" si="24"/>
        <v>6100000</v>
      </c>
      <c r="N48" s="147">
        <f t="shared" si="24"/>
        <v>899999.99999999988</v>
      </c>
      <c r="O48" s="147">
        <f t="shared" si="24"/>
        <v>2900000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3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37080000</v>
      </c>
      <c r="K49" s="148">
        <f t="shared" si="27"/>
        <v>13299999.999999998</v>
      </c>
      <c r="L49" s="148">
        <f t="shared" si="27"/>
        <v>0</v>
      </c>
      <c r="M49" s="148">
        <f t="shared" si="27"/>
        <v>900000</v>
      </c>
      <c r="N49" s="148">
        <f t="shared" si="27"/>
        <v>4800000</v>
      </c>
      <c r="O49" s="148">
        <f t="shared" si="27"/>
        <v>1200000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3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3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59300000.000000007</v>
      </c>
      <c r="K51" s="104">
        <f t="shared" si="30"/>
        <v>51900000</v>
      </c>
      <c r="L51" s="104">
        <f t="shared" si="30"/>
        <v>0</v>
      </c>
      <c r="M51" s="104">
        <f t="shared" si="30"/>
        <v>20500000</v>
      </c>
      <c r="N51" s="104">
        <f t="shared" si="30"/>
        <v>12400000</v>
      </c>
      <c r="O51" s="104">
        <f t="shared" si="30"/>
        <v>6900000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3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3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3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3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3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3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35">
      <c r="A58" s="31"/>
      <c r="B58" s="31"/>
      <c r="C58" s="101" t="s">
        <v>624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3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3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35500000</v>
      </c>
      <c r="K60" s="133">
        <v>51900000</v>
      </c>
      <c r="L60" s="133">
        <v>7700000</v>
      </c>
      <c r="M60" s="133">
        <v>22600000</v>
      </c>
      <c r="N60" s="133">
        <v>13500000</v>
      </c>
      <c r="O60" s="133">
        <v>6900000</v>
      </c>
      <c r="P60" s="133">
        <v>200000</v>
      </c>
      <c r="Q60" s="133">
        <v>3000000</v>
      </c>
      <c r="R60" s="133">
        <v>6800000</v>
      </c>
      <c r="S60" s="133">
        <v>19700000</v>
      </c>
      <c r="T60" s="133">
        <v>2600000</v>
      </c>
      <c r="U60" s="133">
        <v>900000</v>
      </c>
      <c r="V60" s="133">
        <v>2500000</v>
      </c>
      <c r="W60" s="133">
        <v>1500000</v>
      </c>
      <c r="X60" s="133">
        <v>11900000</v>
      </c>
      <c r="Y60" s="133">
        <v>8300000.0000000009</v>
      </c>
      <c r="Z60" s="133">
        <v>3600000</v>
      </c>
      <c r="AA60" s="133">
        <v>3200000</v>
      </c>
      <c r="AB60" s="133">
        <v>1800000</v>
      </c>
      <c r="AC60" s="133">
        <v>9200000</v>
      </c>
      <c r="AD60" s="133">
        <v>2300000</v>
      </c>
      <c r="AE60" s="133">
        <v>3000000</v>
      </c>
      <c r="AF60" s="133">
        <v>27000000</v>
      </c>
      <c r="AG60" s="133">
        <v>13100000</v>
      </c>
      <c r="AH60" s="133">
        <v>26900000</v>
      </c>
      <c r="AI60" s="133">
        <v>-100000</v>
      </c>
      <c r="AJ60" s="133">
        <v>1000000</v>
      </c>
      <c r="AK60" s="133">
        <v>3900000</v>
      </c>
      <c r="AL60" s="133">
        <v>67900000</v>
      </c>
      <c r="AM60" s="133">
        <v>37800000</v>
      </c>
      <c r="AN60" s="133">
        <v>9800000</v>
      </c>
      <c r="AO60" s="133">
        <v>-27000000</v>
      </c>
      <c r="AP60" s="133">
        <v>1300000</v>
      </c>
      <c r="AQ60" s="133">
        <v>41600000</v>
      </c>
      <c r="AR60" s="133">
        <v>0</v>
      </c>
      <c r="AS60" s="59"/>
      <c r="AT60" s="31"/>
    </row>
    <row r="61" spans="1:4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-23800000.000000007</v>
      </c>
      <c r="K62" s="104">
        <f t="shared" ref="K62:AQ62" si="33">K60 - K51</f>
        <v>0</v>
      </c>
      <c r="L62" s="104">
        <f t="shared" si="33"/>
        <v>7700000</v>
      </c>
      <c r="M62" s="104">
        <f t="shared" si="33"/>
        <v>2100000</v>
      </c>
      <c r="N62" s="104">
        <f t="shared" si="33"/>
        <v>1100000</v>
      </c>
      <c r="O62" s="104">
        <f t="shared" si="33"/>
        <v>0</v>
      </c>
      <c r="P62" s="104">
        <f t="shared" si="33"/>
        <v>200000</v>
      </c>
      <c r="Q62" s="104">
        <f t="shared" si="33"/>
        <v>3000000</v>
      </c>
      <c r="R62" s="104">
        <f t="shared" si="33"/>
        <v>6800000</v>
      </c>
      <c r="S62" s="104">
        <f t="shared" si="33"/>
        <v>19700000</v>
      </c>
      <c r="T62" s="104">
        <f t="shared" si="33"/>
        <v>2600000</v>
      </c>
      <c r="U62" s="104">
        <f t="shared" si="33"/>
        <v>900000</v>
      </c>
      <c r="V62" s="104">
        <f t="shared" si="33"/>
        <v>2500000</v>
      </c>
      <c r="W62" s="104">
        <f t="shared" si="33"/>
        <v>1500000</v>
      </c>
      <c r="X62" s="104">
        <f t="shared" si="33"/>
        <v>11900000</v>
      </c>
      <c r="Y62" s="104">
        <f t="shared" si="33"/>
        <v>8300000.0000000009</v>
      </c>
      <c r="Z62" s="104">
        <f t="shared" si="33"/>
        <v>3600000</v>
      </c>
      <c r="AA62" s="104">
        <f t="shared" si="33"/>
        <v>3200000</v>
      </c>
      <c r="AB62" s="104">
        <f t="shared" si="33"/>
        <v>1800000</v>
      </c>
      <c r="AC62" s="104">
        <f t="shared" si="33"/>
        <v>9200000</v>
      </c>
      <c r="AD62" s="104">
        <f t="shared" si="33"/>
        <v>2300000</v>
      </c>
      <c r="AE62" s="104">
        <f t="shared" si="33"/>
        <v>3000000</v>
      </c>
      <c r="AF62" s="104">
        <f t="shared" si="33"/>
        <v>27000000</v>
      </c>
      <c r="AG62" s="104">
        <f t="shared" si="33"/>
        <v>13100000</v>
      </c>
      <c r="AH62" s="104">
        <f t="shared" si="33"/>
        <v>26900000</v>
      </c>
      <c r="AI62" s="104">
        <f t="shared" si="33"/>
        <v>-100000</v>
      </c>
      <c r="AJ62" s="104">
        <f t="shared" si="33"/>
        <v>1000000</v>
      </c>
      <c r="AK62" s="104">
        <f t="shared" si="33"/>
        <v>3900000</v>
      </c>
      <c r="AL62" s="104">
        <f t="shared" si="33"/>
        <v>67900000</v>
      </c>
      <c r="AM62" s="104">
        <f t="shared" si="33"/>
        <v>37800000</v>
      </c>
      <c r="AN62" s="104">
        <f t="shared" si="33"/>
        <v>9800000</v>
      </c>
      <c r="AO62" s="104">
        <f t="shared" si="33"/>
        <v>-27000000</v>
      </c>
      <c r="AP62" s="104">
        <f t="shared" ref="AP62" si="34">AP60 - AP51</f>
        <v>1300000</v>
      </c>
      <c r="AQ62" s="104">
        <f t="shared" si="33"/>
        <v>41600000</v>
      </c>
      <c r="AR62" s="104">
        <f t="shared" ref="AR62" si="35">AR60 - AR51</f>
        <v>0</v>
      </c>
      <c r="AS62" s="59"/>
      <c r="AT62" s="103" t="s">
        <v>569</v>
      </c>
    </row>
    <row r="63" spans="1:46" x14ac:dyDescent="0.3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3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3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3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3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569</v>
      </c>
    </row>
    <row r="68" spans="1:46" x14ac:dyDescent="0.3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3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0</v>
      </c>
      <c r="L69" s="104">
        <f t="shared" si="39"/>
        <v>7700000</v>
      </c>
      <c r="M69" s="104">
        <f t="shared" si="39"/>
        <v>2100000</v>
      </c>
      <c r="N69" s="104">
        <f t="shared" si="39"/>
        <v>1100000</v>
      </c>
      <c r="O69" s="104">
        <f t="shared" si="39"/>
        <v>0</v>
      </c>
      <c r="P69" s="104">
        <f t="shared" si="39"/>
        <v>200000</v>
      </c>
      <c r="Q69" s="104">
        <f t="shared" si="39"/>
        <v>3000000</v>
      </c>
      <c r="R69" s="104">
        <f t="shared" si="39"/>
        <v>6800000</v>
      </c>
      <c r="S69" s="104">
        <f t="shared" si="39"/>
        <v>19700000</v>
      </c>
      <c r="T69" s="104">
        <f t="shared" si="39"/>
        <v>2600000</v>
      </c>
      <c r="U69" s="104">
        <f t="shared" si="39"/>
        <v>900000</v>
      </c>
      <c r="V69" s="104">
        <f t="shared" si="39"/>
        <v>2500000</v>
      </c>
      <c r="W69" s="104">
        <f t="shared" si="39"/>
        <v>1500000</v>
      </c>
      <c r="X69" s="104">
        <f t="shared" si="39"/>
        <v>11900000</v>
      </c>
      <c r="Y69" s="104">
        <f t="shared" si="39"/>
        <v>0</v>
      </c>
      <c r="Z69" s="104">
        <f t="shared" si="39"/>
        <v>0</v>
      </c>
      <c r="AA69" s="104">
        <f t="shared" si="39"/>
        <v>3200000</v>
      </c>
      <c r="AB69" s="104">
        <f t="shared" si="39"/>
        <v>1800000</v>
      </c>
      <c r="AC69" s="104">
        <f t="shared" si="39"/>
        <v>9200000</v>
      </c>
      <c r="AD69" s="104">
        <f t="shared" si="39"/>
        <v>2300000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569</v>
      </c>
    </row>
    <row r="70" spans="1:46" x14ac:dyDescent="0.3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35">
      <c r="A71" s="31"/>
      <c r="B71" s="31"/>
      <c r="C71" s="101" t="s">
        <v>625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3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3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3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0.26733251065503977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3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0.27618307217945626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3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6.8573481261425165E-2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3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0.20573021935414953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3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0.18218071654992934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3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3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3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0.2764303984427845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3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0.28558216319688073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3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7.0907181102880287E-2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3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0.21273165156172488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3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0.15434860569572961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3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35">
      <c r="A87" s="31"/>
      <c r="B87" s="31"/>
      <c r="C87" s="101" t="s">
        <v>626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3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3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569</v>
      </c>
    </row>
    <row r="90" spans="1:46" x14ac:dyDescent="0.3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0</v>
      </c>
      <c r="L90" s="146">
        <f t="shared" si="42"/>
        <v>2058460.3320438063</v>
      </c>
      <c r="M90" s="146">
        <f t="shared" si="42"/>
        <v>561398.27237558353</v>
      </c>
      <c r="N90" s="146">
        <f t="shared" si="42"/>
        <v>294065.76172054373</v>
      </c>
      <c r="O90" s="146">
        <f t="shared" si="42"/>
        <v>0</v>
      </c>
      <c r="P90" s="146">
        <f t="shared" si="42"/>
        <v>53466.502131007954</v>
      </c>
      <c r="Q90" s="146">
        <f t="shared" si="42"/>
        <v>801997.5319651193</v>
      </c>
      <c r="R90" s="146">
        <f t="shared" si="42"/>
        <v>1817861.0724542704</v>
      </c>
      <c r="S90" s="146">
        <f t="shared" si="42"/>
        <v>5266450.4599042833</v>
      </c>
      <c r="T90" s="146">
        <f t="shared" si="42"/>
        <v>695064.52770310338</v>
      </c>
      <c r="U90" s="146">
        <f t="shared" si="42"/>
        <v>240599.2595895358</v>
      </c>
      <c r="V90" s="146">
        <f t="shared" si="42"/>
        <v>668331.27663759945</v>
      </c>
      <c r="W90" s="146">
        <f t="shared" si="42"/>
        <v>400998.76598255965</v>
      </c>
      <c r="X90" s="146">
        <f t="shared" si="42"/>
        <v>3181256.8767949734</v>
      </c>
      <c r="Y90" s="146">
        <f t="shared" si="42"/>
        <v>0</v>
      </c>
      <c r="Z90" s="146">
        <f t="shared" si="42"/>
        <v>0</v>
      </c>
      <c r="AA90" s="146">
        <f t="shared" si="42"/>
        <v>855464.03409612726</v>
      </c>
      <c r="AB90" s="146">
        <f t="shared" si="42"/>
        <v>481198.51917907159</v>
      </c>
      <c r="AC90" s="146">
        <f t="shared" si="42"/>
        <v>2459459.098026366</v>
      </c>
      <c r="AD90" s="146">
        <f t="shared" si="42"/>
        <v>614864.77450659149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3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0</v>
      </c>
      <c r="L91" s="147">
        <f t="shared" si="45"/>
        <v>2126609.655781813</v>
      </c>
      <c r="M91" s="147">
        <f t="shared" si="45"/>
        <v>579984.45157685818</v>
      </c>
      <c r="N91" s="147">
        <f t="shared" si="45"/>
        <v>303801.37939740188</v>
      </c>
      <c r="O91" s="147">
        <f t="shared" si="45"/>
        <v>0</v>
      </c>
      <c r="P91" s="147">
        <f t="shared" si="45"/>
        <v>55236.61443589125</v>
      </c>
      <c r="Q91" s="147">
        <f t="shared" si="45"/>
        <v>828549.21653836872</v>
      </c>
      <c r="R91" s="147">
        <f t="shared" si="45"/>
        <v>1878044.8908203025</v>
      </c>
      <c r="S91" s="147">
        <f t="shared" si="45"/>
        <v>5440806.5219352879</v>
      </c>
      <c r="T91" s="147">
        <f t="shared" si="45"/>
        <v>718075.9876665863</v>
      </c>
      <c r="U91" s="147">
        <f t="shared" si="45"/>
        <v>248564.76496151063</v>
      </c>
      <c r="V91" s="147">
        <f t="shared" si="45"/>
        <v>690457.6804486406</v>
      </c>
      <c r="W91" s="147">
        <f t="shared" si="45"/>
        <v>414274.60826918436</v>
      </c>
      <c r="X91" s="147">
        <f t="shared" si="45"/>
        <v>3286578.5589355296</v>
      </c>
      <c r="Y91" s="147">
        <f t="shared" si="45"/>
        <v>0</v>
      </c>
      <c r="Z91" s="147">
        <f t="shared" si="45"/>
        <v>0</v>
      </c>
      <c r="AA91" s="147">
        <f t="shared" si="45"/>
        <v>883785.83097426</v>
      </c>
      <c r="AB91" s="147">
        <f t="shared" si="45"/>
        <v>497129.52992302127</v>
      </c>
      <c r="AC91" s="147">
        <f t="shared" si="45"/>
        <v>2540884.2640509978</v>
      </c>
      <c r="AD91" s="147">
        <f t="shared" si="45"/>
        <v>635221.06601274945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3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0</v>
      </c>
      <c r="L92" s="147">
        <f t="shared" si="48"/>
        <v>528015.80571297382</v>
      </c>
      <c r="M92" s="147">
        <f t="shared" si="48"/>
        <v>144004.31064899283</v>
      </c>
      <c r="N92" s="147">
        <f t="shared" si="48"/>
        <v>75430.829387567675</v>
      </c>
      <c r="O92" s="147">
        <f t="shared" si="48"/>
        <v>0</v>
      </c>
      <c r="P92" s="147">
        <f t="shared" si="48"/>
        <v>13714.696252285034</v>
      </c>
      <c r="Q92" s="147">
        <f t="shared" si="48"/>
        <v>205720.4437842755</v>
      </c>
      <c r="R92" s="147">
        <f t="shared" si="48"/>
        <v>466299.67257769115</v>
      </c>
      <c r="S92" s="147">
        <f t="shared" si="48"/>
        <v>1350897.5808500757</v>
      </c>
      <c r="T92" s="147">
        <f t="shared" si="48"/>
        <v>178291.05127970543</v>
      </c>
      <c r="U92" s="147">
        <f t="shared" si="48"/>
        <v>61716.133135282646</v>
      </c>
      <c r="V92" s="147">
        <f t="shared" si="48"/>
        <v>171433.70315356291</v>
      </c>
      <c r="W92" s="147">
        <f t="shared" si="48"/>
        <v>102860.22189213775</v>
      </c>
      <c r="X92" s="147">
        <f t="shared" si="48"/>
        <v>816024.42701095948</v>
      </c>
      <c r="Y92" s="147">
        <f t="shared" si="48"/>
        <v>0</v>
      </c>
      <c r="Z92" s="147">
        <f t="shared" si="48"/>
        <v>0</v>
      </c>
      <c r="AA92" s="147">
        <f t="shared" si="48"/>
        <v>219435.14003656054</v>
      </c>
      <c r="AB92" s="147">
        <f t="shared" si="48"/>
        <v>123432.26627056529</v>
      </c>
      <c r="AC92" s="147">
        <f t="shared" si="48"/>
        <v>630876.02760511148</v>
      </c>
      <c r="AD92" s="147">
        <f t="shared" si="48"/>
        <v>157719.00690127787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3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0</v>
      </c>
      <c r="L93" s="147">
        <f t="shared" si="51"/>
        <v>1584122.6890269513</v>
      </c>
      <c r="M93" s="147">
        <f t="shared" si="51"/>
        <v>432033.460643714</v>
      </c>
      <c r="N93" s="147">
        <f t="shared" si="51"/>
        <v>226303.2412895645</v>
      </c>
      <c r="O93" s="147">
        <f t="shared" si="51"/>
        <v>0</v>
      </c>
      <c r="P93" s="147">
        <f t="shared" si="51"/>
        <v>41146.043870829904</v>
      </c>
      <c r="Q93" s="147">
        <f t="shared" si="51"/>
        <v>617190.65806244861</v>
      </c>
      <c r="R93" s="147">
        <f t="shared" si="51"/>
        <v>1398965.4916082169</v>
      </c>
      <c r="S93" s="147">
        <f t="shared" si="51"/>
        <v>4052885.3212767458</v>
      </c>
      <c r="T93" s="147">
        <f t="shared" si="51"/>
        <v>534898.57032078877</v>
      </c>
      <c r="U93" s="147">
        <f t="shared" si="51"/>
        <v>185157.19741873458</v>
      </c>
      <c r="V93" s="147">
        <f t="shared" si="51"/>
        <v>514325.54838537384</v>
      </c>
      <c r="W93" s="147">
        <f t="shared" si="51"/>
        <v>308595.3290312243</v>
      </c>
      <c r="X93" s="147">
        <f t="shared" si="51"/>
        <v>2448189.6103143794</v>
      </c>
      <c r="Y93" s="147">
        <f t="shared" si="51"/>
        <v>0</v>
      </c>
      <c r="Z93" s="147">
        <f t="shared" si="51"/>
        <v>0</v>
      </c>
      <c r="AA93" s="147">
        <f t="shared" si="51"/>
        <v>658336.70193327847</v>
      </c>
      <c r="AB93" s="147">
        <f t="shared" si="51"/>
        <v>370314.39483746915</v>
      </c>
      <c r="AC93" s="147">
        <f t="shared" si="51"/>
        <v>1892718.0180581757</v>
      </c>
      <c r="AD93" s="147">
        <f t="shared" si="51"/>
        <v>473179.50451454392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3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0</v>
      </c>
      <c r="L94" s="148">
        <f t="shared" si="54"/>
        <v>1402791.5174344559</v>
      </c>
      <c r="M94" s="148">
        <f t="shared" si="54"/>
        <v>382579.50475485163</v>
      </c>
      <c r="N94" s="148">
        <f t="shared" si="54"/>
        <v>200398.78820492228</v>
      </c>
      <c r="O94" s="148">
        <f t="shared" si="54"/>
        <v>0</v>
      </c>
      <c r="P94" s="148">
        <f t="shared" si="54"/>
        <v>36436.14330998587</v>
      </c>
      <c r="Q94" s="148">
        <f t="shared" si="54"/>
        <v>546542.14964978804</v>
      </c>
      <c r="R94" s="148">
        <f t="shared" si="54"/>
        <v>1238828.8725395196</v>
      </c>
      <c r="S94" s="148">
        <f t="shared" si="54"/>
        <v>3588960.1160336081</v>
      </c>
      <c r="T94" s="148">
        <f t="shared" si="54"/>
        <v>473669.8630298163</v>
      </c>
      <c r="U94" s="148">
        <f t="shared" si="54"/>
        <v>163962.64489493641</v>
      </c>
      <c r="V94" s="148">
        <f t="shared" si="54"/>
        <v>455451.79137482337</v>
      </c>
      <c r="W94" s="148">
        <f t="shared" si="54"/>
        <v>273271.07482489402</v>
      </c>
      <c r="X94" s="148">
        <f t="shared" si="54"/>
        <v>2167950.5269441591</v>
      </c>
      <c r="Y94" s="148">
        <f t="shared" si="54"/>
        <v>0</v>
      </c>
      <c r="Z94" s="148">
        <f t="shared" si="54"/>
        <v>0</v>
      </c>
      <c r="AA94" s="148">
        <f t="shared" si="54"/>
        <v>582978.29295977391</v>
      </c>
      <c r="AB94" s="148">
        <f t="shared" si="54"/>
        <v>327925.28978987283</v>
      </c>
      <c r="AC94" s="148">
        <f t="shared" si="54"/>
        <v>1676062.59225935</v>
      </c>
      <c r="AD94" s="148">
        <f t="shared" si="54"/>
        <v>419015.6480648375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3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3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569</v>
      </c>
    </row>
    <row r="97" spans="1:46" x14ac:dyDescent="0.3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0</v>
      </c>
      <c r="L97" s="146">
        <f t="shared" si="57"/>
        <v>2128514.0680094408</v>
      </c>
      <c r="M97" s="146">
        <f t="shared" si="57"/>
        <v>580503.83672984748</v>
      </c>
      <c r="N97" s="146">
        <f t="shared" si="57"/>
        <v>304073.43828706292</v>
      </c>
      <c r="O97" s="146">
        <f t="shared" si="57"/>
        <v>0</v>
      </c>
      <c r="P97" s="146">
        <f t="shared" si="57"/>
        <v>55286.0796885569</v>
      </c>
      <c r="Q97" s="146">
        <f t="shared" si="57"/>
        <v>829291.19532835344</v>
      </c>
      <c r="R97" s="146">
        <f t="shared" si="57"/>
        <v>1879726.7094109345</v>
      </c>
      <c r="S97" s="146">
        <f t="shared" si="57"/>
        <v>5445678.8493228545</v>
      </c>
      <c r="T97" s="146">
        <f t="shared" si="57"/>
        <v>718719.03595123964</v>
      </c>
      <c r="U97" s="146">
        <f t="shared" si="57"/>
        <v>248787.35859850605</v>
      </c>
      <c r="V97" s="146">
        <f t="shared" si="57"/>
        <v>691075.99610696128</v>
      </c>
      <c r="W97" s="146">
        <f t="shared" si="57"/>
        <v>414645.59766417672</v>
      </c>
      <c r="X97" s="146">
        <f t="shared" si="57"/>
        <v>3289521.7414691355</v>
      </c>
      <c r="Y97" s="146">
        <f t="shared" si="57"/>
        <v>0</v>
      </c>
      <c r="Z97" s="146">
        <f t="shared" si="57"/>
        <v>0</v>
      </c>
      <c r="AA97" s="146">
        <f t="shared" si="57"/>
        <v>884577.2750169104</v>
      </c>
      <c r="AB97" s="146">
        <f t="shared" si="57"/>
        <v>497574.7171970121</v>
      </c>
      <c r="AC97" s="146">
        <f t="shared" si="57"/>
        <v>2543159.6656736173</v>
      </c>
      <c r="AD97" s="146">
        <f t="shared" si="57"/>
        <v>635789.91641840432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3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0</v>
      </c>
      <c r="L98" s="147">
        <f t="shared" si="60"/>
        <v>2198982.6566159818</v>
      </c>
      <c r="M98" s="147">
        <f t="shared" si="60"/>
        <v>599722.54271344957</v>
      </c>
      <c r="N98" s="147">
        <f t="shared" si="60"/>
        <v>314140.37951656879</v>
      </c>
      <c r="O98" s="147">
        <f t="shared" si="60"/>
        <v>0</v>
      </c>
      <c r="P98" s="147">
        <f t="shared" si="60"/>
        <v>57116.432639376144</v>
      </c>
      <c r="Q98" s="147">
        <f t="shared" si="60"/>
        <v>856746.48959064216</v>
      </c>
      <c r="R98" s="147">
        <f t="shared" si="60"/>
        <v>1941958.7097387889</v>
      </c>
      <c r="S98" s="147">
        <f t="shared" si="60"/>
        <v>5625968.61497855</v>
      </c>
      <c r="T98" s="147">
        <f t="shared" si="60"/>
        <v>742513.62431188987</v>
      </c>
      <c r="U98" s="147">
        <f t="shared" si="60"/>
        <v>257023.94687719265</v>
      </c>
      <c r="V98" s="147">
        <f t="shared" si="60"/>
        <v>713955.40799220186</v>
      </c>
      <c r="W98" s="147">
        <f t="shared" si="60"/>
        <v>428373.24479532108</v>
      </c>
      <c r="X98" s="147">
        <f t="shared" si="60"/>
        <v>3398427.7420428805</v>
      </c>
      <c r="Y98" s="147">
        <f t="shared" si="60"/>
        <v>0</v>
      </c>
      <c r="Z98" s="147">
        <f t="shared" si="60"/>
        <v>0</v>
      </c>
      <c r="AA98" s="147">
        <f t="shared" si="60"/>
        <v>913862.9222300183</v>
      </c>
      <c r="AB98" s="147">
        <f t="shared" si="60"/>
        <v>514047.8937543853</v>
      </c>
      <c r="AC98" s="147">
        <f t="shared" si="60"/>
        <v>2627355.9014113029</v>
      </c>
      <c r="AD98" s="147">
        <f t="shared" si="60"/>
        <v>656838.97535282571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3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0</v>
      </c>
      <c r="L99" s="147">
        <f t="shared" si="63"/>
        <v>545985.29449217825</v>
      </c>
      <c r="M99" s="147">
        <f t="shared" si="63"/>
        <v>148905.08031604861</v>
      </c>
      <c r="N99" s="147">
        <f t="shared" si="63"/>
        <v>77997.899213168319</v>
      </c>
      <c r="O99" s="147">
        <f t="shared" si="63"/>
        <v>0</v>
      </c>
      <c r="P99" s="147">
        <f t="shared" si="63"/>
        <v>14181.436220576057</v>
      </c>
      <c r="Q99" s="147">
        <f t="shared" si="63"/>
        <v>212721.54330864086</v>
      </c>
      <c r="R99" s="147">
        <f t="shared" si="63"/>
        <v>482168.83149958594</v>
      </c>
      <c r="S99" s="147">
        <f t="shared" si="63"/>
        <v>1396871.4677267417</v>
      </c>
      <c r="T99" s="147">
        <f t="shared" si="63"/>
        <v>184358.67086748875</v>
      </c>
      <c r="U99" s="147">
        <f t="shared" si="63"/>
        <v>63816.462992592256</v>
      </c>
      <c r="V99" s="147">
        <f t="shared" si="63"/>
        <v>177267.95275720072</v>
      </c>
      <c r="W99" s="147">
        <f t="shared" si="63"/>
        <v>106360.77165432043</v>
      </c>
      <c r="X99" s="147">
        <f t="shared" si="63"/>
        <v>843795.45512427541</v>
      </c>
      <c r="Y99" s="147">
        <f t="shared" si="63"/>
        <v>0</v>
      </c>
      <c r="Z99" s="147">
        <f t="shared" si="63"/>
        <v>0</v>
      </c>
      <c r="AA99" s="147">
        <f t="shared" si="63"/>
        <v>226902.97952921691</v>
      </c>
      <c r="AB99" s="147">
        <f t="shared" si="63"/>
        <v>127632.92598518451</v>
      </c>
      <c r="AC99" s="147">
        <f t="shared" si="63"/>
        <v>652346.06614649866</v>
      </c>
      <c r="AD99" s="147">
        <f t="shared" si="63"/>
        <v>163086.51653662467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3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0</v>
      </c>
      <c r="L100" s="147">
        <f t="shared" si="66"/>
        <v>1638033.7170252816</v>
      </c>
      <c r="M100" s="147">
        <f t="shared" si="66"/>
        <v>446736.46827962226</v>
      </c>
      <c r="N100" s="147">
        <f t="shared" si="66"/>
        <v>234004.81671789737</v>
      </c>
      <c r="O100" s="147">
        <f t="shared" si="66"/>
        <v>0</v>
      </c>
      <c r="P100" s="147">
        <f t="shared" si="66"/>
        <v>42546.330312344973</v>
      </c>
      <c r="Q100" s="147">
        <f t="shared" si="66"/>
        <v>638194.95468517463</v>
      </c>
      <c r="R100" s="147">
        <f t="shared" si="66"/>
        <v>1446575.2306197293</v>
      </c>
      <c r="S100" s="147">
        <f t="shared" si="66"/>
        <v>4190813.5357659804</v>
      </c>
      <c r="T100" s="147">
        <f t="shared" si="66"/>
        <v>553102.29406048474</v>
      </c>
      <c r="U100" s="147">
        <f t="shared" si="66"/>
        <v>191458.48640555239</v>
      </c>
      <c r="V100" s="147">
        <f t="shared" si="66"/>
        <v>531829.12890431215</v>
      </c>
      <c r="W100" s="147">
        <f t="shared" si="66"/>
        <v>319097.47734258731</v>
      </c>
      <c r="X100" s="147">
        <f t="shared" si="66"/>
        <v>2531506.6535845259</v>
      </c>
      <c r="Y100" s="147">
        <f t="shared" si="66"/>
        <v>0</v>
      </c>
      <c r="Z100" s="147">
        <f t="shared" si="66"/>
        <v>0</v>
      </c>
      <c r="AA100" s="147">
        <f t="shared" si="66"/>
        <v>680741.28499751957</v>
      </c>
      <c r="AB100" s="147">
        <f t="shared" si="66"/>
        <v>382916.97281110479</v>
      </c>
      <c r="AC100" s="147">
        <f t="shared" si="66"/>
        <v>1957131.1943678688</v>
      </c>
      <c r="AD100" s="147">
        <f t="shared" si="66"/>
        <v>489282.79859196721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3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0</v>
      </c>
      <c r="L101" s="148">
        <f t="shared" si="69"/>
        <v>1188484.2638571181</v>
      </c>
      <c r="M101" s="148">
        <f t="shared" si="69"/>
        <v>324132.07196103217</v>
      </c>
      <c r="N101" s="148">
        <f t="shared" si="69"/>
        <v>169783.46626530259</v>
      </c>
      <c r="O101" s="148">
        <f t="shared" si="69"/>
        <v>0</v>
      </c>
      <c r="P101" s="148">
        <f t="shared" si="69"/>
        <v>30869.721139145924</v>
      </c>
      <c r="Q101" s="148">
        <f t="shared" si="69"/>
        <v>463045.81708718883</v>
      </c>
      <c r="R101" s="148">
        <f t="shared" si="69"/>
        <v>1049570.5187309613</v>
      </c>
      <c r="S101" s="148">
        <f t="shared" si="69"/>
        <v>3040667.5322058732</v>
      </c>
      <c r="T101" s="148">
        <f t="shared" si="69"/>
        <v>401306.37480889697</v>
      </c>
      <c r="U101" s="148">
        <f t="shared" si="69"/>
        <v>138913.74512615666</v>
      </c>
      <c r="V101" s="148">
        <f t="shared" si="69"/>
        <v>385871.51423932402</v>
      </c>
      <c r="W101" s="148">
        <f t="shared" si="69"/>
        <v>231522.90854359441</v>
      </c>
      <c r="X101" s="148">
        <f t="shared" si="69"/>
        <v>1836748.4077791823</v>
      </c>
      <c r="Y101" s="148">
        <f t="shared" si="69"/>
        <v>0</v>
      </c>
      <c r="Z101" s="148">
        <f t="shared" si="69"/>
        <v>0</v>
      </c>
      <c r="AA101" s="148">
        <f t="shared" si="69"/>
        <v>493915.53822633479</v>
      </c>
      <c r="AB101" s="148">
        <f t="shared" si="69"/>
        <v>277827.49025231332</v>
      </c>
      <c r="AC101" s="148">
        <f t="shared" si="69"/>
        <v>1420007.1724007125</v>
      </c>
      <c r="AD101" s="148">
        <f t="shared" si="69"/>
        <v>355001.79310017813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3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35">
      <c r="A103" s="31"/>
      <c r="B103" s="98" t="s">
        <v>731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3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35">
      <c r="A105" s="31"/>
      <c r="B105" s="31"/>
      <c r="C105" s="100" t="s">
        <v>732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3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35">
      <c r="A107" s="31"/>
      <c r="B107" s="31"/>
      <c r="C107" s="101" t="s">
        <v>757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3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35">
      <c r="A109" s="31"/>
      <c r="B109" s="31"/>
      <c r="C109" s="31"/>
      <c r="D109" s="31"/>
      <c r="E109" s="103" t="s">
        <v>755</v>
      </c>
      <c r="F109" s="31"/>
      <c r="G109" s="31" t="s">
        <v>438</v>
      </c>
      <c r="H109" s="133">
        <f>'DNO inputs'!H49</f>
        <v>25060000.000000004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3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35">
      <c r="A111" s="31"/>
      <c r="B111" s="31"/>
      <c r="C111" s="100"/>
      <c r="D111" s="100"/>
      <c r="E111" s="31" t="s">
        <v>778</v>
      </c>
      <c r="F111" s="31"/>
      <c r="G111" s="31" t="s">
        <v>179</v>
      </c>
      <c r="H111" s="133">
        <f>'DNO inputs'!H66</f>
        <v>208.59200000000001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3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35">
      <c r="A113" s="31"/>
      <c r="B113" s="31"/>
      <c r="C113" s="31"/>
      <c r="D113" s="31"/>
      <c r="E113" s="103" t="s">
        <v>779</v>
      </c>
      <c r="F113" s="31"/>
      <c r="G113" s="31" t="s">
        <v>179</v>
      </c>
      <c r="H113" s="133">
        <f>'DNO inputs'!H68</f>
        <v>422.20041823044591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3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35">
      <c r="A115" s="31"/>
      <c r="B115" s="31"/>
      <c r="C115" s="31"/>
      <c r="D115" s="31"/>
      <c r="E115" s="103" t="s">
        <v>787</v>
      </c>
      <c r="F115" s="31"/>
      <c r="G115" s="103" t="s">
        <v>179</v>
      </c>
      <c r="H115" s="147">
        <f xml:space="preserve"> IF(H111 &lt;&gt; 0, H113 / H111, 0)</f>
        <v>2.0240489483318913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3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35">
      <c r="A117" s="105"/>
      <c r="B117" s="31"/>
      <c r="C117" s="31"/>
      <c r="D117" s="31"/>
      <c r="E117" s="110" t="s">
        <v>780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12381123.500324963</v>
      </c>
      <c r="AS117" s="59"/>
      <c r="AT117" s="31" t="s">
        <v>754</v>
      </c>
    </row>
    <row r="118" spans="1:46" x14ac:dyDescent="0.3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35">
      <c r="A119" s="31"/>
      <c r="B119" s="31"/>
      <c r="C119" s="101" t="s">
        <v>756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3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3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-23800000.000000007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8300000.0000000009</v>
      </c>
      <c r="Z121" s="104">
        <f t="shared" si="72"/>
        <v>3600000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3000000</v>
      </c>
      <c r="AF121" s="104">
        <f t="shared" si="72"/>
        <v>27000000</v>
      </c>
      <c r="AG121" s="104">
        <f t="shared" si="72"/>
        <v>13100000</v>
      </c>
      <c r="AH121" s="104">
        <f t="shared" si="72"/>
        <v>26900000</v>
      </c>
      <c r="AI121" s="104">
        <f t="shared" si="72"/>
        <v>-100000</v>
      </c>
      <c r="AJ121" s="104">
        <f t="shared" si="72"/>
        <v>1000000</v>
      </c>
      <c r="AK121" s="104">
        <f t="shared" si="72"/>
        <v>3900000</v>
      </c>
      <c r="AL121" s="104">
        <f t="shared" si="72"/>
        <v>67900000</v>
      </c>
      <c r="AM121" s="104">
        <f t="shared" si="72"/>
        <v>37800000</v>
      </c>
      <c r="AN121" s="104">
        <f t="shared" si="72"/>
        <v>9800000</v>
      </c>
      <c r="AO121" s="104">
        <f t="shared" si="72"/>
        <v>-27000000</v>
      </c>
      <c r="AP121" s="104">
        <f t="shared" si="72"/>
        <v>1300000</v>
      </c>
      <c r="AQ121" s="104">
        <f t="shared" si="72"/>
        <v>41600000</v>
      </c>
      <c r="AR121" s="104">
        <f t="shared" si="72"/>
        <v>12381123.500324963</v>
      </c>
      <c r="AS121" s="59"/>
      <c r="AT121" s="31" t="s">
        <v>735</v>
      </c>
    </row>
    <row r="122" spans="1:46" x14ac:dyDescent="0.3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3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3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3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35">
      <c r="A126" s="103"/>
      <c r="B126" s="31"/>
      <c r="C126" s="31"/>
      <c r="D126" s="31"/>
      <c r="E126" s="155" t="s">
        <v>729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735</v>
      </c>
    </row>
    <row r="127" spans="1:46" x14ac:dyDescent="0.3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35">
      <c r="A128" s="103"/>
      <c r="B128" s="31"/>
      <c r="C128" s="31"/>
      <c r="D128" s="31"/>
      <c r="E128" s="110" t="s">
        <v>733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1300000</v>
      </c>
      <c r="AQ128" s="104">
        <f t="shared" si="75"/>
        <v>0</v>
      </c>
      <c r="AR128" s="104">
        <f t="shared" ref="AR128" si="76">AR121 * AR126</f>
        <v>12381123.500324963</v>
      </c>
      <c r="AS128" s="59"/>
      <c r="AT128" s="31" t="s">
        <v>735</v>
      </c>
    </row>
    <row r="129" spans="1:46" x14ac:dyDescent="0.3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35">
      <c r="A130" s="103"/>
      <c r="B130" s="31"/>
      <c r="C130" s="31"/>
      <c r="D130" s="31"/>
      <c r="E130" s="110" t="s">
        <v>734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3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3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3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3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35">
      <c r="A135" s="31"/>
      <c r="B135" s="31"/>
      <c r="C135" s="100" t="s">
        <v>703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3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3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35">
      <c r="A138" s="31"/>
      <c r="B138" s="31"/>
      <c r="C138" s="101" t="s">
        <v>758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3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3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605</v>
      </c>
    </row>
    <row r="141" spans="1:46" x14ac:dyDescent="0.3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9837160.8505084664</v>
      </c>
      <c r="L141" s="158">
        <f t="shared" si="78"/>
        <v>2058460.3320438063</v>
      </c>
      <c r="M141" s="158">
        <f t="shared" si="78"/>
        <v>6955552.825206087</v>
      </c>
      <c r="N141" s="158">
        <f t="shared" si="78"/>
        <v>1917197.3020544406</v>
      </c>
      <c r="O141" s="158">
        <f t="shared" si="78"/>
        <v>1377202.5190711853</v>
      </c>
      <c r="P141" s="158">
        <f t="shared" si="78"/>
        <v>53466.502131007954</v>
      </c>
      <c r="Q141" s="158">
        <f t="shared" si="78"/>
        <v>801997.5319651193</v>
      </c>
      <c r="R141" s="158">
        <f t="shared" si="78"/>
        <v>1817861.0724542704</v>
      </c>
      <c r="S141" s="158">
        <f t="shared" si="78"/>
        <v>5266450.4599042833</v>
      </c>
      <c r="T141" s="158">
        <f t="shared" si="78"/>
        <v>695064.52770310338</v>
      </c>
      <c r="U141" s="158">
        <f t="shared" si="78"/>
        <v>240599.2595895358</v>
      </c>
      <c r="V141" s="158">
        <f t="shared" si="78"/>
        <v>668331.27663759945</v>
      </c>
      <c r="W141" s="158">
        <f t="shared" si="78"/>
        <v>400998.76598255965</v>
      </c>
      <c r="X141" s="158">
        <f t="shared" si="78"/>
        <v>3181256.8767949734</v>
      </c>
      <c r="Y141" s="158">
        <f t="shared" si="78"/>
        <v>0</v>
      </c>
      <c r="Z141" s="158">
        <f t="shared" si="78"/>
        <v>0</v>
      </c>
      <c r="AA141" s="158">
        <f t="shared" si="78"/>
        <v>855464.03409612726</v>
      </c>
      <c r="AB141" s="158">
        <f t="shared" si="78"/>
        <v>481198.51917907159</v>
      </c>
      <c r="AC141" s="158">
        <f t="shared" si="78"/>
        <v>2459459.098026366</v>
      </c>
      <c r="AD141" s="158">
        <f t="shared" si="78"/>
        <v>614864.77450659149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1300000</v>
      </c>
      <c r="AQ141" s="158">
        <f t="shared" si="78"/>
        <v>0</v>
      </c>
      <c r="AR141" s="158">
        <f t="shared" si="78"/>
        <v>12381123.500324963</v>
      </c>
      <c r="AS141" s="59"/>
      <c r="AT141" s="31"/>
    </row>
    <row r="142" spans="1:46" x14ac:dyDescent="0.3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4840000.0000000037</v>
      </c>
      <c r="K142" s="159">
        <f t="shared" si="79"/>
        <v>10162839.149491534</v>
      </c>
      <c r="L142" s="159">
        <f t="shared" si="79"/>
        <v>2126609.655781813</v>
      </c>
      <c r="M142" s="159">
        <f t="shared" si="79"/>
        <v>7185829.8987463545</v>
      </c>
      <c r="N142" s="159">
        <f t="shared" si="79"/>
        <v>1980669.8390635049</v>
      </c>
      <c r="O142" s="159">
        <f t="shared" si="79"/>
        <v>1422797.4809288147</v>
      </c>
      <c r="P142" s="159">
        <f t="shared" si="79"/>
        <v>55236.61443589125</v>
      </c>
      <c r="Q142" s="159">
        <f t="shared" si="79"/>
        <v>828549.21653836872</v>
      </c>
      <c r="R142" s="159">
        <f t="shared" si="79"/>
        <v>1878044.8908203025</v>
      </c>
      <c r="S142" s="159">
        <f t="shared" si="79"/>
        <v>5440806.5219352879</v>
      </c>
      <c r="T142" s="159">
        <f t="shared" si="79"/>
        <v>718075.9876665863</v>
      </c>
      <c r="U142" s="159">
        <f t="shared" si="79"/>
        <v>248564.76496151063</v>
      </c>
      <c r="V142" s="159">
        <f t="shared" si="79"/>
        <v>690457.6804486406</v>
      </c>
      <c r="W142" s="159">
        <f t="shared" si="79"/>
        <v>414274.60826918436</v>
      </c>
      <c r="X142" s="159">
        <f t="shared" si="79"/>
        <v>3286578.5589355296</v>
      </c>
      <c r="Y142" s="159">
        <f t="shared" si="79"/>
        <v>0</v>
      </c>
      <c r="Z142" s="159">
        <f t="shared" si="79"/>
        <v>0</v>
      </c>
      <c r="AA142" s="159">
        <f t="shared" si="79"/>
        <v>883785.83097426</v>
      </c>
      <c r="AB142" s="159">
        <f t="shared" si="79"/>
        <v>497129.52992302127</v>
      </c>
      <c r="AC142" s="159">
        <f t="shared" si="79"/>
        <v>2540884.2640509978</v>
      </c>
      <c r="AD142" s="159">
        <f t="shared" si="79"/>
        <v>635221.06601274945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3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7800000</v>
      </c>
      <c r="L143" s="159">
        <f t="shared" si="80"/>
        <v>528015.80571297382</v>
      </c>
      <c r="M143" s="159">
        <f t="shared" si="80"/>
        <v>644004.31064899289</v>
      </c>
      <c r="N143" s="159">
        <f t="shared" si="80"/>
        <v>3475430.8293875675</v>
      </c>
      <c r="O143" s="159">
        <f t="shared" si="80"/>
        <v>0</v>
      </c>
      <c r="P143" s="159">
        <f t="shared" si="80"/>
        <v>13714.696252285034</v>
      </c>
      <c r="Q143" s="159">
        <f t="shared" si="80"/>
        <v>205720.4437842755</v>
      </c>
      <c r="R143" s="159">
        <f t="shared" si="80"/>
        <v>466299.67257769115</v>
      </c>
      <c r="S143" s="159">
        <f t="shared" si="80"/>
        <v>1350897.5808500757</v>
      </c>
      <c r="T143" s="159">
        <f t="shared" si="80"/>
        <v>178291.05127970543</v>
      </c>
      <c r="U143" s="159">
        <f t="shared" si="80"/>
        <v>61716.133135282646</v>
      </c>
      <c r="V143" s="159">
        <f t="shared" si="80"/>
        <v>171433.70315356291</v>
      </c>
      <c r="W143" s="159">
        <f t="shared" si="80"/>
        <v>102860.22189213775</v>
      </c>
      <c r="X143" s="159">
        <f t="shared" si="80"/>
        <v>816024.42701095948</v>
      </c>
      <c r="Y143" s="159">
        <f t="shared" si="80"/>
        <v>0</v>
      </c>
      <c r="Z143" s="159">
        <f t="shared" si="80"/>
        <v>0</v>
      </c>
      <c r="AA143" s="159">
        <f t="shared" si="80"/>
        <v>219435.14003656054</v>
      </c>
      <c r="AB143" s="159">
        <f t="shared" si="80"/>
        <v>123432.26627056529</v>
      </c>
      <c r="AC143" s="159">
        <f t="shared" si="80"/>
        <v>630876.02760511148</v>
      </c>
      <c r="AD143" s="159">
        <f t="shared" si="80"/>
        <v>157719.00690127787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3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17380000.000000004</v>
      </c>
      <c r="K144" s="159">
        <f t="shared" si="81"/>
        <v>10800000</v>
      </c>
      <c r="L144" s="159">
        <f t="shared" si="81"/>
        <v>1584122.6890269513</v>
      </c>
      <c r="M144" s="159">
        <f t="shared" si="81"/>
        <v>6532033.4606437143</v>
      </c>
      <c r="N144" s="159">
        <f t="shared" si="81"/>
        <v>1126303.2412895644</v>
      </c>
      <c r="O144" s="159">
        <f t="shared" si="81"/>
        <v>2900000</v>
      </c>
      <c r="P144" s="159">
        <f t="shared" si="81"/>
        <v>41146.043870829904</v>
      </c>
      <c r="Q144" s="159">
        <f t="shared" si="81"/>
        <v>617190.65806244861</v>
      </c>
      <c r="R144" s="159">
        <f t="shared" si="81"/>
        <v>1398965.4916082169</v>
      </c>
      <c r="S144" s="159">
        <f t="shared" si="81"/>
        <v>4052885.3212767458</v>
      </c>
      <c r="T144" s="159">
        <f t="shared" si="81"/>
        <v>534898.57032078877</v>
      </c>
      <c r="U144" s="159">
        <f t="shared" si="81"/>
        <v>185157.19741873458</v>
      </c>
      <c r="V144" s="159">
        <f t="shared" si="81"/>
        <v>514325.54838537384</v>
      </c>
      <c r="W144" s="159">
        <f t="shared" si="81"/>
        <v>308595.3290312243</v>
      </c>
      <c r="X144" s="159">
        <f t="shared" si="81"/>
        <v>2448189.6103143794</v>
      </c>
      <c r="Y144" s="159">
        <f t="shared" si="81"/>
        <v>0</v>
      </c>
      <c r="Z144" s="159">
        <f t="shared" si="81"/>
        <v>0</v>
      </c>
      <c r="AA144" s="159">
        <f t="shared" si="81"/>
        <v>658336.70193327847</v>
      </c>
      <c r="AB144" s="159">
        <f t="shared" si="81"/>
        <v>370314.39483746915</v>
      </c>
      <c r="AC144" s="159">
        <f t="shared" si="81"/>
        <v>1892718.0180581757</v>
      </c>
      <c r="AD144" s="159">
        <f t="shared" si="81"/>
        <v>473179.50451454392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3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37080000</v>
      </c>
      <c r="K145" s="160">
        <f t="shared" si="82"/>
        <v>13299999.999999998</v>
      </c>
      <c r="L145" s="160">
        <f t="shared" si="82"/>
        <v>1402791.5174344559</v>
      </c>
      <c r="M145" s="160">
        <f t="shared" si="82"/>
        <v>1282579.5047548516</v>
      </c>
      <c r="N145" s="160">
        <f t="shared" si="82"/>
        <v>5000398.7882049223</v>
      </c>
      <c r="O145" s="160">
        <f t="shared" si="82"/>
        <v>1200000</v>
      </c>
      <c r="P145" s="160">
        <f t="shared" si="82"/>
        <v>36436.14330998587</v>
      </c>
      <c r="Q145" s="160">
        <f t="shared" si="82"/>
        <v>546542.14964978804</v>
      </c>
      <c r="R145" s="160">
        <f t="shared" si="82"/>
        <v>1238828.8725395196</v>
      </c>
      <c r="S145" s="160">
        <f t="shared" si="82"/>
        <v>3588960.1160336081</v>
      </c>
      <c r="T145" s="160">
        <f t="shared" si="82"/>
        <v>473669.8630298163</v>
      </c>
      <c r="U145" s="160">
        <f t="shared" si="82"/>
        <v>163962.64489493641</v>
      </c>
      <c r="V145" s="160">
        <f t="shared" si="82"/>
        <v>455451.79137482337</v>
      </c>
      <c r="W145" s="160">
        <f t="shared" si="82"/>
        <v>273271.07482489402</v>
      </c>
      <c r="X145" s="160">
        <f t="shared" si="82"/>
        <v>2167950.5269441591</v>
      </c>
      <c r="Y145" s="160">
        <f t="shared" si="82"/>
        <v>0</v>
      </c>
      <c r="Z145" s="160">
        <f t="shared" si="82"/>
        <v>0</v>
      </c>
      <c r="AA145" s="160">
        <f t="shared" si="82"/>
        <v>582978.29295977391</v>
      </c>
      <c r="AB145" s="160">
        <f t="shared" si="82"/>
        <v>327925.28978987283</v>
      </c>
      <c r="AC145" s="160">
        <f t="shared" si="82"/>
        <v>1676062.59225935</v>
      </c>
      <c r="AD145" s="160">
        <f t="shared" si="82"/>
        <v>419015.6480648375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3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3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605</v>
      </c>
    </row>
    <row r="148" spans="1:46" x14ac:dyDescent="0.3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9837160.8505084664</v>
      </c>
      <c r="L148" s="158">
        <f t="shared" si="83"/>
        <v>2128514.0680094408</v>
      </c>
      <c r="M148" s="158">
        <f t="shared" si="83"/>
        <v>6974658.3895603511</v>
      </c>
      <c r="N148" s="158">
        <f t="shared" si="83"/>
        <v>1927204.9786209599</v>
      </c>
      <c r="O148" s="158">
        <f t="shared" si="83"/>
        <v>1377202.5190711853</v>
      </c>
      <c r="P148" s="158">
        <f t="shared" si="83"/>
        <v>55286.0796885569</v>
      </c>
      <c r="Q148" s="158">
        <f t="shared" si="83"/>
        <v>829291.19532835344</v>
      </c>
      <c r="R148" s="158">
        <f t="shared" si="83"/>
        <v>1879726.7094109345</v>
      </c>
      <c r="S148" s="158">
        <f t="shared" si="83"/>
        <v>5445678.8493228545</v>
      </c>
      <c r="T148" s="158">
        <f t="shared" si="83"/>
        <v>718719.03595123964</v>
      </c>
      <c r="U148" s="158">
        <f t="shared" si="83"/>
        <v>248787.35859850605</v>
      </c>
      <c r="V148" s="158">
        <f t="shared" si="83"/>
        <v>691075.99610696128</v>
      </c>
      <c r="W148" s="158">
        <f t="shared" si="83"/>
        <v>414645.59766417672</v>
      </c>
      <c r="X148" s="158">
        <f t="shared" si="83"/>
        <v>3289521.7414691355</v>
      </c>
      <c r="Y148" s="158">
        <f t="shared" si="83"/>
        <v>0</v>
      </c>
      <c r="Z148" s="158">
        <f t="shared" si="83"/>
        <v>0</v>
      </c>
      <c r="AA148" s="158">
        <f t="shared" si="83"/>
        <v>884577.2750169104</v>
      </c>
      <c r="AB148" s="158">
        <f t="shared" si="83"/>
        <v>497574.7171970121</v>
      </c>
      <c r="AC148" s="158">
        <f t="shared" si="83"/>
        <v>2543159.6656736173</v>
      </c>
      <c r="AD148" s="158">
        <f t="shared" si="83"/>
        <v>635789.91641840432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1300000</v>
      </c>
      <c r="AQ148" s="158">
        <f t="shared" si="83"/>
        <v>0</v>
      </c>
      <c r="AR148" s="158">
        <f t="shared" si="83"/>
        <v>12381123.500324963</v>
      </c>
      <c r="AS148" s="59"/>
      <c r="AT148" s="31"/>
    </row>
    <row r="149" spans="1:46" x14ac:dyDescent="0.3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4840000.0000000037</v>
      </c>
      <c r="K149" s="159">
        <f t="shared" si="84"/>
        <v>10162839.149491534</v>
      </c>
      <c r="L149" s="159">
        <f t="shared" si="84"/>
        <v>2198982.6566159818</v>
      </c>
      <c r="M149" s="159">
        <f t="shared" si="84"/>
        <v>7205567.989882946</v>
      </c>
      <c r="N149" s="159">
        <f t="shared" si="84"/>
        <v>1991008.8391826719</v>
      </c>
      <c r="O149" s="159">
        <f t="shared" si="84"/>
        <v>1422797.4809288147</v>
      </c>
      <c r="P149" s="159">
        <f t="shared" si="84"/>
        <v>57116.432639376144</v>
      </c>
      <c r="Q149" s="159">
        <f t="shared" si="84"/>
        <v>856746.48959064216</v>
      </c>
      <c r="R149" s="159">
        <f t="shared" si="84"/>
        <v>1941958.7097387889</v>
      </c>
      <c r="S149" s="159">
        <f t="shared" si="84"/>
        <v>5625968.61497855</v>
      </c>
      <c r="T149" s="159">
        <f t="shared" si="84"/>
        <v>742513.62431188987</v>
      </c>
      <c r="U149" s="159">
        <f t="shared" si="84"/>
        <v>257023.94687719265</v>
      </c>
      <c r="V149" s="159">
        <f t="shared" si="84"/>
        <v>713955.40799220186</v>
      </c>
      <c r="W149" s="159">
        <f t="shared" si="84"/>
        <v>428373.24479532108</v>
      </c>
      <c r="X149" s="159">
        <f t="shared" si="84"/>
        <v>3398427.7420428805</v>
      </c>
      <c r="Y149" s="159">
        <f t="shared" si="84"/>
        <v>0</v>
      </c>
      <c r="Z149" s="159">
        <f t="shared" si="84"/>
        <v>0</v>
      </c>
      <c r="AA149" s="159">
        <f t="shared" si="84"/>
        <v>913862.9222300183</v>
      </c>
      <c r="AB149" s="159">
        <f t="shared" si="84"/>
        <v>514047.8937543853</v>
      </c>
      <c r="AC149" s="159">
        <f t="shared" si="84"/>
        <v>2627355.9014113029</v>
      </c>
      <c r="AD149" s="159">
        <f t="shared" si="84"/>
        <v>656838.97535282571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3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7800000</v>
      </c>
      <c r="L150" s="159">
        <f t="shared" si="87"/>
        <v>545985.29449217825</v>
      </c>
      <c r="M150" s="159">
        <f t="shared" si="87"/>
        <v>648905.08031604858</v>
      </c>
      <c r="N150" s="159">
        <f t="shared" si="87"/>
        <v>3477997.8992131683</v>
      </c>
      <c r="O150" s="159">
        <f t="shared" si="87"/>
        <v>0</v>
      </c>
      <c r="P150" s="159">
        <f t="shared" si="87"/>
        <v>14181.436220576057</v>
      </c>
      <c r="Q150" s="159">
        <f t="shared" si="87"/>
        <v>212721.54330864086</v>
      </c>
      <c r="R150" s="159">
        <f t="shared" si="87"/>
        <v>482168.83149958594</v>
      </c>
      <c r="S150" s="159">
        <f t="shared" si="87"/>
        <v>1396871.4677267417</v>
      </c>
      <c r="T150" s="159">
        <f t="shared" si="87"/>
        <v>184358.67086748875</v>
      </c>
      <c r="U150" s="159">
        <f t="shared" si="87"/>
        <v>63816.462992592256</v>
      </c>
      <c r="V150" s="159">
        <f t="shared" si="87"/>
        <v>177267.95275720072</v>
      </c>
      <c r="W150" s="159">
        <f t="shared" si="87"/>
        <v>106360.77165432043</v>
      </c>
      <c r="X150" s="159">
        <f t="shared" si="87"/>
        <v>843795.45512427541</v>
      </c>
      <c r="Y150" s="159">
        <f t="shared" si="87"/>
        <v>0</v>
      </c>
      <c r="Z150" s="159">
        <f t="shared" si="87"/>
        <v>0</v>
      </c>
      <c r="AA150" s="159">
        <f t="shared" si="87"/>
        <v>226902.97952921691</v>
      </c>
      <c r="AB150" s="159">
        <f t="shared" si="87"/>
        <v>127632.92598518451</v>
      </c>
      <c r="AC150" s="159">
        <f t="shared" si="87"/>
        <v>652346.06614649866</v>
      </c>
      <c r="AD150" s="159">
        <f t="shared" si="87"/>
        <v>163086.51653662467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3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17380000.000000004</v>
      </c>
      <c r="K151" s="159">
        <f t="shared" si="90"/>
        <v>10800000</v>
      </c>
      <c r="L151" s="159">
        <f t="shared" si="90"/>
        <v>1638033.7170252816</v>
      </c>
      <c r="M151" s="159">
        <f t="shared" si="90"/>
        <v>6546736.4682796225</v>
      </c>
      <c r="N151" s="159">
        <f t="shared" si="90"/>
        <v>1134004.8167178973</v>
      </c>
      <c r="O151" s="159">
        <f t="shared" si="90"/>
        <v>2900000</v>
      </c>
      <c r="P151" s="159">
        <f t="shared" si="90"/>
        <v>42546.330312344973</v>
      </c>
      <c r="Q151" s="159">
        <f t="shared" si="90"/>
        <v>638194.95468517463</v>
      </c>
      <c r="R151" s="159">
        <f t="shared" si="90"/>
        <v>1446575.2306197293</v>
      </c>
      <c r="S151" s="159">
        <f t="shared" si="90"/>
        <v>4190813.5357659804</v>
      </c>
      <c r="T151" s="159">
        <f t="shared" si="90"/>
        <v>553102.29406048474</v>
      </c>
      <c r="U151" s="159">
        <f t="shared" si="90"/>
        <v>191458.48640555239</v>
      </c>
      <c r="V151" s="159">
        <f t="shared" si="90"/>
        <v>531829.12890431215</v>
      </c>
      <c r="W151" s="159">
        <f t="shared" si="90"/>
        <v>319097.47734258731</v>
      </c>
      <c r="X151" s="159">
        <f t="shared" si="90"/>
        <v>2531506.6535845259</v>
      </c>
      <c r="Y151" s="159">
        <f t="shared" si="90"/>
        <v>0</v>
      </c>
      <c r="Z151" s="159">
        <f t="shared" si="90"/>
        <v>0</v>
      </c>
      <c r="AA151" s="159">
        <f t="shared" si="90"/>
        <v>680741.28499751957</v>
      </c>
      <c r="AB151" s="159">
        <f t="shared" si="90"/>
        <v>382916.97281110479</v>
      </c>
      <c r="AC151" s="159">
        <f t="shared" si="90"/>
        <v>1957131.1943678688</v>
      </c>
      <c r="AD151" s="159">
        <f t="shared" si="90"/>
        <v>489282.79859196721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3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37080000</v>
      </c>
      <c r="K152" s="160">
        <f t="shared" si="93"/>
        <v>13299999.999999998</v>
      </c>
      <c r="L152" s="160">
        <f t="shared" si="93"/>
        <v>1188484.2638571181</v>
      </c>
      <c r="M152" s="160">
        <f t="shared" si="93"/>
        <v>1224132.0719610322</v>
      </c>
      <c r="N152" s="160">
        <f t="shared" si="93"/>
        <v>4969783.4662653022</v>
      </c>
      <c r="O152" s="160">
        <f t="shared" si="93"/>
        <v>1200000</v>
      </c>
      <c r="P152" s="160">
        <f t="shared" si="93"/>
        <v>30869.721139145924</v>
      </c>
      <c r="Q152" s="160">
        <f t="shared" si="93"/>
        <v>463045.81708718883</v>
      </c>
      <c r="R152" s="160">
        <f t="shared" si="93"/>
        <v>1049570.5187309613</v>
      </c>
      <c r="S152" s="160">
        <f t="shared" si="93"/>
        <v>3040667.5322058732</v>
      </c>
      <c r="T152" s="160">
        <f t="shared" si="93"/>
        <v>401306.37480889697</v>
      </c>
      <c r="U152" s="160">
        <f t="shared" si="93"/>
        <v>138913.74512615666</v>
      </c>
      <c r="V152" s="160">
        <f t="shared" si="93"/>
        <v>385871.51423932402</v>
      </c>
      <c r="W152" s="160">
        <f t="shared" si="93"/>
        <v>231522.90854359441</v>
      </c>
      <c r="X152" s="160">
        <f t="shared" si="93"/>
        <v>1836748.4077791823</v>
      </c>
      <c r="Y152" s="160">
        <f t="shared" si="93"/>
        <v>0</v>
      </c>
      <c r="Z152" s="160">
        <f t="shared" si="93"/>
        <v>0</v>
      </c>
      <c r="AA152" s="160">
        <f t="shared" si="93"/>
        <v>493915.53822633479</v>
      </c>
      <c r="AB152" s="160">
        <f t="shared" si="93"/>
        <v>277827.49025231332</v>
      </c>
      <c r="AC152" s="160">
        <f t="shared" si="93"/>
        <v>1420007.1724007125</v>
      </c>
      <c r="AD152" s="160">
        <f t="shared" si="93"/>
        <v>355001.79310017813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3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3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3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3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3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3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3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3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3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 xr:uid="{FE58079A-75BC-4940-9249-4D51F0C5AF1C}"/>
    <hyperlink ref="B5:H5" location="'Model map'!A4" tooltip="Click to return to model map" display="'Model map'!A4" xr:uid="{CC564AFA-0C63-4F0E-BF4E-E9D89C31704B}"/>
    <hyperlink ref="B5:F5" location="'Model map'!A4" tooltip="Click to return to model map" display="'Model map'!A4" xr:uid="{D0116607-6512-432B-9C2C-641F1929A2F8}"/>
    <hyperlink ref="A1" location="Index!A1" display="Index!A1" xr:uid="{60D2E758-B4A4-432E-9359-ACD27A9F0BE3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44" width="20.7265625" customWidth="1"/>
    <col min="45" max="45" width="2.7265625" customWidth="1"/>
    <col min="46" max="46" width="40.7265625" customWidth="1"/>
    <col min="47" max="47" width="2.7265625" customWidth="1"/>
    <col min="48" max="16384" width="9.26953125" hidden="1"/>
  </cols>
  <sheetData>
    <row r="1" spans="1:47" x14ac:dyDescent="0.3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5">
      <c r="A2" s="89" t="str">
        <f>Cover!D21&amp;" - "&amp;Cover!D23</f>
        <v>Southern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8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728</v>
      </c>
      <c r="AQ5" s="118" t="s">
        <v>727</v>
      </c>
      <c r="AR5" s="118" t="s">
        <v>755</v>
      </c>
      <c r="AS5" s="59"/>
      <c r="AT5" s="95" t="s">
        <v>34</v>
      </c>
    </row>
    <row r="6" spans="1:4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35">
      <c r="A11" s="31"/>
      <c r="B11" s="31"/>
      <c r="C11" s="100" t="s">
        <v>717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3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3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5">
      <c r="A18" s="31"/>
      <c r="B18" s="31"/>
      <c r="C18" s="101" t="s">
        <v>627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3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3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3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9837160.8505084664</v>
      </c>
      <c r="L21" s="138">
        <f>Expenditure!L141</f>
        <v>2058460.3320438063</v>
      </c>
      <c r="M21" s="138">
        <f>Expenditure!M141</f>
        <v>6955552.825206087</v>
      </c>
      <c r="N21" s="138">
        <f>Expenditure!N141</f>
        <v>1917197.3020544406</v>
      </c>
      <c r="O21" s="138">
        <f>Expenditure!O141</f>
        <v>1377202.5190711853</v>
      </c>
      <c r="P21" s="138">
        <f>Expenditure!P141</f>
        <v>53466.502131007954</v>
      </c>
      <c r="Q21" s="138">
        <f>Expenditure!Q141</f>
        <v>801997.5319651193</v>
      </c>
      <c r="R21" s="138">
        <f>Expenditure!R141</f>
        <v>1817861.0724542704</v>
      </c>
      <c r="S21" s="138">
        <f>Expenditure!S141</f>
        <v>5266450.4599042833</v>
      </c>
      <c r="T21" s="138">
        <f>Expenditure!T141</f>
        <v>695064.52770310338</v>
      </c>
      <c r="U21" s="138">
        <f>Expenditure!U141</f>
        <v>240599.2595895358</v>
      </c>
      <c r="V21" s="138">
        <f>Expenditure!V141</f>
        <v>668331.27663759945</v>
      </c>
      <c r="W21" s="138">
        <f>Expenditure!W141</f>
        <v>400998.76598255965</v>
      </c>
      <c r="X21" s="138">
        <f>Expenditure!X141</f>
        <v>3181256.8767949734</v>
      </c>
      <c r="Y21" s="138">
        <f>Expenditure!Y141</f>
        <v>0</v>
      </c>
      <c r="Z21" s="138">
        <f>Expenditure!Z141</f>
        <v>0</v>
      </c>
      <c r="AA21" s="138">
        <f>Expenditure!AA141</f>
        <v>855464.03409612726</v>
      </c>
      <c r="AB21" s="138">
        <f>Expenditure!AB141</f>
        <v>481198.51917907159</v>
      </c>
      <c r="AC21" s="138">
        <f>Expenditure!AC141</f>
        <v>2459459.098026366</v>
      </c>
      <c r="AD21" s="138">
        <f>Expenditure!AD141</f>
        <v>614864.77450659149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1300000</v>
      </c>
      <c r="AQ21" s="138">
        <f>Expenditure!AQ141</f>
        <v>0</v>
      </c>
      <c r="AR21" s="138">
        <f>Expenditure!AR141</f>
        <v>12381123.500324963</v>
      </c>
      <c r="AS21" s="59"/>
      <c r="AT21" s="31"/>
    </row>
    <row r="22" spans="1:46" x14ac:dyDescent="0.3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4840000.0000000037</v>
      </c>
      <c r="K22" s="133">
        <f>Expenditure!K142</f>
        <v>10162839.149491534</v>
      </c>
      <c r="L22" s="133">
        <f>Expenditure!L142</f>
        <v>2126609.655781813</v>
      </c>
      <c r="M22" s="133">
        <f>Expenditure!M142</f>
        <v>7185829.8987463545</v>
      </c>
      <c r="N22" s="133">
        <f>Expenditure!N142</f>
        <v>1980669.8390635049</v>
      </c>
      <c r="O22" s="133">
        <f>Expenditure!O142</f>
        <v>1422797.4809288147</v>
      </c>
      <c r="P22" s="133">
        <f>Expenditure!P142</f>
        <v>55236.61443589125</v>
      </c>
      <c r="Q22" s="133">
        <f>Expenditure!Q142</f>
        <v>828549.21653836872</v>
      </c>
      <c r="R22" s="133">
        <f>Expenditure!R142</f>
        <v>1878044.8908203025</v>
      </c>
      <c r="S22" s="133">
        <f>Expenditure!S142</f>
        <v>5440806.5219352879</v>
      </c>
      <c r="T22" s="133">
        <f>Expenditure!T142</f>
        <v>718075.9876665863</v>
      </c>
      <c r="U22" s="133">
        <f>Expenditure!U142</f>
        <v>248564.76496151063</v>
      </c>
      <c r="V22" s="133">
        <f>Expenditure!V142</f>
        <v>690457.6804486406</v>
      </c>
      <c r="W22" s="133">
        <f>Expenditure!W142</f>
        <v>414274.60826918436</v>
      </c>
      <c r="X22" s="133">
        <f>Expenditure!X142</f>
        <v>3286578.5589355296</v>
      </c>
      <c r="Y22" s="133">
        <f>Expenditure!Y142</f>
        <v>0</v>
      </c>
      <c r="Z22" s="133">
        <f>Expenditure!Z142</f>
        <v>0</v>
      </c>
      <c r="AA22" s="133">
        <f>Expenditure!AA142</f>
        <v>883785.83097426</v>
      </c>
      <c r="AB22" s="133">
        <f>Expenditure!AB142</f>
        <v>497129.52992302127</v>
      </c>
      <c r="AC22" s="133">
        <f>Expenditure!AC142</f>
        <v>2540884.2640509978</v>
      </c>
      <c r="AD22" s="133">
        <f>Expenditure!AD142</f>
        <v>635221.06601274945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3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7800000</v>
      </c>
      <c r="L23" s="133">
        <f>Expenditure!L143</f>
        <v>528015.80571297382</v>
      </c>
      <c r="M23" s="133">
        <f>Expenditure!M143</f>
        <v>644004.31064899289</v>
      </c>
      <c r="N23" s="133">
        <f>Expenditure!N143</f>
        <v>3475430.8293875675</v>
      </c>
      <c r="O23" s="133">
        <f>Expenditure!O143</f>
        <v>0</v>
      </c>
      <c r="P23" s="133">
        <f>Expenditure!P143</f>
        <v>13714.696252285034</v>
      </c>
      <c r="Q23" s="133">
        <f>Expenditure!Q143</f>
        <v>205720.4437842755</v>
      </c>
      <c r="R23" s="133">
        <f>Expenditure!R143</f>
        <v>466299.67257769115</v>
      </c>
      <c r="S23" s="133">
        <f>Expenditure!S143</f>
        <v>1350897.5808500757</v>
      </c>
      <c r="T23" s="133">
        <f>Expenditure!T143</f>
        <v>178291.05127970543</v>
      </c>
      <c r="U23" s="133">
        <f>Expenditure!U143</f>
        <v>61716.133135282646</v>
      </c>
      <c r="V23" s="133">
        <f>Expenditure!V143</f>
        <v>171433.70315356291</v>
      </c>
      <c r="W23" s="133">
        <f>Expenditure!W143</f>
        <v>102860.22189213775</v>
      </c>
      <c r="X23" s="133">
        <f>Expenditure!X143</f>
        <v>816024.42701095948</v>
      </c>
      <c r="Y23" s="133">
        <f>Expenditure!Y143</f>
        <v>0</v>
      </c>
      <c r="Z23" s="133">
        <f>Expenditure!Z143</f>
        <v>0</v>
      </c>
      <c r="AA23" s="133">
        <f>Expenditure!AA143</f>
        <v>219435.14003656054</v>
      </c>
      <c r="AB23" s="133">
        <f>Expenditure!AB143</f>
        <v>123432.26627056529</v>
      </c>
      <c r="AC23" s="133">
        <f>Expenditure!AC143</f>
        <v>630876.02760511148</v>
      </c>
      <c r="AD23" s="133">
        <f>Expenditure!AD143</f>
        <v>157719.00690127787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3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17380000.000000004</v>
      </c>
      <c r="K24" s="133">
        <f>Expenditure!K144</f>
        <v>10800000</v>
      </c>
      <c r="L24" s="133">
        <f>Expenditure!L144</f>
        <v>1584122.6890269513</v>
      </c>
      <c r="M24" s="133">
        <f>Expenditure!M144</f>
        <v>6532033.4606437143</v>
      </c>
      <c r="N24" s="133">
        <f>Expenditure!N144</f>
        <v>1126303.2412895644</v>
      </c>
      <c r="O24" s="133">
        <f>Expenditure!O144</f>
        <v>2900000</v>
      </c>
      <c r="P24" s="133">
        <f>Expenditure!P144</f>
        <v>41146.043870829904</v>
      </c>
      <c r="Q24" s="133">
        <f>Expenditure!Q144</f>
        <v>617190.65806244861</v>
      </c>
      <c r="R24" s="133">
        <f>Expenditure!R144</f>
        <v>1398965.4916082169</v>
      </c>
      <c r="S24" s="133">
        <f>Expenditure!S144</f>
        <v>4052885.3212767458</v>
      </c>
      <c r="T24" s="133">
        <f>Expenditure!T144</f>
        <v>534898.57032078877</v>
      </c>
      <c r="U24" s="133">
        <f>Expenditure!U144</f>
        <v>185157.19741873458</v>
      </c>
      <c r="V24" s="133">
        <f>Expenditure!V144</f>
        <v>514325.54838537384</v>
      </c>
      <c r="W24" s="133">
        <f>Expenditure!W144</f>
        <v>308595.3290312243</v>
      </c>
      <c r="X24" s="133">
        <f>Expenditure!X144</f>
        <v>2448189.6103143794</v>
      </c>
      <c r="Y24" s="133">
        <f>Expenditure!Y144</f>
        <v>0</v>
      </c>
      <c r="Z24" s="133">
        <f>Expenditure!Z144</f>
        <v>0</v>
      </c>
      <c r="AA24" s="133">
        <f>Expenditure!AA144</f>
        <v>658336.70193327847</v>
      </c>
      <c r="AB24" s="133">
        <f>Expenditure!AB144</f>
        <v>370314.39483746915</v>
      </c>
      <c r="AC24" s="133">
        <f>Expenditure!AC144</f>
        <v>1892718.0180581757</v>
      </c>
      <c r="AD24" s="133">
        <f>Expenditure!AD144</f>
        <v>473179.50451454392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3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37080000</v>
      </c>
      <c r="K25" s="145">
        <f>Expenditure!K145</f>
        <v>13299999.999999998</v>
      </c>
      <c r="L25" s="145">
        <f>Expenditure!L145</f>
        <v>1402791.5174344559</v>
      </c>
      <c r="M25" s="145">
        <f>Expenditure!M145</f>
        <v>1282579.5047548516</v>
      </c>
      <c r="N25" s="145">
        <f>Expenditure!N145</f>
        <v>5000398.7882049223</v>
      </c>
      <c r="O25" s="145">
        <f>Expenditure!O145</f>
        <v>1200000</v>
      </c>
      <c r="P25" s="145">
        <f>Expenditure!P145</f>
        <v>36436.14330998587</v>
      </c>
      <c r="Q25" s="145">
        <f>Expenditure!Q145</f>
        <v>546542.14964978804</v>
      </c>
      <c r="R25" s="145">
        <f>Expenditure!R145</f>
        <v>1238828.8725395196</v>
      </c>
      <c r="S25" s="145">
        <f>Expenditure!S145</f>
        <v>3588960.1160336081</v>
      </c>
      <c r="T25" s="145">
        <f>Expenditure!T145</f>
        <v>473669.8630298163</v>
      </c>
      <c r="U25" s="145">
        <f>Expenditure!U145</f>
        <v>163962.64489493641</v>
      </c>
      <c r="V25" s="145">
        <f>Expenditure!V145</f>
        <v>455451.79137482337</v>
      </c>
      <c r="W25" s="145">
        <f>Expenditure!W145</f>
        <v>273271.07482489402</v>
      </c>
      <c r="X25" s="145">
        <f>Expenditure!X145</f>
        <v>2167950.5269441591</v>
      </c>
      <c r="Y25" s="145">
        <f>Expenditure!Y145</f>
        <v>0</v>
      </c>
      <c r="Z25" s="145">
        <f>Expenditure!Z145</f>
        <v>0</v>
      </c>
      <c r="AA25" s="145">
        <f>Expenditure!AA145</f>
        <v>582978.29295977391</v>
      </c>
      <c r="AB25" s="145">
        <f>Expenditure!AB145</f>
        <v>327925.28978987283</v>
      </c>
      <c r="AC25" s="145">
        <f>Expenditure!AC145</f>
        <v>1676062.59225935</v>
      </c>
      <c r="AD25" s="145">
        <f>Expenditure!AD145</f>
        <v>419015.6480648375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3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3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3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9837160.8505084664</v>
      </c>
      <c r="L28" s="138">
        <f>Expenditure!L148</f>
        <v>2128514.0680094408</v>
      </c>
      <c r="M28" s="138">
        <f>Expenditure!M148</f>
        <v>6974658.3895603511</v>
      </c>
      <c r="N28" s="138">
        <f>Expenditure!N148</f>
        <v>1927204.9786209599</v>
      </c>
      <c r="O28" s="138">
        <f>Expenditure!O148</f>
        <v>1377202.5190711853</v>
      </c>
      <c r="P28" s="138">
        <f>Expenditure!P148</f>
        <v>55286.0796885569</v>
      </c>
      <c r="Q28" s="138">
        <f>Expenditure!Q148</f>
        <v>829291.19532835344</v>
      </c>
      <c r="R28" s="138">
        <f>Expenditure!R148</f>
        <v>1879726.7094109345</v>
      </c>
      <c r="S28" s="138">
        <f>Expenditure!S148</f>
        <v>5445678.8493228545</v>
      </c>
      <c r="T28" s="138">
        <f>Expenditure!T148</f>
        <v>718719.03595123964</v>
      </c>
      <c r="U28" s="138">
        <f>Expenditure!U148</f>
        <v>248787.35859850605</v>
      </c>
      <c r="V28" s="138">
        <f>Expenditure!V148</f>
        <v>691075.99610696128</v>
      </c>
      <c r="W28" s="138">
        <f>Expenditure!W148</f>
        <v>414645.59766417672</v>
      </c>
      <c r="X28" s="138">
        <f>Expenditure!X148</f>
        <v>3289521.7414691355</v>
      </c>
      <c r="Y28" s="138">
        <f>Expenditure!Y148</f>
        <v>0</v>
      </c>
      <c r="Z28" s="138">
        <f>Expenditure!Z148</f>
        <v>0</v>
      </c>
      <c r="AA28" s="138">
        <f>Expenditure!AA148</f>
        <v>884577.2750169104</v>
      </c>
      <c r="AB28" s="138">
        <f>Expenditure!AB148</f>
        <v>497574.7171970121</v>
      </c>
      <c r="AC28" s="138">
        <f>Expenditure!AC148</f>
        <v>2543159.6656736173</v>
      </c>
      <c r="AD28" s="138">
        <f>Expenditure!AD148</f>
        <v>635789.91641840432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1300000</v>
      </c>
      <c r="AQ28" s="138">
        <f>Expenditure!AQ148</f>
        <v>0</v>
      </c>
      <c r="AR28" s="138">
        <f>Expenditure!AR148</f>
        <v>12381123.500324963</v>
      </c>
      <c r="AS28" s="59"/>
      <c r="AT28" s="31"/>
    </row>
    <row r="29" spans="1:46" x14ac:dyDescent="0.3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4840000.0000000037</v>
      </c>
      <c r="K29" s="133">
        <f>Expenditure!K149</f>
        <v>10162839.149491534</v>
      </c>
      <c r="L29" s="133">
        <f>Expenditure!L149</f>
        <v>2198982.6566159818</v>
      </c>
      <c r="M29" s="133">
        <f>Expenditure!M149</f>
        <v>7205567.989882946</v>
      </c>
      <c r="N29" s="133">
        <f>Expenditure!N149</f>
        <v>1991008.8391826719</v>
      </c>
      <c r="O29" s="133">
        <f>Expenditure!O149</f>
        <v>1422797.4809288147</v>
      </c>
      <c r="P29" s="133">
        <f>Expenditure!P149</f>
        <v>57116.432639376144</v>
      </c>
      <c r="Q29" s="133">
        <f>Expenditure!Q149</f>
        <v>856746.48959064216</v>
      </c>
      <c r="R29" s="133">
        <f>Expenditure!R149</f>
        <v>1941958.7097387889</v>
      </c>
      <c r="S29" s="133">
        <f>Expenditure!S149</f>
        <v>5625968.61497855</v>
      </c>
      <c r="T29" s="133">
        <f>Expenditure!T149</f>
        <v>742513.62431188987</v>
      </c>
      <c r="U29" s="133">
        <f>Expenditure!U149</f>
        <v>257023.94687719265</v>
      </c>
      <c r="V29" s="133">
        <f>Expenditure!V149</f>
        <v>713955.40799220186</v>
      </c>
      <c r="W29" s="133">
        <f>Expenditure!W149</f>
        <v>428373.24479532108</v>
      </c>
      <c r="X29" s="133">
        <f>Expenditure!X149</f>
        <v>3398427.7420428805</v>
      </c>
      <c r="Y29" s="133">
        <f>Expenditure!Y149</f>
        <v>0</v>
      </c>
      <c r="Z29" s="133">
        <f>Expenditure!Z149</f>
        <v>0</v>
      </c>
      <c r="AA29" s="133">
        <f>Expenditure!AA149</f>
        <v>913862.9222300183</v>
      </c>
      <c r="AB29" s="133">
        <f>Expenditure!AB149</f>
        <v>514047.8937543853</v>
      </c>
      <c r="AC29" s="133">
        <f>Expenditure!AC149</f>
        <v>2627355.9014113029</v>
      </c>
      <c r="AD29" s="133">
        <f>Expenditure!AD149</f>
        <v>656838.97535282571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3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7800000</v>
      </c>
      <c r="L30" s="133">
        <f>Expenditure!L150</f>
        <v>545985.29449217825</v>
      </c>
      <c r="M30" s="133">
        <f>Expenditure!M150</f>
        <v>648905.08031604858</v>
      </c>
      <c r="N30" s="133">
        <f>Expenditure!N150</f>
        <v>3477997.8992131683</v>
      </c>
      <c r="O30" s="133">
        <f>Expenditure!O150</f>
        <v>0</v>
      </c>
      <c r="P30" s="133">
        <f>Expenditure!P150</f>
        <v>14181.436220576057</v>
      </c>
      <c r="Q30" s="133">
        <f>Expenditure!Q150</f>
        <v>212721.54330864086</v>
      </c>
      <c r="R30" s="133">
        <f>Expenditure!R150</f>
        <v>482168.83149958594</v>
      </c>
      <c r="S30" s="133">
        <f>Expenditure!S150</f>
        <v>1396871.4677267417</v>
      </c>
      <c r="T30" s="133">
        <f>Expenditure!T150</f>
        <v>184358.67086748875</v>
      </c>
      <c r="U30" s="133">
        <f>Expenditure!U150</f>
        <v>63816.462992592256</v>
      </c>
      <c r="V30" s="133">
        <f>Expenditure!V150</f>
        <v>177267.95275720072</v>
      </c>
      <c r="W30" s="133">
        <f>Expenditure!W150</f>
        <v>106360.77165432043</v>
      </c>
      <c r="X30" s="133">
        <f>Expenditure!X150</f>
        <v>843795.45512427541</v>
      </c>
      <c r="Y30" s="133">
        <f>Expenditure!Y150</f>
        <v>0</v>
      </c>
      <c r="Z30" s="133">
        <f>Expenditure!Z150</f>
        <v>0</v>
      </c>
      <c r="AA30" s="133">
        <f>Expenditure!AA150</f>
        <v>226902.97952921691</v>
      </c>
      <c r="AB30" s="133">
        <f>Expenditure!AB150</f>
        <v>127632.92598518451</v>
      </c>
      <c r="AC30" s="133">
        <f>Expenditure!AC150</f>
        <v>652346.06614649866</v>
      </c>
      <c r="AD30" s="133">
        <f>Expenditure!AD150</f>
        <v>163086.51653662467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3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17380000.000000004</v>
      </c>
      <c r="K31" s="133">
        <f>Expenditure!K151</f>
        <v>10800000</v>
      </c>
      <c r="L31" s="133">
        <f>Expenditure!L151</f>
        <v>1638033.7170252816</v>
      </c>
      <c r="M31" s="133">
        <f>Expenditure!M151</f>
        <v>6546736.4682796225</v>
      </c>
      <c r="N31" s="133">
        <f>Expenditure!N151</f>
        <v>1134004.8167178973</v>
      </c>
      <c r="O31" s="133">
        <f>Expenditure!O151</f>
        <v>2900000</v>
      </c>
      <c r="P31" s="133">
        <f>Expenditure!P151</f>
        <v>42546.330312344973</v>
      </c>
      <c r="Q31" s="133">
        <f>Expenditure!Q151</f>
        <v>638194.95468517463</v>
      </c>
      <c r="R31" s="133">
        <f>Expenditure!R151</f>
        <v>1446575.2306197293</v>
      </c>
      <c r="S31" s="133">
        <f>Expenditure!S151</f>
        <v>4190813.5357659804</v>
      </c>
      <c r="T31" s="133">
        <f>Expenditure!T151</f>
        <v>553102.29406048474</v>
      </c>
      <c r="U31" s="133">
        <f>Expenditure!U151</f>
        <v>191458.48640555239</v>
      </c>
      <c r="V31" s="133">
        <f>Expenditure!V151</f>
        <v>531829.12890431215</v>
      </c>
      <c r="W31" s="133">
        <f>Expenditure!W151</f>
        <v>319097.47734258731</v>
      </c>
      <c r="X31" s="133">
        <f>Expenditure!X151</f>
        <v>2531506.6535845259</v>
      </c>
      <c r="Y31" s="133">
        <f>Expenditure!Y151</f>
        <v>0</v>
      </c>
      <c r="Z31" s="133">
        <f>Expenditure!Z151</f>
        <v>0</v>
      </c>
      <c r="AA31" s="133">
        <f>Expenditure!AA151</f>
        <v>680741.28499751957</v>
      </c>
      <c r="AB31" s="133">
        <f>Expenditure!AB151</f>
        <v>382916.97281110479</v>
      </c>
      <c r="AC31" s="133">
        <f>Expenditure!AC151</f>
        <v>1957131.1943678688</v>
      </c>
      <c r="AD31" s="133">
        <f>Expenditure!AD151</f>
        <v>489282.79859196721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3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37080000</v>
      </c>
      <c r="K32" s="145">
        <f>Expenditure!K152</f>
        <v>13299999.999999998</v>
      </c>
      <c r="L32" s="145">
        <f>Expenditure!L152</f>
        <v>1188484.2638571181</v>
      </c>
      <c r="M32" s="145">
        <f>Expenditure!M152</f>
        <v>1224132.0719610322</v>
      </c>
      <c r="N32" s="145">
        <f>Expenditure!N152</f>
        <v>4969783.4662653022</v>
      </c>
      <c r="O32" s="145">
        <f>Expenditure!O152</f>
        <v>1200000</v>
      </c>
      <c r="P32" s="145">
        <f>Expenditure!P152</f>
        <v>30869.721139145924</v>
      </c>
      <c r="Q32" s="145">
        <f>Expenditure!Q152</f>
        <v>463045.81708718883</v>
      </c>
      <c r="R32" s="145">
        <f>Expenditure!R152</f>
        <v>1049570.5187309613</v>
      </c>
      <c r="S32" s="145">
        <f>Expenditure!S152</f>
        <v>3040667.5322058732</v>
      </c>
      <c r="T32" s="145">
        <f>Expenditure!T152</f>
        <v>401306.37480889697</v>
      </c>
      <c r="U32" s="145">
        <f>Expenditure!U152</f>
        <v>138913.74512615666</v>
      </c>
      <c r="V32" s="145">
        <f>Expenditure!V152</f>
        <v>385871.51423932402</v>
      </c>
      <c r="W32" s="145">
        <f>Expenditure!W152</f>
        <v>231522.90854359441</v>
      </c>
      <c r="X32" s="145">
        <f>Expenditure!X152</f>
        <v>1836748.4077791823</v>
      </c>
      <c r="Y32" s="145">
        <f>Expenditure!Y152</f>
        <v>0</v>
      </c>
      <c r="Z32" s="145">
        <f>Expenditure!Z152</f>
        <v>0</v>
      </c>
      <c r="AA32" s="145">
        <f>Expenditure!AA152</f>
        <v>493915.53822633479</v>
      </c>
      <c r="AB32" s="145">
        <f>Expenditure!AB152</f>
        <v>277827.49025231332</v>
      </c>
      <c r="AC32" s="145">
        <f>Expenditure!AC152</f>
        <v>1420007.1724007125</v>
      </c>
      <c r="AD32" s="145">
        <f>Expenditure!AD152</f>
        <v>355001.79310017813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3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35">
      <c r="A34" s="31"/>
      <c r="B34" s="31"/>
      <c r="C34" s="101" t="s">
        <v>628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3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3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3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3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574</v>
      </c>
    </row>
    <row r="39" spans="1:46" x14ac:dyDescent="0.3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5">
      <c r="A40" s="31"/>
      <c r="B40" s="31"/>
      <c r="C40" s="101" t="s">
        <v>629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3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3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574</v>
      </c>
    </row>
    <row r="43" spans="1:46" x14ac:dyDescent="0.3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31414864.551904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3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18320850.961445551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3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5688900.755344878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3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15690087.937487133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3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12465999.294143412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3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3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83580703.500324965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575</v>
      </c>
    </row>
    <row r="50" spans="1:46" x14ac:dyDescent="0.3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3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3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574</v>
      </c>
    </row>
    <row r="53" spans="1:46" x14ac:dyDescent="0.3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31773799.697681017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3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18691669.351737775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3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5780971.235035873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3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15966312.501771079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3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11367950.71409923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3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3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83580703.500324979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575</v>
      </c>
    </row>
    <row r="60" spans="1:46" x14ac:dyDescent="0.3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5">
      <c r="A62" s="31"/>
      <c r="B62" s="31"/>
      <c r="C62" s="31"/>
      <c r="D62" s="31"/>
      <c r="E62" s="103" t="s">
        <v>745</v>
      </c>
      <c r="F62" s="31"/>
      <c r="G62" s="103" t="str">
        <f>Expenditure!G$19</f>
        <v>£ per year</v>
      </c>
      <c r="H62" s="104">
        <f>ABS(H49 - H59)</f>
        <v>1.4901161193847656E-8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3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3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35">
      <c r="A65" s="31"/>
      <c r="B65" s="31"/>
      <c r="C65" s="101" t="s">
        <v>630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3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3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575</v>
      </c>
    </row>
    <row r="68" spans="1:46" x14ac:dyDescent="0.3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0.37586264815038151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3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0.21919953044394175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3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6.8064762763366302E-2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3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0.18772380801300781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3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0.14914925062930279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3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3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3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3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575</v>
      </c>
    </row>
    <row r="77" spans="1:46" x14ac:dyDescent="0.3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0.38015712200313645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3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0.223636181187026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3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6.9166338555805479E-2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3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0.19102869242670348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3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0.13601166582732854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3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3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3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3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3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3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3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3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 xr:uid="{725980B3-994C-4632-8A8D-995B587C789D}"/>
    <hyperlink ref="B5:H5" location="'Model map'!A4" tooltip="Click to return to model map" display="'Model map'!A4" xr:uid="{653530C5-7F63-49AE-B200-C1CDAF747FFD}"/>
    <hyperlink ref="B5:F5" location="'Model map'!A4" tooltip="Click to return to model map" display="'Model map'!A4" xr:uid="{436A6CDB-5A94-4570-AD91-E1E947278337}"/>
    <hyperlink ref="A1" location="Index!A1" display="Index!A1" xr:uid="{7DF30FA6-8489-4C95-BF97-065F22B4D397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890CFB661AC84D96B569471696442A" ma:contentTypeVersion="17" ma:contentTypeDescription="Create a new document." ma:contentTypeScope="" ma:versionID="cff81234929a6e81f3c9423eb434bfaa">
  <xsd:schema xmlns:xsd="http://www.w3.org/2001/XMLSchema" xmlns:xs="http://www.w3.org/2001/XMLSchema" xmlns:p="http://schemas.microsoft.com/office/2006/metadata/properties" xmlns:ns2="375f405a-1d4b-4796-a028-0e90b458cbcf" xmlns:ns3="4fb325ff-59f4-4202-984d-cc4ef0b29ee2" targetNamespace="http://schemas.microsoft.com/office/2006/metadata/properties" ma:root="true" ma:fieldsID="36d7478cfa1667580380a4cf93a62e5e" ns2:_="" ns3:_="">
    <xsd:import namespace="375f405a-1d4b-4796-a028-0e90b458cbcf"/>
    <xsd:import namespace="4fb325ff-59f4-4202-984d-cc4ef0b29e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5f405a-1d4b-4796-a028-0e90b458cb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0fa5b73-c91b-4169-bfc8-b85bc92a64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b325ff-59f4-4202-984d-cc4ef0b29ee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ff50c57-be38-42b6-82d3-c6d9d1240e9f}" ma:internalName="TaxCatchAll" ma:showField="CatchAllData" ma:web="4fb325ff-59f4-4202-984d-cc4ef0b29e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75f405a-1d4b-4796-a028-0e90b458cbcf">
      <Terms xmlns="http://schemas.microsoft.com/office/infopath/2007/PartnerControls"/>
    </lcf76f155ced4ddcb4097134ff3c332f>
    <TaxCatchAll xmlns="4fb325ff-59f4-4202-984d-cc4ef0b29ee2" xsi:nil="true"/>
  </documentManagement>
</p:properties>
</file>

<file path=customXml/itemProps1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D61E89-79F2-4C0E-842F-169C049B87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5f405a-1d4b-4796-a028-0e90b458cbcf"/>
    <ds:schemaRef ds:uri="4fb325ff-59f4-4202-984d-cc4ef0b29e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E19579-5AB0-45A9-ACE2-09DB8D0D6DFC}">
  <ds:schemaRefs>
    <ds:schemaRef ds:uri="http://schemas.microsoft.com/office/2006/documentManagement/types"/>
    <ds:schemaRef ds:uri="http://purl.org/dc/elements/1.1/"/>
    <ds:schemaRef ds:uri="http://www.w3.org/XML/1998/namespace"/>
    <ds:schemaRef ds:uri="375f405a-1d4b-4796-a028-0e90b458cbcf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4fb325ff-59f4-4202-984d-cc4ef0b29ee2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2026-01-09T12:08:48Z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0x010100B0890CFB661AC84D96B569471696442A</vt:lpwstr>
  </property>
  <property fmtid="{D5CDD505-2E9C-101B-9397-08002B2CF9AE}" pid="3" name="MediaServiceImageTags">
    <vt:lpwstr/>
  </property>
  <property fmtid="{D5CDD505-2E9C-101B-9397-08002B2CF9AE}" pid="4" name="MSIP_Label_9a1593e3-eb40-4b63-9198-a6ec3e998e52_Enabled">
    <vt:lpwstr>true</vt:lpwstr>
  </property>
  <property fmtid="{D5CDD505-2E9C-101B-9397-08002B2CF9AE}" pid="5" name="MSIP_Label_9a1593e3-eb40-4b63-9198-a6ec3e998e52_SetDate">
    <vt:lpwstr>2025-11-12T09:28:38Z</vt:lpwstr>
  </property>
  <property fmtid="{D5CDD505-2E9C-101B-9397-08002B2CF9AE}" pid="6" name="MSIP_Label_9a1593e3-eb40-4b63-9198-a6ec3e998e52_Method">
    <vt:lpwstr>Privileged</vt:lpwstr>
  </property>
  <property fmtid="{D5CDD505-2E9C-101B-9397-08002B2CF9AE}" pid="7" name="MSIP_Label_9a1593e3-eb40-4b63-9198-a6ec3e998e52_Name">
    <vt:lpwstr>9a1593e3-eb40-4b63-9198-a6ec3e998e52</vt:lpwstr>
  </property>
  <property fmtid="{D5CDD505-2E9C-101B-9397-08002B2CF9AE}" pid="8" name="MSIP_Label_9a1593e3-eb40-4b63-9198-a6ec3e998e52_SiteId">
    <vt:lpwstr>953b0f83-1ce6-45c3-82c9-1d847e372339</vt:lpwstr>
  </property>
  <property fmtid="{D5CDD505-2E9C-101B-9397-08002B2CF9AE}" pid="9" name="MSIP_Label_9a1593e3-eb40-4b63-9198-a6ec3e998e52_ActionId">
    <vt:lpwstr>be415882-c0cc-4da9-885e-1bb9a1694c28</vt:lpwstr>
  </property>
  <property fmtid="{D5CDD505-2E9C-101B-9397-08002B2CF9AE}" pid="10" name="MSIP_Label_9a1593e3-eb40-4b63-9198-a6ec3e998e52_ContentBits">
    <vt:lpwstr>4</vt:lpwstr>
  </property>
  <property fmtid="{D5CDD505-2E9C-101B-9397-08002B2CF9AE}" pid="11" name="MSIP_Label_9a1593e3-eb40-4b63-9198-a6ec3e998e52_Tag">
    <vt:lpwstr>10, 0, 1, 1</vt:lpwstr>
  </property>
</Properties>
</file>