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7-28/Final/V1.1 27-28 LC14 &amp; SCOT updates (EDNs) - Mar 26 - SEPD only/"/>
    </mc:Choice>
  </mc:AlternateContent>
  <xr:revisionPtr revIDLastSave="966" documentId="109_{E950973F-ACA7-4BF1-B5EA-27B123593B68}" xr6:coauthVersionLast="47" xr6:coauthVersionMax="47" xr10:uidLastSave="{F4365A16-E9DF-4CAA-9D75-E4658A9A6A4A}"/>
  <bookViews>
    <workbookView xWindow="-108" yWindow="-108" windowWidth="23256" windowHeight="12456" tabRatio="862" xr2:uid="{00000000-000D-0000-FFFF-FFFF00000000}"/>
  </bookViews>
  <sheets>
    <sheet name="Overview" sheetId="1" r:id="rId1"/>
    <sheet name="Annex 1 LV, HV &amp; UMS charges_A" sheetId="2" r:id="rId2"/>
    <sheet name="Annex 1 LV, HV &amp; UMS charges_B" sheetId="32" r:id="rId3"/>
    <sheet name="Annex 1 LV, HV &amp; UMS charges_C" sheetId="33" r:id="rId4"/>
    <sheet name="Annex 1 LV, HV &amp; UMS charges_D" sheetId="34" r:id="rId5"/>
    <sheet name="Annex 1 LV, HV &amp; UMS charges_E" sheetId="35" r:id="rId6"/>
    <sheet name="Annex 1 LV, HV &amp; UMS charges_F" sheetId="36" r:id="rId7"/>
    <sheet name="Annex 1 LV, HV &amp; UMS charges_G" sheetId="37" r:id="rId8"/>
    <sheet name="Annex 1 LV, HV &amp; UMS charges_J" sheetId="38" r:id="rId9"/>
    <sheet name="Annex 1 LV, HV &amp; UMS charges_K" sheetId="39" r:id="rId10"/>
    <sheet name="Annex 1 LV, HV &amp; UMS charges_L" sheetId="40" r:id="rId11"/>
    <sheet name="Annex 1 LV, HV &amp; UMS charges_M" sheetId="41" r:id="rId12"/>
    <sheet name="Annex 2 EHV charges" sheetId="12" r:id="rId13"/>
    <sheet name="Annex 3 Preserved charges" sheetId="4" r:id="rId14"/>
    <sheet name="Annex 4 LDNO charges_A" sheetId="5" r:id="rId15"/>
    <sheet name="Annex 4 LDNO charges_B" sheetId="42" r:id="rId16"/>
    <sheet name="Annex 4 LDNO charges_C" sheetId="43" r:id="rId17"/>
    <sheet name="Annex 4 LDNO charges_D" sheetId="44" r:id="rId18"/>
    <sheet name="Annex 4 LDNO charges_E" sheetId="45" r:id="rId19"/>
    <sheet name="Annex 4 LDNO charges_F" sheetId="46" r:id="rId20"/>
    <sheet name="Annex 4 LDNO charges_G" sheetId="47" r:id="rId21"/>
    <sheet name="Annex 4 LDNO charges_J" sheetId="48" r:id="rId22"/>
    <sheet name="Annex 4 LDNO charges_K" sheetId="49" r:id="rId23"/>
    <sheet name="Annex 4 LDNO charges_L" sheetId="50" r:id="rId24"/>
    <sheet name="Annex 4 LDNO charges_M" sheetId="51" r:id="rId25"/>
    <sheet name="Annex 5 LLFs_A" sheetId="6" r:id="rId26"/>
    <sheet name="Annex 5 LLFs_B" sheetId="52" r:id="rId27"/>
    <sheet name="Annex 5 LLFs_C" sheetId="53" r:id="rId28"/>
    <sheet name="Annex 5 LLFs_D" sheetId="54" r:id="rId29"/>
    <sheet name="Annex 5 LLFs_E" sheetId="55" r:id="rId30"/>
    <sheet name="Annex 5 LLFs_F" sheetId="56" r:id="rId31"/>
    <sheet name="Annex 5 LLFs_F (2)" sheetId="62" r:id="rId32"/>
    <sheet name="Annex 5 LLFs_G" sheetId="57" r:id="rId33"/>
    <sheet name="Annex 5 LLFs_J" sheetId="58" r:id="rId34"/>
    <sheet name="Annex 5 LLFs_K" sheetId="59" r:id="rId35"/>
    <sheet name="Annex 5 LLFs_L" sheetId="60" r:id="rId36"/>
    <sheet name="Annex 5 LLFs_M" sheetId="61" r:id="rId37"/>
    <sheet name="Annex 6 New or Amended EHV" sheetId="8" r:id="rId38"/>
    <sheet name="Annex 7 Pass-Through Costs_A" sheetId="24" r:id="rId39"/>
    <sheet name="Annex 7 Pass-Through Costs_B" sheetId="63" r:id="rId40"/>
    <sheet name="Annex 7 Pass-Through Costs_C" sheetId="64" r:id="rId41"/>
    <sheet name="Annex 7 Pass-Through Costs_D" sheetId="65" r:id="rId42"/>
    <sheet name="Annex 7 Pass-Through Costs_E" sheetId="66" r:id="rId43"/>
    <sheet name="Annex 7 Pass-Through Costs_F" sheetId="67" r:id="rId44"/>
    <sheet name="Annex 7 Pass-Through Costs_G" sheetId="68" r:id="rId45"/>
    <sheet name="Annex 7 Pass-Through Costs_J" sheetId="69" r:id="rId46"/>
    <sheet name="Annex 7 Pass-Through Costs_K" sheetId="70" r:id="rId47"/>
    <sheet name="Annex 7 Pass-Through Costs_L" sheetId="71" r:id="rId48"/>
    <sheet name="Annex 7 Pass-Through Costs_M" sheetId="72" r:id="rId49"/>
    <sheet name="Nodal prices_A" sheetId="7" r:id="rId50"/>
    <sheet name="Nodal prices_B" sheetId="73" r:id="rId51"/>
    <sheet name="Nodal prices_C" sheetId="74" r:id="rId52"/>
    <sheet name="Nodal prices_D" sheetId="75" r:id="rId53"/>
    <sheet name="Nodal prices_E" sheetId="76" r:id="rId54"/>
    <sheet name="Nodal prices_F" sheetId="77" r:id="rId55"/>
    <sheet name="Nodal prices_G" sheetId="78" r:id="rId56"/>
    <sheet name="Nodal prices_J" sheetId="79" r:id="rId57"/>
    <sheet name="Nodal prices_K" sheetId="80" r:id="rId58"/>
    <sheet name="Nodal prices_L" sheetId="81" r:id="rId59"/>
    <sheet name="Nodal prices_M" sheetId="82" r:id="rId60"/>
    <sheet name="SSC unit rate lookup" sheetId="20" r:id="rId61"/>
    <sheet name="Residual Charging Bands" sheetId="26" r:id="rId62"/>
    <sheet name="TNUoS Mapping" sheetId="27" r:id="rId63"/>
    <sheet name="Charge Calculator" sheetId="15" r:id="rId64"/>
  </sheets>
  <externalReferences>
    <externalReference r:id="rId65"/>
  </externalReferences>
  <definedNames>
    <definedName name="_xlnm._FilterDatabase" localSheetId="12" hidden="1">'Annex 2 EHV charges'!#REF!</definedName>
    <definedName name="_xlnm._FilterDatabase" localSheetId="14" hidden="1">'Annex 4 LDNO charges_A'!$A$13:$J$203</definedName>
    <definedName name="_xlnm._FilterDatabase" localSheetId="15" hidden="1">'Annex 4 LDNO charges_B'!$A$13:$J$203</definedName>
    <definedName name="_xlnm._FilterDatabase" localSheetId="16" hidden="1">'Annex 4 LDNO charges_C'!$A$13:$J$203</definedName>
    <definedName name="_xlnm._FilterDatabase" localSheetId="17" hidden="1">'Annex 4 LDNO charges_D'!$A$13:$J$203</definedName>
    <definedName name="_xlnm._FilterDatabase" localSheetId="18" hidden="1">'Annex 4 LDNO charges_E'!$A$13:$J$203</definedName>
    <definedName name="_xlnm._FilterDatabase" localSheetId="19" hidden="1">'Annex 4 LDNO charges_F'!$A$13:$J$203</definedName>
    <definedName name="_xlnm._FilterDatabase" localSheetId="20" hidden="1">'Annex 4 LDNO charges_G'!$A$13:$J$203</definedName>
    <definedName name="_xlnm._FilterDatabase" localSheetId="21" hidden="1">'Annex 4 LDNO charges_J'!$A$13:$J$203</definedName>
    <definedName name="_xlnm._FilterDatabase" localSheetId="22" hidden="1">'Annex 4 LDNO charges_K'!$A$13:$J$203</definedName>
    <definedName name="_xlnm._FilterDatabase" localSheetId="23" hidden="1">'Annex 4 LDNO charges_L'!$A$13:$J$203</definedName>
    <definedName name="_xlnm._FilterDatabase" localSheetId="24" hidden="1">'Annex 4 LDNO charges_M'!$A$13:$J$203</definedName>
    <definedName name="_xlnm._FilterDatabase" localSheetId="60" hidden="1">'SSC unit rate lookup'!$A$28:$D$764</definedName>
    <definedName name="OLE_LINK1" localSheetId="13">'Annex 3 Preserved charges'!#REF!</definedName>
    <definedName name="_xlnm.Print_Area" localSheetId="1">'Annex 1 LV, HV &amp; UMS charges_A'!$A$2:$K$45</definedName>
    <definedName name="_xlnm.Print_Area" localSheetId="2">'Annex 1 LV, HV &amp; UMS charges_B'!$A$2:$K$45</definedName>
    <definedName name="_xlnm.Print_Area" localSheetId="3">'Annex 1 LV, HV &amp; UMS charges_C'!$A$2:$K$45</definedName>
    <definedName name="_xlnm.Print_Area" localSheetId="4">'Annex 1 LV, HV &amp; UMS charges_D'!$A$2:$K$45</definedName>
    <definedName name="_xlnm.Print_Area" localSheetId="5">'Annex 1 LV, HV &amp; UMS charges_E'!$A$2:$K$45</definedName>
    <definedName name="_xlnm.Print_Area" localSheetId="6">'Annex 1 LV, HV &amp; UMS charges_F'!$A$2:$K$45</definedName>
    <definedName name="_xlnm.Print_Area" localSheetId="7">'Annex 1 LV, HV &amp; UMS charges_G'!$A$2:$K$45</definedName>
    <definedName name="_xlnm.Print_Area" localSheetId="8">'Annex 1 LV, HV &amp; UMS charges_J'!$A$2:$K$45</definedName>
    <definedName name="_xlnm.Print_Area" localSheetId="9">'Annex 1 LV, HV &amp; UMS charges_K'!$A$2:$K$45</definedName>
    <definedName name="_xlnm.Print_Area" localSheetId="10">'Annex 1 LV, HV &amp; UMS charges_L'!$A$2:$K$45</definedName>
    <definedName name="_xlnm.Print_Area" localSheetId="11">'Annex 1 LV, HV &amp; UMS charges_M'!$A$2:$K$45</definedName>
    <definedName name="_xlnm.Print_Area" localSheetId="12">'Annex 2 EHV charges'!$A$2:$O$8</definedName>
    <definedName name="_xlnm.Print_Area" localSheetId="13">'Annex 3 Preserved charges'!$A$2:$J$21</definedName>
    <definedName name="_xlnm.Print_Area" localSheetId="14">'Annex 4 LDNO charges_A'!$A$2:$J$9</definedName>
    <definedName name="_xlnm.Print_Area" localSheetId="15">'Annex 4 LDNO charges_B'!$A$2:$J$9</definedName>
    <definedName name="_xlnm.Print_Area" localSheetId="16">'Annex 4 LDNO charges_C'!$A$2:$J$9</definedName>
    <definedName name="_xlnm.Print_Area" localSheetId="17">'Annex 4 LDNO charges_D'!$A$2:$J$9</definedName>
    <definedName name="_xlnm.Print_Area" localSheetId="18">'Annex 4 LDNO charges_E'!$A$2:$J$9</definedName>
    <definedName name="_xlnm.Print_Area" localSheetId="19">'Annex 4 LDNO charges_F'!$A$2:$J$9</definedName>
    <definedName name="_xlnm.Print_Area" localSheetId="20">'Annex 4 LDNO charges_G'!$A$2:$J$9</definedName>
    <definedName name="_xlnm.Print_Area" localSheetId="21">'Annex 4 LDNO charges_J'!$A$2:$J$9</definedName>
    <definedName name="_xlnm.Print_Area" localSheetId="22">'Annex 4 LDNO charges_K'!$A$2:$J$9</definedName>
    <definedName name="_xlnm.Print_Area" localSheetId="23">'Annex 4 LDNO charges_L'!$A$2:$J$9</definedName>
    <definedName name="_xlnm.Print_Area" localSheetId="24">'Annex 4 LDNO charges_M'!$A$2:$J$9</definedName>
    <definedName name="_xlnm.Print_Area" localSheetId="25">'Annex 5 LLFs_A'!$A$2:$F$40</definedName>
    <definedName name="_xlnm.Print_Area" localSheetId="26">'Annex 5 LLFs_B'!$A$2:$F$40</definedName>
    <definedName name="_xlnm.Print_Area" localSheetId="27">'Annex 5 LLFs_C'!$A$2:$F$40</definedName>
    <definedName name="_xlnm.Print_Area" localSheetId="28">'Annex 5 LLFs_D'!$A$2:$F$40</definedName>
    <definedName name="_xlnm.Print_Area" localSheetId="29">'Annex 5 LLFs_E'!$A$2:$F$40</definedName>
    <definedName name="_xlnm.Print_Area" localSheetId="30">'Annex 5 LLFs_F'!$A$2:$F$40</definedName>
    <definedName name="_xlnm.Print_Area" localSheetId="31">'Annex 5 LLFs_F (2)'!$A$2:$F$40</definedName>
    <definedName name="_xlnm.Print_Area" localSheetId="32">'Annex 5 LLFs_G'!$A$2:$F$40</definedName>
    <definedName name="_xlnm.Print_Area" localSheetId="33">'Annex 5 LLFs_J'!$A$2:$F$40</definedName>
    <definedName name="_xlnm.Print_Area" localSheetId="34">'Annex 5 LLFs_K'!$A$2:$F$40</definedName>
    <definedName name="_xlnm.Print_Area" localSheetId="35">'Annex 5 LLFs_L'!$A$2:$F$40</definedName>
    <definedName name="_xlnm.Print_Area" localSheetId="36">'Annex 5 LLFs_M'!$A$2:$F$41</definedName>
    <definedName name="_xlnm.Print_Area" localSheetId="37">'Annex 6 New or Amended EHV'!$A$4:$P$28</definedName>
    <definedName name="_xlnm.Print_Area" localSheetId="38">'Annex 7 Pass-Through Costs_A'!$A$2:$E$45</definedName>
    <definedName name="_xlnm.Print_Area" localSheetId="39">'Annex 7 Pass-Through Costs_B'!$A$2:$E$45</definedName>
    <definedName name="_xlnm.Print_Area" localSheetId="40">'Annex 7 Pass-Through Costs_C'!$A$2:$E$45</definedName>
    <definedName name="_xlnm.Print_Area" localSheetId="41">'Annex 7 Pass-Through Costs_D'!$A$2:$E$45</definedName>
    <definedName name="_xlnm.Print_Area" localSheetId="42">'Annex 7 Pass-Through Costs_E'!$A$2:$E$45</definedName>
    <definedName name="_xlnm.Print_Area" localSheetId="43">'Annex 7 Pass-Through Costs_F'!$A$2:$E$45</definedName>
    <definedName name="_xlnm.Print_Area" localSheetId="44">'Annex 7 Pass-Through Costs_G'!$A$2:$E$45</definedName>
    <definedName name="_xlnm.Print_Area" localSheetId="45">'Annex 7 Pass-Through Costs_J'!$A$2:$E$45</definedName>
    <definedName name="_xlnm.Print_Area" localSheetId="46">'Annex 7 Pass-Through Costs_K'!$A$2:$E$45</definedName>
    <definedName name="_xlnm.Print_Area" localSheetId="47">'Annex 7 Pass-Through Costs_L'!$A$2:$E$45</definedName>
    <definedName name="_xlnm.Print_Area" localSheetId="48">'Annex 7 Pass-Through Costs_M'!$A$2:$E$45</definedName>
    <definedName name="_xlnm.Print_Area" localSheetId="49">'Nodal prices_A'!$A$2:$D$26</definedName>
    <definedName name="_xlnm.Print_Area" localSheetId="50">'Nodal prices_B'!$A$2:$D$26</definedName>
    <definedName name="_xlnm.Print_Area" localSheetId="51">'Nodal prices_C'!$A$2:$D$26</definedName>
    <definedName name="_xlnm.Print_Area" localSheetId="52">'Nodal prices_D'!$A$2:$D$26</definedName>
    <definedName name="_xlnm.Print_Area" localSheetId="53">'Nodal prices_E'!$A$2:$D$26</definedName>
    <definedName name="_xlnm.Print_Area" localSheetId="54">'Nodal prices_F'!$A$2:$D$26</definedName>
    <definedName name="_xlnm.Print_Area" localSheetId="55">'Nodal prices_G'!$A$2:$D$26</definedName>
    <definedName name="_xlnm.Print_Area" localSheetId="56">'Nodal prices_J'!$A$2:$D$26</definedName>
    <definedName name="_xlnm.Print_Area" localSheetId="57">'Nodal prices_K'!$A$2:$D$26</definedName>
    <definedName name="_xlnm.Print_Area" localSheetId="58">'Nodal prices_L'!$A$2:$D$26</definedName>
    <definedName name="_xlnm.Print_Area" localSheetId="59">'Nodal prices_M'!$A$2:$D$26</definedName>
    <definedName name="_xlnm.Print_Titles" localSheetId="1">'Annex 1 LV, HV &amp; UMS charges_A'!$2:$13</definedName>
    <definedName name="_xlnm.Print_Titles" localSheetId="2">'Annex 1 LV, HV &amp; UMS charges_B'!$2:$13</definedName>
    <definedName name="_xlnm.Print_Titles" localSheetId="3">'Annex 1 LV, HV &amp; UMS charges_C'!$2:$13</definedName>
    <definedName name="_xlnm.Print_Titles" localSheetId="4">'Annex 1 LV, HV &amp; UMS charges_D'!$2:$13</definedName>
    <definedName name="_xlnm.Print_Titles" localSheetId="5">'Annex 1 LV, HV &amp; UMS charges_E'!$2:$13</definedName>
    <definedName name="_xlnm.Print_Titles" localSheetId="6">'Annex 1 LV, HV &amp; UMS charges_F'!$2:$13</definedName>
    <definedName name="_xlnm.Print_Titles" localSheetId="7">'Annex 1 LV, HV &amp; UMS charges_G'!$2:$13</definedName>
    <definedName name="_xlnm.Print_Titles" localSheetId="8">'Annex 1 LV, HV &amp; UMS charges_J'!$2:$13</definedName>
    <definedName name="_xlnm.Print_Titles" localSheetId="9">'Annex 1 LV, HV &amp; UMS charges_K'!$2:$13</definedName>
    <definedName name="_xlnm.Print_Titles" localSheetId="10">'Annex 1 LV, HV &amp; UMS charges_L'!$2:$13</definedName>
    <definedName name="_xlnm.Print_Titles" localSheetId="11">'Annex 1 LV, HV &amp; UMS charges_M'!$2:$13</definedName>
    <definedName name="_xlnm.Print_Titles" localSheetId="12">'Annex 2 EHV charges'!#REF!</definedName>
    <definedName name="_xlnm.Print_Titles" localSheetId="14">'Annex 4 LDNO charges_A'!#REF!</definedName>
    <definedName name="_xlnm.Print_Titles" localSheetId="15">'Annex 4 LDNO charges_B'!#REF!</definedName>
    <definedName name="_xlnm.Print_Titles" localSheetId="16">'Annex 4 LDNO charges_C'!#REF!</definedName>
    <definedName name="_xlnm.Print_Titles" localSheetId="17">'Annex 4 LDNO charges_D'!#REF!</definedName>
    <definedName name="_xlnm.Print_Titles" localSheetId="18">'Annex 4 LDNO charges_E'!#REF!</definedName>
    <definedName name="_xlnm.Print_Titles" localSheetId="19">'Annex 4 LDNO charges_F'!#REF!</definedName>
    <definedName name="_xlnm.Print_Titles" localSheetId="20">'Annex 4 LDNO charges_G'!#REF!</definedName>
    <definedName name="_xlnm.Print_Titles" localSheetId="21">'Annex 4 LDNO charges_J'!#REF!</definedName>
    <definedName name="_xlnm.Print_Titles" localSheetId="22">'Annex 4 LDNO charges_K'!#REF!</definedName>
    <definedName name="_xlnm.Print_Titles" localSheetId="23">'Annex 4 LDNO charges_L'!#REF!</definedName>
    <definedName name="_xlnm.Print_Titles" localSheetId="24">'Annex 4 LDNO charges_M'!#REF!</definedName>
    <definedName name="_xlnm.Print_Titles" localSheetId="37">'Annex 6 New or Amended EHV'!$4:$5</definedName>
    <definedName name="_xlnm.Print_Titles" localSheetId="38">'Annex 7 Pass-Through Costs_A'!$4:$4</definedName>
    <definedName name="_xlnm.Print_Titles" localSheetId="39">'Annex 7 Pass-Through Costs_B'!$4:$4</definedName>
    <definedName name="_xlnm.Print_Titles" localSheetId="40">'Annex 7 Pass-Through Costs_C'!$4:$4</definedName>
    <definedName name="_xlnm.Print_Titles" localSheetId="41">'Annex 7 Pass-Through Costs_D'!$4:$4</definedName>
    <definedName name="_xlnm.Print_Titles" localSheetId="42">'Annex 7 Pass-Through Costs_E'!$4:$4</definedName>
    <definedName name="_xlnm.Print_Titles" localSheetId="43">'Annex 7 Pass-Through Costs_F'!$4:$4</definedName>
    <definedName name="_xlnm.Print_Titles" localSheetId="44">'Annex 7 Pass-Through Costs_G'!$4:$4</definedName>
    <definedName name="_xlnm.Print_Titles" localSheetId="45">'Annex 7 Pass-Through Costs_J'!$4:$4</definedName>
    <definedName name="_xlnm.Print_Titles" localSheetId="46">'Annex 7 Pass-Through Costs_K'!$4:$4</definedName>
    <definedName name="_xlnm.Print_Titles" localSheetId="47">'Annex 7 Pass-Through Costs_L'!$4:$4</definedName>
    <definedName name="_xlnm.Print_Titles" localSheetId="48">'Annex 7 Pass-Through Costs_M'!$4:$4</definedName>
    <definedName name="_xlnm.Print_Titles" localSheetId="49">'Nodal prices_A'!$2:$3</definedName>
    <definedName name="_xlnm.Print_Titles" localSheetId="50">'Nodal prices_B'!$2:$3</definedName>
    <definedName name="_xlnm.Print_Titles" localSheetId="51">'Nodal prices_C'!$2:$3</definedName>
    <definedName name="_xlnm.Print_Titles" localSheetId="52">'Nodal prices_D'!$2:$3</definedName>
    <definedName name="_xlnm.Print_Titles" localSheetId="53">'Nodal prices_E'!$2:$3</definedName>
    <definedName name="_xlnm.Print_Titles" localSheetId="54">'Nodal prices_F'!$2:$3</definedName>
    <definedName name="_xlnm.Print_Titles" localSheetId="55">'Nodal prices_G'!$2:$3</definedName>
    <definedName name="_xlnm.Print_Titles" localSheetId="56">'Nodal prices_J'!$2:$3</definedName>
    <definedName name="_xlnm.Print_Titles" localSheetId="57">'Nodal prices_K'!$2:$3</definedName>
    <definedName name="_xlnm.Print_Titles" localSheetId="58">'Nodal prices_L'!$2:$3</definedName>
    <definedName name="_xlnm.Print_Titles" localSheetId="59">'Nodal prices_M'!$2:$3</definedName>
    <definedName name="_xlnm.Print_Titles" localSheetId="60">'SSC unit rate lookup'!$28:$28</definedName>
    <definedName name="Z_5032A364_B81A_48DA_88DA_AB3B86B47EE9_.wvu.PrintArea" localSheetId="1" hidden="1">'Annex 1 LV, HV &amp; UMS charges_A'!$A$2:$K$45</definedName>
    <definedName name="Z_5032A364_B81A_48DA_88DA_AB3B86B47EE9_.wvu.PrintArea" localSheetId="2" hidden="1">'Annex 1 LV, HV &amp; UMS charges_B'!$A$2:$K$45</definedName>
    <definedName name="Z_5032A364_B81A_48DA_88DA_AB3B86B47EE9_.wvu.PrintArea" localSheetId="3" hidden="1">'Annex 1 LV, HV &amp; UMS charges_C'!$A$2:$K$45</definedName>
    <definedName name="Z_5032A364_B81A_48DA_88DA_AB3B86B47EE9_.wvu.PrintArea" localSheetId="4" hidden="1">'Annex 1 LV, HV &amp; UMS charges_D'!$A$2:$K$45</definedName>
    <definedName name="Z_5032A364_B81A_48DA_88DA_AB3B86B47EE9_.wvu.PrintArea" localSheetId="5" hidden="1">'Annex 1 LV, HV &amp; UMS charges_E'!$A$2:$K$45</definedName>
    <definedName name="Z_5032A364_B81A_48DA_88DA_AB3B86B47EE9_.wvu.PrintArea" localSheetId="6" hidden="1">'Annex 1 LV, HV &amp; UMS charges_F'!$A$2:$K$45</definedName>
    <definedName name="Z_5032A364_B81A_48DA_88DA_AB3B86B47EE9_.wvu.PrintArea" localSheetId="7" hidden="1">'Annex 1 LV, HV &amp; UMS charges_G'!$A$2:$K$45</definedName>
    <definedName name="Z_5032A364_B81A_48DA_88DA_AB3B86B47EE9_.wvu.PrintArea" localSheetId="8" hidden="1">'Annex 1 LV, HV &amp; UMS charges_J'!$A$2:$K$45</definedName>
    <definedName name="Z_5032A364_B81A_48DA_88DA_AB3B86B47EE9_.wvu.PrintArea" localSheetId="9" hidden="1">'Annex 1 LV, HV &amp; UMS charges_K'!$A$2:$K$45</definedName>
    <definedName name="Z_5032A364_B81A_48DA_88DA_AB3B86B47EE9_.wvu.PrintArea" localSheetId="10" hidden="1">'Annex 1 LV, HV &amp; UMS charges_L'!$A$2:$K$45</definedName>
    <definedName name="Z_5032A364_B81A_48DA_88DA_AB3B86B47EE9_.wvu.PrintArea" localSheetId="11" hidden="1">'Annex 1 LV, HV &amp; UMS charges_M'!$A$2:$K$45</definedName>
    <definedName name="Z_5032A364_B81A_48DA_88DA_AB3B86B47EE9_.wvu.PrintArea" localSheetId="12" hidden="1">'Annex 2 EHV charges'!$A$2:$I$8</definedName>
    <definedName name="Z_5032A364_B81A_48DA_88DA_AB3B86B47EE9_.wvu.PrintArea" localSheetId="13" hidden="1">'Annex 3 Preserved charges'!$A$2:$J$21</definedName>
    <definedName name="Z_5032A364_B81A_48DA_88DA_AB3B86B47EE9_.wvu.PrintArea" localSheetId="14" hidden="1">'Annex 4 LDNO charges_A'!$A$2:$I$9</definedName>
    <definedName name="Z_5032A364_B81A_48DA_88DA_AB3B86B47EE9_.wvu.PrintArea" localSheetId="15" hidden="1">'Annex 4 LDNO charges_B'!$A$2:$I$9</definedName>
    <definedName name="Z_5032A364_B81A_48DA_88DA_AB3B86B47EE9_.wvu.PrintArea" localSheetId="16" hidden="1">'Annex 4 LDNO charges_C'!$A$2:$I$9</definedName>
    <definedName name="Z_5032A364_B81A_48DA_88DA_AB3B86B47EE9_.wvu.PrintArea" localSheetId="17" hidden="1">'Annex 4 LDNO charges_D'!$A$2:$I$9</definedName>
    <definedName name="Z_5032A364_B81A_48DA_88DA_AB3B86B47EE9_.wvu.PrintArea" localSheetId="18" hidden="1">'Annex 4 LDNO charges_E'!$A$2:$I$9</definedName>
    <definedName name="Z_5032A364_B81A_48DA_88DA_AB3B86B47EE9_.wvu.PrintArea" localSheetId="19" hidden="1">'Annex 4 LDNO charges_F'!$A$2:$I$9</definedName>
    <definedName name="Z_5032A364_B81A_48DA_88DA_AB3B86B47EE9_.wvu.PrintArea" localSheetId="20" hidden="1">'Annex 4 LDNO charges_G'!$A$2:$I$9</definedName>
    <definedName name="Z_5032A364_B81A_48DA_88DA_AB3B86B47EE9_.wvu.PrintArea" localSheetId="21" hidden="1">'Annex 4 LDNO charges_J'!$A$2:$I$9</definedName>
    <definedName name="Z_5032A364_B81A_48DA_88DA_AB3B86B47EE9_.wvu.PrintArea" localSheetId="22" hidden="1">'Annex 4 LDNO charges_K'!$A$2:$I$9</definedName>
    <definedName name="Z_5032A364_B81A_48DA_88DA_AB3B86B47EE9_.wvu.PrintArea" localSheetId="23" hidden="1">'Annex 4 LDNO charges_L'!$A$2:$I$9</definedName>
    <definedName name="Z_5032A364_B81A_48DA_88DA_AB3B86B47EE9_.wvu.PrintArea" localSheetId="24" hidden="1">'Annex 4 LDNO charges_M'!$A$2:$I$9</definedName>
    <definedName name="Z_5032A364_B81A_48DA_88DA_AB3B86B47EE9_.wvu.PrintArea" localSheetId="25" hidden="1">'Annex 5 LLFs_A'!$A$3:$F$40</definedName>
    <definedName name="Z_5032A364_B81A_48DA_88DA_AB3B86B47EE9_.wvu.PrintArea" localSheetId="26" hidden="1">'Annex 5 LLFs_B'!$A$3:$F$40</definedName>
    <definedName name="Z_5032A364_B81A_48DA_88DA_AB3B86B47EE9_.wvu.PrintArea" localSheetId="27" hidden="1">'Annex 5 LLFs_C'!$A$3:$F$40</definedName>
    <definedName name="Z_5032A364_B81A_48DA_88DA_AB3B86B47EE9_.wvu.PrintArea" localSheetId="28" hidden="1">'Annex 5 LLFs_D'!$A$3:$F$40</definedName>
    <definedName name="Z_5032A364_B81A_48DA_88DA_AB3B86B47EE9_.wvu.PrintArea" localSheetId="29" hidden="1">'Annex 5 LLFs_E'!$A$3:$F$40</definedName>
    <definedName name="Z_5032A364_B81A_48DA_88DA_AB3B86B47EE9_.wvu.PrintArea" localSheetId="30" hidden="1">'Annex 5 LLFs_F'!$A$3:$F$40</definedName>
    <definedName name="Z_5032A364_B81A_48DA_88DA_AB3B86B47EE9_.wvu.PrintArea" localSheetId="31" hidden="1">'Annex 5 LLFs_F (2)'!$A$3:$F$40</definedName>
    <definedName name="Z_5032A364_B81A_48DA_88DA_AB3B86B47EE9_.wvu.PrintArea" localSheetId="32" hidden="1">'Annex 5 LLFs_G'!$A$3:$F$40</definedName>
    <definedName name="Z_5032A364_B81A_48DA_88DA_AB3B86B47EE9_.wvu.PrintArea" localSheetId="33" hidden="1">'Annex 5 LLFs_J'!$A$3:$F$40</definedName>
    <definedName name="Z_5032A364_B81A_48DA_88DA_AB3B86B47EE9_.wvu.PrintArea" localSheetId="34" hidden="1">'Annex 5 LLFs_K'!$A$3:$F$40</definedName>
    <definedName name="Z_5032A364_B81A_48DA_88DA_AB3B86B47EE9_.wvu.PrintArea" localSheetId="35" hidden="1">'Annex 5 LLFs_L'!$A$3:$F$40</definedName>
    <definedName name="Z_5032A364_B81A_48DA_88DA_AB3B86B47EE9_.wvu.PrintArea" localSheetId="36" hidden="1">'Annex 5 LLFs_M'!$A$3:$F$41</definedName>
    <definedName name="Z_5032A364_B81A_48DA_88DA_AB3B86B47EE9_.wvu.PrintArea" localSheetId="37" hidden="1">'Annex 6 New or Amended EHV'!$A$1:$P$28</definedName>
    <definedName name="Z_5032A364_B81A_48DA_88DA_AB3B86B47EE9_.wvu.PrintArea" localSheetId="38" hidden="1">'Annex 7 Pass-Through Costs_A'!$A$2:$D$5</definedName>
    <definedName name="Z_5032A364_B81A_48DA_88DA_AB3B86B47EE9_.wvu.PrintArea" localSheetId="39" hidden="1">'Annex 7 Pass-Through Costs_B'!$A$2:$D$5</definedName>
    <definedName name="Z_5032A364_B81A_48DA_88DA_AB3B86B47EE9_.wvu.PrintArea" localSheetId="40" hidden="1">'Annex 7 Pass-Through Costs_C'!$A$2:$D$5</definedName>
    <definedName name="Z_5032A364_B81A_48DA_88DA_AB3B86B47EE9_.wvu.PrintArea" localSheetId="41" hidden="1">'Annex 7 Pass-Through Costs_D'!$A$2:$D$5</definedName>
    <definedName name="Z_5032A364_B81A_48DA_88DA_AB3B86B47EE9_.wvu.PrintArea" localSheetId="42" hidden="1">'Annex 7 Pass-Through Costs_E'!$A$2:$D$5</definedName>
    <definedName name="Z_5032A364_B81A_48DA_88DA_AB3B86B47EE9_.wvu.PrintArea" localSheetId="43" hidden="1">'Annex 7 Pass-Through Costs_F'!$A$2:$D$5</definedName>
    <definedName name="Z_5032A364_B81A_48DA_88DA_AB3B86B47EE9_.wvu.PrintArea" localSheetId="44" hidden="1">'Annex 7 Pass-Through Costs_G'!$A$2:$D$5</definedName>
    <definedName name="Z_5032A364_B81A_48DA_88DA_AB3B86B47EE9_.wvu.PrintArea" localSheetId="45" hidden="1">'Annex 7 Pass-Through Costs_J'!$A$2:$D$5</definedName>
    <definedName name="Z_5032A364_B81A_48DA_88DA_AB3B86B47EE9_.wvu.PrintArea" localSheetId="46" hidden="1">'Annex 7 Pass-Through Costs_K'!$A$2:$D$5</definedName>
    <definedName name="Z_5032A364_B81A_48DA_88DA_AB3B86B47EE9_.wvu.PrintArea" localSheetId="47" hidden="1">'Annex 7 Pass-Through Costs_L'!$A$2:$D$5</definedName>
    <definedName name="Z_5032A364_B81A_48DA_88DA_AB3B86B47EE9_.wvu.PrintArea" localSheetId="48" hidden="1">'Annex 7 Pass-Through Costs_M'!$A$2:$D$5</definedName>
    <definedName name="Z_5032A364_B81A_48DA_88DA_AB3B86B47EE9_.wvu.PrintArea" localSheetId="49" hidden="1">'Nodal prices_A'!$A$2:$D$26</definedName>
    <definedName name="Z_5032A364_B81A_48DA_88DA_AB3B86B47EE9_.wvu.PrintArea" localSheetId="50" hidden="1">'Nodal prices_B'!$A$2:$D$26</definedName>
    <definedName name="Z_5032A364_B81A_48DA_88DA_AB3B86B47EE9_.wvu.PrintArea" localSheetId="51" hidden="1">'Nodal prices_C'!$A$2:$D$26</definedName>
    <definedName name="Z_5032A364_B81A_48DA_88DA_AB3B86B47EE9_.wvu.PrintArea" localSheetId="52" hidden="1">'Nodal prices_D'!$A$2:$D$26</definedName>
    <definedName name="Z_5032A364_B81A_48DA_88DA_AB3B86B47EE9_.wvu.PrintArea" localSheetId="53" hidden="1">'Nodal prices_E'!$A$2:$D$26</definedName>
    <definedName name="Z_5032A364_B81A_48DA_88DA_AB3B86B47EE9_.wvu.PrintArea" localSheetId="54" hidden="1">'Nodal prices_F'!$A$2:$D$26</definedName>
    <definedName name="Z_5032A364_B81A_48DA_88DA_AB3B86B47EE9_.wvu.PrintArea" localSheetId="55" hidden="1">'Nodal prices_G'!$A$2:$D$26</definedName>
    <definedName name="Z_5032A364_B81A_48DA_88DA_AB3B86B47EE9_.wvu.PrintArea" localSheetId="56" hidden="1">'Nodal prices_J'!$A$2:$D$26</definedName>
    <definedName name="Z_5032A364_B81A_48DA_88DA_AB3B86B47EE9_.wvu.PrintArea" localSheetId="57" hidden="1">'Nodal prices_K'!$A$2:$D$26</definedName>
    <definedName name="Z_5032A364_B81A_48DA_88DA_AB3B86B47EE9_.wvu.PrintArea" localSheetId="58" hidden="1">'Nodal prices_L'!$A$2:$D$26</definedName>
    <definedName name="Z_5032A364_B81A_48DA_88DA_AB3B86B47EE9_.wvu.PrintArea" localSheetId="59" hidden="1">'Nodal prices_M'!$A$2:$D$26</definedName>
    <definedName name="Z_5032A364_B81A_48DA_88DA_AB3B86B47EE9_.wvu.PrintTitles" localSheetId="1" hidden="1">'Annex 1 LV, HV &amp; UMS charges_A'!$2:$13</definedName>
    <definedName name="Z_5032A364_B81A_48DA_88DA_AB3B86B47EE9_.wvu.PrintTitles" localSheetId="2" hidden="1">'Annex 1 LV, HV &amp; UMS charges_B'!$2:$13</definedName>
    <definedName name="Z_5032A364_B81A_48DA_88DA_AB3B86B47EE9_.wvu.PrintTitles" localSheetId="3" hidden="1">'Annex 1 LV, HV &amp; UMS charges_C'!$2:$13</definedName>
    <definedName name="Z_5032A364_B81A_48DA_88DA_AB3B86B47EE9_.wvu.PrintTitles" localSheetId="4" hidden="1">'Annex 1 LV, HV &amp; UMS charges_D'!$2:$13</definedName>
    <definedName name="Z_5032A364_B81A_48DA_88DA_AB3B86B47EE9_.wvu.PrintTitles" localSheetId="5" hidden="1">'Annex 1 LV, HV &amp; UMS charges_E'!$2:$13</definedName>
    <definedName name="Z_5032A364_B81A_48DA_88DA_AB3B86B47EE9_.wvu.PrintTitles" localSheetId="6" hidden="1">'Annex 1 LV, HV &amp; UMS charges_F'!$2:$13</definedName>
    <definedName name="Z_5032A364_B81A_48DA_88DA_AB3B86B47EE9_.wvu.PrintTitles" localSheetId="7" hidden="1">'Annex 1 LV, HV &amp; UMS charges_G'!$2:$13</definedName>
    <definedName name="Z_5032A364_B81A_48DA_88DA_AB3B86B47EE9_.wvu.PrintTitles" localSheetId="8" hidden="1">'Annex 1 LV, HV &amp; UMS charges_J'!$2:$13</definedName>
    <definedName name="Z_5032A364_B81A_48DA_88DA_AB3B86B47EE9_.wvu.PrintTitles" localSheetId="9" hidden="1">'Annex 1 LV, HV &amp; UMS charges_K'!$2:$13</definedName>
    <definedName name="Z_5032A364_B81A_48DA_88DA_AB3B86B47EE9_.wvu.PrintTitles" localSheetId="10" hidden="1">'Annex 1 LV, HV &amp; UMS charges_L'!$2:$13</definedName>
    <definedName name="Z_5032A364_B81A_48DA_88DA_AB3B86B47EE9_.wvu.PrintTitles" localSheetId="11" hidden="1">'Annex 1 LV, HV &amp; UMS charges_M'!$2:$13</definedName>
    <definedName name="Z_5032A364_B81A_48DA_88DA_AB3B86B47EE9_.wvu.PrintTitles" localSheetId="12" hidden="1">'Annex 2 EHV charges'!$2:$8</definedName>
    <definedName name="Z_5032A364_B81A_48DA_88DA_AB3B86B47EE9_.wvu.PrintTitles" localSheetId="14" hidden="1">'Annex 4 LDNO charges_A'!$2:$9</definedName>
    <definedName name="Z_5032A364_B81A_48DA_88DA_AB3B86B47EE9_.wvu.PrintTitles" localSheetId="15" hidden="1">'Annex 4 LDNO charges_B'!$2:$9</definedName>
    <definedName name="Z_5032A364_B81A_48DA_88DA_AB3B86B47EE9_.wvu.PrintTitles" localSheetId="16" hidden="1">'Annex 4 LDNO charges_C'!$2:$9</definedName>
    <definedName name="Z_5032A364_B81A_48DA_88DA_AB3B86B47EE9_.wvu.PrintTitles" localSheetId="17" hidden="1">'Annex 4 LDNO charges_D'!$2:$9</definedName>
    <definedName name="Z_5032A364_B81A_48DA_88DA_AB3B86B47EE9_.wvu.PrintTitles" localSheetId="18" hidden="1">'Annex 4 LDNO charges_E'!$2:$9</definedName>
    <definedName name="Z_5032A364_B81A_48DA_88DA_AB3B86B47EE9_.wvu.PrintTitles" localSheetId="19" hidden="1">'Annex 4 LDNO charges_F'!$2:$9</definedName>
    <definedName name="Z_5032A364_B81A_48DA_88DA_AB3B86B47EE9_.wvu.PrintTitles" localSheetId="20" hidden="1">'Annex 4 LDNO charges_G'!$2:$9</definedName>
    <definedName name="Z_5032A364_B81A_48DA_88DA_AB3B86B47EE9_.wvu.PrintTitles" localSheetId="21" hidden="1">'Annex 4 LDNO charges_J'!$2:$9</definedName>
    <definedName name="Z_5032A364_B81A_48DA_88DA_AB3B86B47EE9_.wvu.PrintTitles" localSheetId="22" hidden="1">'Annex 4 LDNO charges_K'!$2:$9</definedName>
    <definedName name="Z_5032A364_B81A_48DA_88DA_AB3B86B47EE9_.wvu.PrintTitles" localSheetId="23" hidden="1">'Annex 4 LDNO charges_L'!$2:$9</definedName>
    <definedName name="Z_5032A364_B81A_48DA_88DA_AB3B86B47EE9_.wvu.PrintTitles" localSheetId="24" hidden="1">'Annex 4 LDNO charges_M'!$2:$9</definedName>
    <definedName name="Z_5032A364_B81A_48DA_88DA_AB3B86B47EE9_.wvu.PrintTitles" localSheetId="37" hidden="1">'Annex 6 New or Amended EHV'!$4:$5</definedName>
    <definedName name="Z_5032A364_B81A_48DA_88DA_AB3B86B47EE9_.wvu.PrintTitles" localSheetId="38" hidden="1">'Annex 7 Pass-Through Costs_A'!$2:$4</definedName>
    <definedName name="Z_5032A364_B81A_48DA_88DA_AB3B86B47EE9_.wvu.PrintTitles" localSheetId="39" hidden="1">'Annex 7 Pass-Through Costs_B'!$2:$4</definedName>
    <definedName name="Z_5032A364_B81A_48DA_88DA_AB3B86B47EE9_.wvu.PrintTitles" localSheetId="40" hidden="1">'Annex 7 Pass-Through Costs_C'!$2:$4</definedName>
    <definedName name="Z_5032A364_B81A_48DA_88DA_AB3B86B47EE9_.wvu.PrintTitles" localSheetId="41" hidden="1">'Annex 7 Pass-Through Costs_D'!$2:$4</definedName>
    <definedName name="Z_5032A364_B81A_48DA_88DA_AB3B86B47EE9_.wvu.PrintTitles" localSheetId="42" hidden="1">'Annex 7 Pass-Through Costs_E'!$2:$4</definedName>
    <definedName name="Z_5032A364_B81A_48DA_88DA_AB3B86B47EE9_.wvu.PrintTitles" localSheetId="43" hidden="1">'Annex 7 Pass-Through Costs_F'!$2:$4</definedName>
    <definedName name="Z_5032A364_B81A_48DA_88DA_AB3B86B47EE9_.wvu.PrintTitles" localSheetId="44" hidden="1">'Annex 7 Pass-Through Costs_G'!$2:$4</definedName>
    <definedName name="Z_5032A364_B81A_48DA_88DA_AB3B86B47EE9_.wvu.PrintTitles" localSheetId="45" hidden="1">'Annex 7 Pass-Through Costs_J'!$2:$4</definedName>
    <definedName name="Z_5032A364_B81A_48DA_88DA_AB3B86B47EE9_.wvu.PrintTitles" localSheetId="46" hidden="1">'Annex 7 Pass-Through Costs_K'!$2:$4</definedName>
    <definedName name="Z_5032A364_B81A_48DA_88DA_AB3B86B47EE9_.wvu.PrintTitles" localSheetId="47" hidden="1">'Annex 7 Pass-Through Costs_L'!$2:$4</definedName>
    <definedName name="Z_5032A364_B81A_48DA_88DA_AB3B86B47EE9_.wvu.PrintTitles" localSheetId="48" hidden="1">'Annex 7 Pass-Through Costs_M'!$2:$4</definedName>
    <definedName name="Z_5032A364_B81A_48DA_88DA_AB3B86B47EE9_.wvu.PrintTitles" localSheetId="49" hidden="1">'Nodal prices_A'!$2:$3</definedName>
    <definedName name="Z_5032A364_B81A_48DA_88DA_AB3B86B47EE9_.wvu.PrintTitles" localSheetId="50" hidden="1">'Nodal prices_B'!$2:$3</definedName>
    <definedName name="Z_5032A364_B81A_48DA_88DA_AB3B86B47EE9_.wvu.PrintTitles" localSheetId="51" hidden="1">'Nodal prices_C'!$2:$3</definedName>
    <definedName name="Z_5032A364_B81A_48DA_88DA_AB3B86B47EE9_.wvu.PrintTitles" localSheetId="52" hidden="1">'Nodal prices_D'!$2:$3</definedName>
    <definedName name="Z_5032A364_B81A_48DA_88DA_AB3B86B47EE9_.wvu.PrintTitles" localSheetId="53" hidden="1">'Nodal prices_E'!$2:$3</definedName>
    <definedName name="Z_5032A364_B81A_48DA_88DA_AB3B86B47EE9_.wvu.PrintTitles" localSheetId="54" hidden="1">'Nodal prices_F'!$2:$3</definedName>
    <definedName name="Z_5032A364_B81A_48DA_88DA_AB3B86B47EE9_.wvu.PrintTitles" localSheetId="55" hidden="1">'Nodal prices_G'!$2:$3</definedName>
    <definedName name="Z_5032A364_B81A_48DA_88DA_AB3B86B47EE9_.wvu.PrintTitles" localSheetId="56" hidden="1">'Nodal prices_J'!$2:$3</definedName>
    <definedName name="Z_5032A364_B81A_48DA_88DA_AB3B86B47EE9_.wvu.PrintTitles" localSheetId="57" hidden="1">'Nodal prices_K'!$2:$3</definedName>
    <definedName name="Z_5032A364_B81A_48DA_88DA_AB3B86B47EE9_.wvu.PrintTitles" localSheetId="58" hidden="1">'Nodal prices_L'!$2:$3</definedName>
    <definedName name="Z_5032A364_B81A_48DA_88DA_AB3B86B47EE9_.wvu.PrintTitles" localSheetId="59" hidden="1">'Nodal prices_M'!$2:$3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8" l="1"/>
  <c r="A58" i="8"/>
  <c r="A149" i="26" l="1"/>
  <c r="A2" i="78"/>
  <c r="A84" i="12"/>
  <c r="A3" i="57"/>
  <c r="A2" i="68"/>
  <c r="A2" i="47"/>
  <c r="A2" i="37"/>
  <c r="A25" i="26" l="1"/>
  <c r="A2" i="73"/>
  <c r="A2" i="63"/>
  <c r="A17" i="8"/>
  <c r="A13" i="8"/>
  <c r="A3" i="52"/>
  <c r="A2" i="42"/>
  <c r="A22" i="12"/>
  <c r="A2" i="32"/>
  <c r="R13" i="15" l="1"/>
  <c r="T9" i="15"/>
  <c r="Q9" i="15"/>
  <c r="R9" i="15"/>
  <c r="S9" i="15"/>
  <c r="N9" i="15"/>
  <c r="O9" i="15"/>
  <c r="P9" i="15"/>
  <c r="M9" i="15"/>
  <c r="B5" i="65"/>
  <c r="B6" i="65"/>
  <c r="B7" i="65"/>
  <c r="B8" i="65"/>
  <c r="B9" i="65"/>
  <c r="B10" i="65"/>
  <c r="B11" i="65"/>
  <c r="B12" i="65"/>
  <c r="B13" i="65"/>
  <c r="B14" i="65"/>
  <c r="B15" i="65"/>
  <c r="B16" i="65"/>
  <c r="B17" i="65"/>
  <c r="B18" i="65"/>
  <c r="B19" i="65"/>
  <c r="B20" i="65"/>
  <c r="B21" i="65"/>
  <c r="B22" i="65"/>
  <c r="B23" i="65"/>
  <c r="B24" i="65"/>
  <c r="B25" i="65"/>
  <c r="B13" i="1"/>
  <c r="B9" i="1"/>
  <c r="A2" i="4" l="1"/>
  <c r="A249" i="26"/>
  <c r="A222" i="26"/>
  <c r="A195" i="26"/>
  <c r="A172" i="26"/>
  <c r="A126" i="26"/>
  <c r="A99" i="26"/>
  <c r="A76" i="26"/>
  <c r="A52" i="26"/>
  <c r="A2" i="26"/>
  <c r="A98" i="8" l="1"/>
  <c r="A94" i="8"/>
  <c r="A89" i="8"/>
  <c r="A85" i="8"/>
  <c r="A80" i="8"/>
  <c r="A76" i="8"/>
  <c r="A71" i="8"/>
  <c r="A67" i="8"/>
  <c r="A53" i="8"/>
  <c r="A49" i="8"/>
  <c r="A44" i="8"/>
  <c r="A40" i="8"/>
  <c r="A35" i="8"/>
  <c r="A31" i="8"/>
  <c r="A26" i="8"/>
  <c r="A22" i="8"/>
  <c r="A8" i="8"/>
  <c r="A4" i="8"/>
  <c r="O77" i="8"/>
  <c r="N77" i="8"/>
  <c r="M77" i="8"/>
  <c r="L77" i="8"/>
  <c r="K77" i="8"/>
  <c r="J77" i="8"/>
  <c r="I77" i="8"/>
  <c r="H77" i="8"/>
  <c r="O5" i="8"/>
  <c r="N5" i="8"/>
  <c r="M5" i="8"/>
  <c r="L5" i="8"/>
  <c r="K5" i="8"/>
  <c r="J5" i="8"/>
  <c r="I5" i="8"/>
  <c r="H5" i="8"/>
  <c r="A132" i="12" l="1"/>
  <c r="A120" i="12"/>
  <c r="A108" i="12"/>
  <c r="A96" i="12"/>
  <c r="A72" i="12"/>
  <c r="A60" i="12"/>
  <c r="A47" i="12"/>
  <c r="A34" i="12"/>
  <c r="A2" i="12"/>
  <c r="B6" i="63" l="1"/>
  <c r="B7" i="63"/>
  <c r="B8" i="63"/>
  <c r="B9" i="63"/>
  <c r="B10" i="63"/>
  <c r="B11" i="63"/>
  <c r="B12" i="63"/>
  <c r="B13" i="63"/>
  <c r="B14" i="63"/>
  <c r="B15" i="63"/>
  <c r="B16" i="63"/>
  <c r="B17" i="63"/>
  <c r="B18" i="63"/>
  <c r="B19" i="63"/>
  <c r="B20" i="63"/>
  <c r="B21" i="63"/>
  <c r="B22" i="63"/>
  <c r="B23" i="63"/>
  <c r="B24" i="63"/>
  <c r="B25" i="63"/>
  <c r="B5" i="63"/>
  <c r="B6" i="64"/>
  <c r="B7" i="64"/>
  <c r="B8" i="64"/>
  <c r="B9" i="64"/>
  <c r="B10" i="64"/>
  <c r="B11" i="64"/>
  <c r="B12" i="64"/>
  <c r="B13" i="64"/>
  <c r="B14" i="64"/>
  <c r="B15" i="64"/>
  <c r="B16" i="64"/>
  <c r="B17" i="64"/>
  <c r="B18" i="64"/>
  <c r="B19" i="64"/>
  <c r="B20" i="64"/>
  <c r="B21" i="64"/>
  <c r="B22" i="64"/>
  <c r="B23" i="64"/>
  <c r="B24" i="64"/>
  <c r="B25" i="64"/>
  <c r="B5" i="64"/>
  <c r="B6" i="66"/>
  <c r="B7" i="66"/>
  <c r="B8" i="66"/>
  <c r="B9" i="66"/>
  <c r="B10" i="66"/>
  <c r="B11" i="66"/>
  <c r="B12" i="66"/>
  <c r="B13" i="66"/>
  <c r="B14" i="66"/>
  <c r="B15" i="66"/>
  <c r="B16" i="66"/>
  <c r="B17" i="66"/>
  <c r="B18" i="66"/>
  <c r="B19" i="66"/>
  <c r="B20" i="66"/>
  <c r="B21" i="66"/>
  <c r="B22" i="66"/>
  <c r="B23" i="66"/>
  <c r="B24" i="66"/>
  <c r="B25" i="66"/>
  <c r="B5" i="66"/>
  <c r="B6" i="67"/>
  <c r="B7" i="67"/>
  <c r="B8" i="67"/>
  <c r="B9" i="67"/>
  <c r="B10" i="67"/>
  <c r="B11" i="67"/>
  <c r="B12" i="67"/>
  <c r="B13" i="67"/>
  <c r="B14" i="67"/>
  <c r="B15" i="67"/>
  <c r="B16" i="67"/>
  <c r="B17" i="67"/>
  <c r="B18" i="67"/>
  <c r="B19" i="67"/>
  <c r="B20" i="67"/>
  <c r="B21" i="67"/>
  <c r="B22" i="67"/>
  <c r="B23" i="67"/>
  <c r="B24" i="67"/>
  <c r="B25" i="67"/>
  <c r="B5" i="67"/>
  <c r="B6" i="68"/>
  <c r="B7" i="68"/>
  <c r="B8" i="68"/>
  <c r="B9" i="68"/>
  <c r="B10" i="68"/>
  <c r="B11" i="68"/>
  <c r="B12" i="68"/>
  <c r="B13" i="68"/>
  <c r="B14" i="68"/>
  <c r="B15" i="68"/>
  <c r="B16" i="68"/>
  <c r="B17" i="68"/>
  <c r="B18" i="68"/>
  <c r="B19" i="68"/>
  <c r="B20" i="68"/>
  <c r="B21" i="68"/>
  <c r="B22" i="68"/>
  <c r="B23" i="68"/>
  <c r="B24" i="68"/>
  <c r="B25" i="68"/>
  <c r="B5" i="68"/>
  <c r="B6" i="69"/>
  <c r="B7" i="69"/>
  <c r="B8" i="69"/>
  <c r="B9" i="69"/>
  <c r="B10" i="69"/>
  <c r="B11" i="69"/>
  <c r="B12" i="69"/>
  <c r="B13" i="69"/>
  <c r="B14" i="69"/>
  <c r="B15" i="69"/>
  <c r="B16" i="69"/>
  <c r="B17" i="69"/>
  <c r="B18" i="69"/>
  <c r="B19" i="69"/>
  <c r="B20" i="69"/>
  <c r="B21" i="69"/>
  <c r="B22" i="69"/>
  <c r="B23" i="69"/>
  <c r="B24" i="69"/>
  <c r="B25" i="69"/>
  <c r="B5" i="69"/>
  <c r="B6" i="70"/>
  <c r="B7" i="70"/>
  <c r="B8" i="70"/>
  <c r="B9" i="70"/>
  <c r="B10" i="70"/>
  <c r="B11" i="70"/>
  <c r="B12" i="70"/>
  <c r="B13" i="70"/>
  <c r="B14" i="70"/>
  <c r="B15" i="70"/>
  <c r="B16" i="70"/>
  <c r="B17" i="70"/>
  <c r="B18" i="70"/>
  <c r="B19" i="70"/>
  <c r="B20" i="70"/>
  <c r="B21" i="70"/>
  <c r="B22" i="70"/>
  <c r="B23" i="70"/>
  <c r="B24" i="70"/>
  <c r="B25" i="70"/>
  <c r="B5" i="70"/>
  <c r="B6" i="71"/>
  <c r="B7" i="71"/>
  <c r="B8" i="71"/>
  <c r="B9" i="71"/>
  <c r="B10" i="71"/>
  <c r="B11" i="71"/>
  <c r="B12" i="71"/>
  <c r="B13" i="71"/>
  <c r="B14" i="71"/>
  <c r="B15" i="71"/>
  <c r="B16" i="71"/>
  <c r="B17" i="71"/>
  <c r="B18" i="71"/>
  <c r="B19" i="71"/>
  <c r="B20" i="71"/>
  <c r="B21" i="71"/>
  <c r="B22" i="71"/>
  <c r="B23" i="71"/>
  <c r="B24" i="71"/>
  <c r="B25" i="71"/>
  <c r="B5" i="71"/>
  <c r="B6" i="72"/>
  <c r="B7" i="72"/>
  <c r="B8" i="72"/>
  <c r="B9" i="72"/>
  <c r="B10" i="72"/>
  <c r="B11" i="72"/>
  <c r="B12" i="72"/>
  <c r="B13" i="72"/>
  <c r="B14" i="72"/>
  <c r="B15" i="72"/>
  <c r="B16" i="72"/>
  <c r="B17" i="72"/>
  <c r="B18" i="72"/>
  <c r="B19" i="72"/>
  <c r="B20" i="72"/>
  <c r="B21" i="72"/>
  <c r="B22" i="72"/>
  <c r="B23" i="72"/>
  <c r="B24" i="72"/>
  <c r="B25" i="72"/>
  <c r="B5" i="72"/>
  <c r="B6" i="24"/>
  <c r="B7" i="24"/>
  <c r="B8" i="24"/>
  <c r="B9" i="24"/>
  <c r="B10" i="24"/>
  <c r="B11" i="24"/>
  <c r="B12" i="24"/>
  <c r="B13" i="24"/>
  <c r="B14" i="24"/>
  <c r="B15" i="24"/>
  <c r="B16" i="24"/>
  <c r="B17" i="24"/>
  <c r="B18" i="24"/>
  <c r="B19" i="24"/>
  <c r="B20" i="24"/>
  <c r="B21" i="24"/>
  <c r="B22" i="24"/>
  <c r="B23" i="24"/>
  <c r="B24" i="24"/>
  <c r="B25" i="24"/>
  <c r="B5" i="24"/>
  <c r="A2" i="82" l="1"/>
  <c r="A2" i="72"/>
  <c r="A3" i="61"/>
  <c r="A2" i="51"/>
  <c r="A2" i="41"/>
  <c r="A2" i="81"/>
  <c r="A2" i="71"/>
  <c r="A3" i="60"/>
  <c r="A2" i="50"/>
  <c r="A2" i="40"/>
  <c r="A2" i="80"/>
  <c r="A2" i="70"/>
  <c r="A3" i="59"/>
  <c r="A2" i="49"/>
  <c r="A2" i="39"/>
  <c r="A2" i="79"/>
  <c r="A2" i="69"/>
  <c r="A3" i="58"/>
  <c r="A2" i="48"/>
  <c r="A2" i="38"/>
  <c r="A2" i="77"/>
  <c r="A2" i="67"/>
  <c r="A3" i="62"/>
  <c r="A3" i="56"/>
  <c r="A2" i="46"/>
  <c r="A2" i="36"/>
  <c r="A2" i="76" l="1"/>
  <c r="A2" i="66"/>
  <c r="A3" i="55"/>
  <c r="A2" i="45"/>
  <c r="A2" i="35"/>
  <c r="A2" i="75"/>
  <c r="A2" i="65"/>
  <c r="A3" i="54"/>
  <c r="A2" i="44"/>
  <c r="A2" i="34"/>
  <c r="A2" i="74"/>
  <c r="A2" i="64"/>
  <c r="A3" i="53"/>
  <c r="A2" i="43"/>
  <c r="A2" i="33"/>
  <c r="A2" i="7"/>
  <c r="A2" i="24"/>
  <c r="A3" i="6"/>
  <c r="A2" i="5"/>
  <c r="A2" i="2"/>
  <c r="A2" i="27" l="1"/>
  <c r="B36" i="27" l="1"/>
  <c r="B35" i="27"/>
  <c r="B34" i="27"/>
  <c r="B33" i="27"/>
  <c r="B32" i="27"/>
  <c r="B31" i="27"/>
  <c r="B30" i="27"/>
  <c r="B29" i="27"/>
  <c r="B28" i="27"/>
  <c r="B22" i="27"/>
  <c r="B17" i="27"/>
  <c r="B12" i="27"/>
  <c r="B11" i="27"/>
  <c r="B6" i="27"/>
  <c r="I9" i="15" l="1"/>
  <c r="H9" i="15"/>
  <c r="G9" i="15"/>
  <c r="F9" i="15"/>
  <c r="E9" i="15"/>
  <c r="D9" i="15"/>
  <c r="C9" i="15"/>
  <c r="E12" i="15" l="1"/>
  <c r="D12" i="15"/>
  <c r="C12" i="15"/>
  <c r="I14" i="15" l="1"/>
  <c r="H14" i="15"/>
  <c r="B2" i="15" l="1"/>
  <c r="G10" i="15" l="1"/>
  <c r="I10" i="15" l="1"/>
  <c r="H10" i="15"/>
  <c r="B11" i="1"/>
  <c r="H17" i="15" l="1"/>
  <c r="N10" i="15" l="1"/>
  <c r="C14" i="15" l="1"/>
  <c r="R14" i="15" l="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<sst xmlns="http://schemas.openxmlformats.org/spreadsheetml/2006/main" count="27436" uniqueCount="9592">
  <si>
    <t>Company and Licence name, charging year, effective from, status</t>
  </si>
  <si>
    <t>Company and Licence name</t>
  </si>
  <si>
    <t>Year</t>
  </si>
  <si>
    <t>Effective From</t>
  </si>
  <si>
    <t>Status</t>
  </si>
  <si>
    <t>Southern Electric Power Distribution plc</t>
  </si>
  <si>
    <t>2027/28</t>
  </si>
  <si>
    <t>1 April 2027</t>
  </si>
  <si>
    <t>Final</t>
  </si>
  <si>
    <t>List of data tables in this workbook</t>
  </si>
  <si>
    <t>Worksheet</t>
  </si>
  <si>
    <t>Information</t>
  </si>
  <si>
    <t>Annex 1 LV, HV and Unmetered Supplies charges</t>
  </si>
  <si>
    <t>Annex 1 contains the charges to LV and HV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</si>
  <si>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</si>
  <si>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</si>
  <si>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</si>
  <si>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</si>
  <si>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</si>
  <si>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</si>
  <si>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</si>
  <si>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</si>
  <si>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</si>
  <si>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</si>
  <si>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</si>
  <si>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</si>
  <si>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</si>
  <si>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</si>
  <si>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</si>
  <si>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</si>
  <si>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</si>
  <si>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</si>
  <si>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</si>
  <si>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</si>
  <si>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</si>
  <si>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</si>
  <si>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 xml:space="preserve">Charge Calculator - This worksheet is not functional due to the multiple distribution service areas included in this workbook.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</si>
  <si>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</si>
  <si>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</si>
  <si>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</si>
  <si>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</si>
  <si>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</si>
  <si>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</si>
  <si>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</si>
  <si>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</si>
  <si>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</si>
  <si>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</si>
  <si>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</si>
  <si>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</si>
  <si>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</si>
  <si>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</si>
  <si>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</si>
  <si>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07:00 - 16:00
19:00 - 23:00</t>
  </si>
  <si>
    <t>00:00 - 07:00
23:00 - 24:00</t>
  </si>
  <si>
    <t>Monday to Friday 
(Including Bank Holidays)
November to February Inclusive</t>
  </si>
  <si>
    <t>Saturday and Sunday
All Year</t>
  </si>
  <si>
    <t>00:00 - 24:00</t>
  </si>
  <si>
    <t>Monday to Friday 
(Including Bank Holidays)
March to October Inclusive</t>
  </si>
  <si>
    <t>07:00 - 23:00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</si>
  <si>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</si>
  <si>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</si>
  <si>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</si>
  <si>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</si>
  <si>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</si>
  <si>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</si>
  <si>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</si>
  <si>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</si>
  <si>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</si>
  <si>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</si>
  <si>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</si>
  <si>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</si>
  <si>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</si>
  <si>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</si>
  <si>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167, 201-202, 258, 269, 301-302, 495, AA0</t>
  </si>
  <si>
    <t>0, 1, 2</t>
  </si>
  <si>
    <t>Domestic Aggregated (Related MPAN)</t>
  </si>
  <si>
    <t>Non-Domestic Aggregated or CT No Residual</t>
  </si>
  <si>
    <t>A10, A15, A20, A30, A35, A40, A45, A65, A70, A75, A85, A90, R75, AA1</t>
  </si>
  <si>
    <t>0, 3, 4, 5-8</t>
  </si>
  <si>
    <t>Non-Domestic Aggregated or CT Band 1</t>
  </si>
  <si>
    <t>A11, A16, A21, A31, A36, A41, A46, A66, A71, A76, A86, A91, R76, AA2</t>
  </si>
  <si>
    <t>Non-Domestic Aggregated or CT Band 2</t>
  </si>
  <si>
    <t>A12, A17, A22, A32, A37, A42, A47, A67, A72, A77, A87, A92, R77, AA3</t>
  </si>
  <si>
    <t>Non-Domestic Aggregated or CT Band 3</t>
  </si>
  <si>
    <t>A13, A18, A23, A33, A38, A43, A48, A68, A73, A78, A88, A93, R78, AA4</t>
  </si>
  <si>
    <t>Non-Domestic Aggregated or CT Band 4</t>
  </si>
  <si>
    <t>A14, A19, A24, A34, A39, A44, A49, A69, A74, A79, A89, A94, R79, AA5</t>
  </si>
  <si>
    <t>Non-Domestic Aggregated (related MPAN)</t>
  </si>
  <si>
    <t>LV Site Specific No Residual</t>
  </si>
  <si>
    <t>A05, A50, A60</t>
  </si>
  <si>
    <t>LV Site Specific Band 1</t>
  </si>
  <si>
    <t>A06, A51, A61</t>
  </si>
  <si>
    <t>LV Site Specific Band 2</t>
  </si>
  <si>
    <t>A07, A52, A62</t>
  </si>
  <si>
    <t>LV Site Specific Band 3</t>
  </si>
  <si>
    <t>A08, A53, A63</t>
  </si>
  <si>
    <t>LV Site Specific Band 4</t>
  </si>
  <si>
    <t>A09, A54, A64</t>
  </si>
  <si>
    <t>LV Sub Site Specific No Residual</t>
  </si>
  <si>
    <t>A95</t>
  </si>
  <si>
    <t>LV Sub Site Specific Band 1</t>
  </si>
  <si>
    <t>A96</t>
  </si>
  <si>
    <t>LV Sub Site Specific Band 2</t>
  </si>
  <si>
    <t>A97</t>
  </si>
  <si>
    <t>LV Sub Site Specific Band 3</t>
  </si>
  <si>
    <t>A98</t>
  </si>
  <si>
    <t>LV Sub Site Specific Band 4</t>
  </si>
  <si>
    <t>A99</t>
  </si>
  <si>
    <t>HV Site Specific No Residual</t>
  </si>
  <si>
    <t>A25, A55, A80</t>
  </si>
  <si>
    <t>HV Site Specific Band 1</t>
  </si>
  <si>
    <t>A26, A56, A81</t>
  </si>
  <si>
    <t>HV Site Specific Band 2</t>
  </si>
  <si>
    <t>A27, A57, A82</t>
  </si>
  <si>
    <t>HV Site Specific Band 3</t>
  </si>
  <si>
    <t>A28, A58, A83</t>
  </si>
  <si>
    <t>HV Site Specific Band 4</t>
  </si>
  <si>
    <t>A29, A59, A84</t>
  </si>
  <si>
    <t>Unmetered Supplies</t>
  </si>
  <si>
    <t>207, 275-278,  530-534, A00</t>
  </si>
  <si>
    <t>0, 1 or 8</t>
  </si>
  <si>
    <t>LV Generation Aggregated</t>
  </si>
  <si>
    <t>961, A01</t>
  </si>
  <si>
    <t>0 or 8</t>
  </si>
  <si>
    <t>LV Sub Generation Aggregated</t>
  </si>
  <si>
    <t>LV Generation Site Specific</t>
  </si>
  <si>
    <t>9, 307, A02</t>
  </si>
  <si>
    <t>LV Generation Site Specific no RP charge</t>
  </si>
  <si>
    <t>13-14, A03</t>
  </si>
  <si>
    <t>LV Sub Generation Site Specific</t>
  </si>
  <si>
    <t>10-11</t>
  </si>
  <si>
    <t>LV Sub Generation Site Specific no RP charge</t>
  </si>
  <si>
    <t>75-76</t>
  </si>
  <si>
    <t>HV Generation Site Specific</t>
  </si>
  <si>
    <t>12, 308</t>
  </si>
  <si>
    <t>HV Generation Site Specific no RP charge</t>
  </si>
  <si>
    <t>77-78</t>
  </si>
  <si>
    <t>07:30 to 16:00
19:00 to 21:00</t>
  </si>
  <si>
    <t>00:00 to 07:30
21:00 to 24:00</t>
  </si>
  <si>
    <t>Monday to Friday 
(Including Bank Holidays)
Nov to Feb Inclusive</t>
  </si>
  <si>
    <t>16:00 to 19:00</t>
  </si>
  <si>
    <t>00:00 to 24:00</t>
  </si>
  <si>
    <t>Monday to Friday 
(Including Bank Holidays)
Mar to Oct Inclusive</t>
  </si>
  <si>
    <t>07:30 to 21:00</t>
  </si>
  <si>
    <t>Saturday and Sunday
All year</t>
  </si>
  <si>
    <t>169, 279-280, 311-312, 461-462, 497, BA0</t>
  </si>
  <si>
    <t>B05, B10, B15, B35, B40, B45, B55, B60, B70, B75, B80, B85, BA1</t>
  </si>
  <si>
    <t>B06, B11, B16, B36, B41, B46, B56, B61, B71, B76, B81, B86, BA2</t>
  </si>
  <si>
    <t>B07, B12, B17, B37, B42, B47, B57, B62, B72, B77, B82, B87, BA3</t>
  </si>
  <si>
    <t>B08, B13, B18, B38, B43, B48, B58, B63, B73, B78, B83, B88, BA4</t>
  </si>
  <si>
    <t>B09, B14, B19, B39, B44, B49, B59, B64, B74, B79, B84, B89, BA5</t>
  </si>
  <si>
    <t>B20, B30</t>
  </si>
  <si>
    <t>B21, B31</t>
  </si>
  <si>
    <t>B22, B32</t>
  </si>
  <si>
    <t>B23, B33</t>
  </si>
  <si>
    <t>B24, B34</t>
  </si>
  <si>
    <t>B65</t>
  </si>
  <si>
    <t>B66</t>
  </si>
  <si>
    <t>B67</t>
  </si>
  <si>
    <t>B68</t>
  </si>
  <si>
    <t>B69</t>
  </si>
  <si>
    <t>B25, B50</t>
  </si>
  <si>
    <t>B26, B51</t>
  </si>
  <si>
    <t>B27, B52</t>
  </si>
  <si>
    <t>B28, B53</t>
  </si>
  <si>
    <t>B29, B54</t>
  </si>
  <si>
    <t>286-289, 535-539, B00</t>
  </si>
  <si>
    <t>965, B01</t>
  </si>
  <si>
    <t>15, 317, 512, B02</t>
  </si>
  <si>
    <t>19-20, 513, B03</t>
  </si>
  <si>
    <t>16-17</t>
  </si>
  <si>
    <t>89, 132</t>
  </si>
  <si>
    <t>18, 318</t>
  </si>
  <si>
    <t>137, 158</t>
  </si>
  <si>
    <t>11:00 - 14:00
16:00 - 19:00</t>
  </si>
  <si>
    <t>07:00 - 11:00
14:00 - 16:00
19:00 - 23:00</t>
  </si>
  <si>
    <t>Monday to Friday 
(Including Bank Holidays)
June to August Inclusive</t>
  </si>
  <si>
    <t>11:00 - 14:00</t>
  </si>
  <si>
    <t>07:00 - 11:00
14:00 - 23:00</t>
  </si>
  <si>
    <t>Monday to Friday 
(Including Bank Holidays)
March, April, May and September, October</t>
  </si>
  <si>
    <t>171, 191-192, 221-222, 321-322, 417-418, 506, 508, CA0</t>
  </si>
  <si>
    <t>C05, C10, C20, C30, C35, C40, C50, C60, C65, C70, C80, C85, C90, C95, R20, R25, R30, R35, CA1</t>
  </si>
  <si>
    <t>C06, C11, C21, C31, C36, C41, C51, C61, C66, C71, C81, C86, C91, C96, R21, R26, R31, R36, CA2</t>
  </si>
  <si>
    <t>C07, C12, C22, C32, C37, C42, C52, C62, C67, C72, C82, C87, C92, C97, R22, R27, R32, R37, CA3</t>
  </si>
  <si>
    <t>C08, C13, C23, C33, C38, C43, C53, C63, C68, C73, C83, C88, C93, C98, R23, R28, R33, R38, CA4</t>
  </si>
  <si>
    <t>C09, C14, C24, C34, C39, C44, C54, C64, C69, C74, C84, C89, C94, C99, R24, R29, R34, R39, CA5</t>
  </si>
  <si>
    <t>C15, C25, C55, R00</t>
  </si>
  <si>
    <t>C16, C26, C56, R01</t>
  </si>
  <si>
    <t>C17, C27, C57, R02</t>
  </si>
  <si>
    <t>C18, C28, C58, R03</t>
  </si>
  <si>
    <t>C19, C29, C59, R04</t>
  </si>
  <si>
    <t>R10, R15</t>
  </si>
  <si>
    <t>R11, R16</t>
  </si>
  <si>
    <t>R12, R17</t>
  </si>
  <si>
    <t>R13, R18</t>
  </si>
  <si>
    <t>R14, R19</t>
  </si>
  <si>
    <t>C45, C75, R05</t>
  </si>
  <si>
    <t>C46, C76, R06</t>
  </si>
  <si>
    <t>C47, C77, R07</t>
  </si>
  <si>
    <t>C48, C78, R08</t>
  </si>
  <si>
    <t>C49, C79, R09</t>
  </si>
  <si>
    <t>227, 424-427, 540-544, C02</t>
  </si>
  <si>
    <t>967, C03</t>
  </si>
  <si>
    <t>21, 327, C04, R80</t>
  </si>
  <si>
    <t>25-26, 228, 230, R81</t>
  </si>
  <si>
    <t>22-23</t>
  </si>
  <si>
    <t>159, 208, 216-217</t>
  </si>
  <si>
    <t>24, 328, C00</t>
  </si>
  <si>
    <t>214-215, 218-219</t>
  </si>
  <si>
    <t>16.30 - 19.30</t>
  </si>
  <si>
    <t>08.00 - 16.30
19.30 - 22.30</t>
  </si>
  <si>
    <t>00.00 - 08.00
22.30 - 00.00</t>
  </si>
  <si>
    <t>08.00 - 22.30</t>
  </si>
  <si>
    <t>16.00 - 20.00</t>
  </si>
  <si>
    <t>00.00 - 16.00
20.00 - 00.00</t>
  </si>
  <si>
    <t>`</t>
  </si>
  <si>
    <t>00:00-16:00
20:00-00:00</t>
  </si>
  <si>
    <t>173, 331-332, DA0</t>
  </si>
  <si>
    <t>D45, D15, D20, D25, D35, DA1</t>
  </si>
  <si>
    <t>D46, D16, D21, D26, D36, DA2</t>
  </si>
  <si>
    <t>D47, D17, D22, D27, D37, DA3</t>
  </si>
  <si>
    <t>D48, D18, D23, D28, D38, DA4</t>
  </si>
  <si>
    <t>D49, D19, D24, D29, D39, DA5</t>
  </si>
  <si>
    <t>D10</t>
  </si>
  <si>
    <t>D11</t>
  </si>
  <si>
    <t>D12</t>
  </si>
  <si>
    <t>D13</t>
  </si>
  <si>
    <t>D14</t>
  </si>
  <si>
    <t>D40</t>
  </si>
  <si>
    <t>D41</t>
  </si>
  <si>
    <t>D42</t>
  </si>
  <si>
    <t>D43</t>
  </si>
  <si>
    <t>D44</t>
  </si>
  <si>
    <t>D05, D30</t>
  </si>
  <si>
    <t>D06, D31</t>
  </si>
  <si>
    <t>D07, D32</t>
  </si>
  <si>
    <t>D08, D33</t>
  </si>
  <si>
    <t>D09, D34</t>
  </si>
  <si>
    <t>545-549, D00</t>
  </si>
  <si>
    <t>969, D01</t>
  </si>
  <si>
    <t>27, 337, D02</t>
  </si>
  <si>
    <t>31-32, D03</t>
  </si>
  <si>
    <t>28-29</t>
  </si>
  <si>
    <t>231-232</t>
  </si>
  <si>
    <t>30, 338</t>
  </si>
  <si>
    <t>233-234</t>
  </si>
  <si>
    <t>175, 341-342, EA0</t>
  </si>
  <si>
    <t>E10, E15, E20, E30, E40, EA1</t>
  </si>
  <si>
    <t>E11, E16, E21, E31, E41, EA2</t>
  </si>
  <si>
    <t>E12, E17, E22, E32, E42, EA3</t>
  </si>
  <si>
    <t>E13, E18, E23, E33, E43, EA4</t>
  </si>
  <si>
    <t>E14, E19, E24, E34, E44, EA5</t>
  </si>
  <si>
    <t>E05</t>
  </si>
  <si>
    <t>E06</t>
  </si>
  <si>
    <t>E07</t>
  </si>
  <si>
    <t>E08</t>
  </si>
  <si>
    <t>E09</t>
  </si>
  <si>
    <t>E35</t>
  </si>
  <si>
    <t>E36</t>
  </si>
  <si>
    <t>E37</t>
  </si>
  <si>
    <t>E38</t>
  </si>
  <si>
    <t>E39</t>
  </si>
  <si>
    <t>E25</t>
  </si>
  <si>
    <t>E26</t>
  </si>
  <si>
    <t>E27</t>
  </si>
  <si>
    <t>E28</t>
  </si>
  <si>
    <t>E29</t>
  </si>
  <si>
    <t>550-554, E00</t>
  </si>
  <si>
    <t>973, E01</t>
  </si>
  <si>
    <t>33, 347, E02</t>
  </si>
  <si>
    <t>37-38, E03</t>
  </si>
  <si>
    <t>34-35</t>
  </si>
  <si>
    <t>235, 237</t>
  </si>
  <si>
    <t>36, 348</t>
  </si>
  <si>
    <t>238-239</t>
  </si>
  <si>
    <t>16:00 to 19:30</t>
  </si>
  <si>
    <t>08:00 to 16:00
19:30 to 22:00</t>
  </si>
  <si>
    <t>00:00 to 08:00
22:00 to 24:00</t>
  </si>
  <si>
    <t>Monday to Friday 
(Including Bank Holidays)
April to October Inclusive and March</t>
  </si>
  <si>
    <t>08:00 to 22:00</t>
  </si>
  <si>
    <t>177, 179, 251-252, 351-352, 428-429, 514, 751-752, FA3, SA0</t>
  </si>
  <si>
    <t>F05, F15, F20, F25, F35, F45, F50, F55, F65, F70, F75, F80, F85, R40, S05, S15, S20, S25, S35, FA4, SA1</t>
  </si>
  <si>
    <t>F06, F16, F21, F26, F36, F46, F51, F56, F66, F71, F76, F81, F86, R41, S06, S16, S21, S26, S36, FA5, SA2</t>
  </si>
  <si>
    <t>F07, F17, F22, F27, F37, F47, F52, F57, F67, F72, F77, F82, F87, R42, S07, S17, S22, S27, S37, FA6, SA3</t>
  </si>
  <si>
    <t>F08, F18, F23, F28, F38, F48, F53, F58, F68, F73, F78, F83, F88, R43, S08, S18, S23, S28, S38, FA7, SA4</t>
  </si>
  <si>
    <t>F09, F19, F24, F29, F39, F49, F54, F59, F69, F74, F79, F84, F89, R44, S09, S19, S24, S29, S39, FA8, SA5</t>
  </si>
  <si>
    <t>F10, F40, F90, S10</t>
  </si>
  <si>
    <t>F11, F41, F91, S11</t>
  </si>
  <si>
    <t>F12, F42, F92, S12</t>
  </si>
  <si>
    <t>F13, F43, F93, S13</t>
  </si>
  <si>
    <t>F14, F44, F94, S14</t>
  </si>
  <si>
    <t>S00</t>
  </si>
  <si>
    <t>S01</t>
  </si>
  <si>
    <t>S02</t>
  </si>
  <si>
    <t>S03</t>
  </si>
  <si>
    <t>S04</t>
  </si>
  <si>
    <t>F30, F60, F95, S30</t>
  </si>
  <si>
    <t>F31, F61, F96, S31</t>
  </si>
  <si>
    <t>F32, F62, F97, S32</t>
  </si>
  <si>
    <t>F33, F63, F98, S33</t>
  </si>
  <si>
    <t>F34, F64, F99, S34</t>
  </si>
  <si>
    <t>257, 435-438, 555-559, 760-764, F00</t>
  </si>
  <si>
    <t>975, 990, F01</t>
  </si>
  <si>
    <t>39, 357, F02, FA1</t>
  </si>
  <si>
    <t>43-44, 244-245, F03, FA2</t>
  </si>
  <si>
    <t>40-41</t>
  </si>
  <si>
    <t>240-241</t>
  </si>
  <si>
    <t>42, 358, 757-758, F04</t>
  </si>
  <si>
    <t>242-243, 246-247</t>
  </si>
  <si>
    <t>09:00 to 16:00
19:00 to 20:30</t>
  </si>
  <si>
    <t>00.00 - 09.00
20.30 - 24.00</t>
  </si>
  <si>
    <t>09.00 - 20.30</t>
  </si>
  <si>
    <t>00.00 - 16.00
19.00 - 24.00</t>
  </si>
  <si>
    <t>09:00 - 16.00
19.00 - 20.30</t>
  </si>
  <si>
    <t>181, 261-262, 361-362, 480-481, 516, GA2</t>
  </si>
  <si>
    <t>GA0, G10, G15, G20, G35, G40, G45, G55, G65, G70, G75, G90, GA3</t>
  </si>
  <si>
    <t>GA1, G11, G16, G21, G36, G41, G46, G56, G66, G71, G76, G91, GA4</t>
  </si>
  <si>
    <t>G02, G12, G17, G22, G37, G42, G47, G57, G67, G72, G77, G92, GA5</t>
  </si>
  <si>
    <t>G03, G13, G18, G23, G38, G43, G48, G58, G68, G73, G78, G93, GA6</t>
  </si>
  <si>
    <t>G04, G14, G19, G24, G39, G44, G49, G59, G69, G74, G79, G94, GA7</t>
  </si>
  <si>
    <t>G05, G30, G80</t>
  </si>
  <si>
    <t>G06, G31, G81</t>
  </si>
  <si>
    <t>G07, G32, G82</t>
  </si>
  <si>
    <t>G08, G33, G83</t>
  </si>
  <si>
    <t>G09, G34, G84</t>
  </si>
  <si>
    <t>G60, G95</t>
  </si>
  <si>
    <t>G61, G96</t>
  </si>
  <si>
    <t>G62, G97</t>
  </si>
  <si>
    <t>G63, G98</t>
  </si>
  <si>
    <t>G64, G99</t>
  </si>
  <si>
    <t>G25, G50, G85</t>
  </si>
  <si>
    <t>G26, G51, G86</t>
  </si>
  <si>
    <t>G27, G52, G87</t>
  </si>
  <si>
    <t>G28, G53, G88</t>
  </si>
  <si>
    <t>G29, G54, G89</t>
  </si>
  <si>
    <t>267-268, 487-490, 560-564</t>
  </si>
  <si>
    <t>977, G01</t>
  </si>
  <si>
    <t>45, 367, R82</t>
  </si>
  <si>
    <t>49-50, R83</t>
  </si>
  <si>
    <t>46-47</t>
  </si>
  <si>
    <t>248-249</t>
  </si>
  <si>
    <t>48, 368</t>
  </si>
  <si>
    <t>339, 406</t>
  </si>
  <si>
    <t>183, 371-372, 471-472, JA0</t>
  </si>
  <si>
    <t>J10, J15, J20, J30, J40, J45, J50, JA1</t>
  </si>
  <si>
    <t>J11, J16, J21, J31, J41, J46, J51, JA2</t>
  </si>
  <si>
    <t>J12, J17, J22, J32, J42, J47, J52, JA3</t>
  </si>
  <si>
    <t>J13, J18, J23, J33, J43, J48, J53, JA4</t>
  </si>
  <si>
    <t>J14, J19, J24, J34, J44, J49, J54, JA5</t>
  </si>
  <si>
    <t>J05</t>
  </si>
  <si>
    <t>J06</t>
  </si>
  <si>
    <t>J07</t>
  </si>
  <si>
    <t>J08</t>
  </si>
  <si>
    <t>J09</t>
  </si>
  <si>
    <t>J35</t>
  </si>
  <si>
    <t>J36</t>
  </si>
  <si>
    <t>J37</t>
  </si>
  <si>
    <t>J38</t>
  </si>
  <si>
    <t>J39</t>
  </si>
  <si>
    <t>J25</t>
  </si>
  <si>
    <t>J26</t>
  </si>
  <si>
    <t>J27</t>
  </si>
  <si>
    <t>J28</t>
  </si>
  <si>
    <t>J29</t>
  </si>
  <si>
    <t>565-569, J00</t>
  </si>
  <si>
    <t>979, J01</t>
  </si>
  <si>
    <t>51, 377, J02</t>
  </si>
  <si>
    <t>55-56, J03</t>
  </si>
  <si>
    <t>52-53</t>
  </si>
  <si>
    <t>408, 413</t>
  </si>
  <si>
    <t>54, 378</t>
  </si>
  <si>
    <t>510-511</t>
  </si>
  <si>
    <t>17:00 to 19:30</t>
  </si>
  <si>
    <t>07:30 to 17:00
19:30 to 22:00</t>
  </si>
  <si>
    <t>00:00 to 07:30
22:00 to 24:00</t>
  </si>
  <si>
    <t>Monday to Friday 
(Including Bank Holidays)
Nov to Feb Inclusive (excluding 22nd Dec to 4th Jan inclusive)</t>
  </si>
  <si>
    <t>12:00 to 13:00
16:00 to 21:00</t>
  </si>
  <si>
    <t>00:00 to 12:00
13:00 to 16:00 
21:00 to 24:00</t>
  </si>
  <si>
    <t>Monday to Friday 
(Including Bank Holidays)
Mar to Oct Inclusive (plus 22nd Dec to 4th Jan inclusive)</t>
  </si>
  <si>
    <t>07:30 to 22:00</t>
  </si>
  <si>
    <t>00:00 to 12:00
13:00 to 16:00
21:00 to 24:00</t>
  </si>
  <si>
    <t>81-82, 91-92, 98-99, 185, 291-292, 518, K04, KA0</t>
  </si>
  <si>
    <t>K10, K30, K35, K40, K50, K60, K65, K70, K80, K90, K95, R45, R50, KA1</t>
  </si>
  <si>
    <t>K11, K31, K36, K41, K51, K61, K66, K71, K81, K91, K96, R46, R51, KA2</t>
  </si>
  <si>
    <t>K12, K32, K37, K42, K52, K62, K67, K72, K82, K92, K97, R47, R52, KA3</t>
  </si>
  <si>
    <t>K13, K33, K38, K43, K53, K63, K68, K73, K83, K93, K98, R48, R53, KA4</t>
  </si>
  <si>
    <t>K14, K34, K39, K44, K54, K64, K69, K74, K84, K94, K99, R49, R54, KA5</t>
  </si>
  <si>
    <t>K15, K25, K55</t>
  </si>
  <si>
    <t>K16, K26, K56</t>
  </si>
  <si>
    <t>K17, K27, K57</t>
  </si>
  <si>
    <t>K18, K28, K58</t>
  </si>
  <si>
    <t>K19, K29, K59</t>
  </si>
  <si>
    <t>K85</t>
  </si>
  <si>
    <t>K86</t>
  </si>
  <si>
    <t>K87</t>
  </si>
  <si>
    <t>K88</t>
  </si>
  <si>
    <t>K89</t>
  </si>
  <si>
    <t>K20, K45, K75</t>
  </si>
  <si>
    <t>K21, K46, K76</t>
  </si>
  <si>
    <t>K22, K47, K77</t>
  </si>
  <si>
    <t>K23, K48, K78</t>
  </si>
  <si>
    <t>K24, K49, K79</t>
  </si>
  <si>
    <t>88, 97, 197-199, 570-574, K06</t>
  </si>
  <si>
    <t>982, K07</t>
  </si>
  <si>
    <t>57, 297, K08</t>
  </si>
  <si>
    <t>61-62, K09</t>
  </si>
  <si>
    <t>58-59</t>
  </si>
  <si>
    <t>K00-K01</t>
  </si>
  <si>
    <t>60, 298</t>
  </si>
  <si>
    <t>K02-K03</t>
  </si>
  <si>
    <t>17:00 to 19:00</t>
  </si>
  <si>
    <t>07:30 to 17:00
19:00 to 21:30</t>
  </si>
  <si>
    <t>00:00 to 07:30
21:30 to 24:00</t>
  </si>
  <si>
    <t>16:30 to 19:30</t>
  </si>
  <si>
    <t>00:00 to 16:30
19:30 to 24:00</t>
  </si>
  <si>
    <t>Monday to Friday 
(Including Bank Holidays)
Mar to Oct Inclusive  (plus 22nd Dec to 4th Jan inclusive)</t>
  </si>
  <si>
    <t>07:30 to 21:30</t>
  </si>
  <si>
    <t>187, 381-382, L08, LA0</t>
  </si>
  <si>
    <t>L10, L15, L20, L30, L45, L50, L55, R55, LA1</t>
  </si>
  <si>
    <t>L11, L16, L21, L31, L46, L51, L56, R56, LA2</t>
  </si>
  <si>
    <t>L12, L17, L22, L32, L47, L52, L57, R57, LA3</t>
  </si>
  <si>
    <t>L13, L18, L23, L33, L48, L53, L58, R58, LA4</t>
  </si>
  <si>
    <t>L14, L19, L24, L34, L49, L54, L59, R59, LA5</t>
  </si>
  <si>
    <t>L60, R60</t>
  </si>
  <si>
    <t>L61, R61</t>
  </si>
  <si>
    <t>L62, R62</t>
  </si>
  <si>
    <t>L63, R63</t>
  </si>
  <si>
    <t>L64, R64</t>
  </si>
  <si>
    <t>L35</t>
  </si>
  <si>
    <t>L36</t>
  </si>
  <si>
    <t>L37</t>
  </si>
  <si>
    <t>L38</t>
  </si>
  <si>
    <t>L39</t>
  </si>
  <si>
    <t>L25, L40</t>
  </si>
  <si>
    <t>L26, L41</t>
  </si>
  <si>
    <t>L27, L42</t>
  </si>
  <si>
    <t>L28, L43</t>
  </si>
  <si>
    <t>L29, L44</t>
  </si>
  <si>
    <t>575-579, L04</t>
  </si>
  <si>
    <t>985, L05</t>
  </si>
  <si>
    <t>63, 387, L06</t>
  </si>
  <si>
    <t>67-68, L07</t>
  </si>
  <si>
    <t>64-65</t>
  </si>
  <si>
    <t>L00-L01</t>
  </si>
  <si>
    <t>66, 388</t>
  </si>
  <si>
    <t>L02-L03</t>
  </si>
  <si>
    <t>189, 391-392, 491-492, 522, MA0</t>
  </si>
  <si>
    <t>M10, M15, M20, M30, M35, M45, M50, M55, R70, MA1</t>
  </si>
  <si>
    <t>M11, M16, M21, M31, M36, M46, M51, M56, R71, MA2</t>
  </si>
  <si>
    <t>M12, M17, M22, M32, M37, M47, M52, M57, R72, MA3</t>
  </si>
  <si>
    <t>M13, M18, M23, M33, M38, M48, M53, M58, R73, MA4</t>
  </si>
  <si>
    <t>M14, M19, M24, M34, M39, M49, M54, M59, R74, MA5</t>
  </si>
  <si>
    <t>M60, R65</t>
  </si>
  <si>
    <t>M61, R66</t>
  </si>
  <si>
    <t>M62, R67</t>
  </si>
  <si>
    <t>M63, R68</t>
  </si>
  <si>
    <t>M64, R69</t>
  </si>
  <si>
    <t>M40</t>
  </si>
  <si>
    <t>M41</t>
  </si>
  <si>
    <t>M42</t>
  </si>
  <si>
    <t>M43</t>
  </si>
  <si>
    <t>M44</t>
  </si>
  <si>
    <t>M25</t>
  </si>
  <si>
    <t>M26</t>
  </si>
  <si>
    <t>M27</t>
  </si>
  <si>
    <t>M28</t>
  </si>
  <si>
    <t>M29</t>
  </si>
  <si>
    <t>580-584, M05</t>
  </si>
  <si>
    <t>987, M06</t>
  </si>
  <si>
    <t>69, 397, M07</t>
  </si>
  <si>
    <t>73-74, M08</t>
  </si>
  <si>
    <t>70-71</t>
  </si>
  <si>
    <t>M00-M01</t>
  </si>
  <si>
    <t>72, 398</t>
  </si>
  <si>
    <t>M02-M03</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</si>
  <si>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</si>
  <si>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</si>
  <si>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EHV Properties</t>
  </si>
  <si>
    <t>Super Red Time Band</t>
  </si>
  <si>
    <t xml:space="preserve">Import LLFC / DUoS Tariff ID </t>
  </si>
  <si>
    <t>Import MPANs/MSIDs</t>
  </si>
  <si>
    <t>Export LLFC / DUoS Tariff ID</t>
  </si>
  <si>
    <t>Export MPANs/MSIDs</t>
  </si>
  <si>
    <t>Tariff</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</si>
  <si>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</si>
  <si>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</si>
  <si>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</si>
  <si>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</si>
  <si>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</si>
  <si>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</si>
  <si>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</si>
  <si>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</si>
  <si>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</si>
  <si>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2000054395187, 2000054395178, 2000054395201, 2000054395196</t>
  </si>
  <si>
    <t>2000055139367, 2000055139437</t>
  </si>
  <si>
    <t>2000055139376, 2000055139446</t>
  </si>
  <si>
    <t>All times are in UK Clock time</t>
  </si>
  <si>
    <t>16:30 - 19:30</t>
  </si>
  <si>
    <t>1600 - 1930</t>
  </si>
  <si>
    <t>2000055132478, 2000055132487</t>
  </si>
  <si>
    <t>2000055540650, 2000055540660</t>
  </si>
  <si>
    <t>Monday to Friday 
(Including Bank Holidays)
November to February Inclusive
(excluding 22nd Dec to 4th Jan inclusive)</t>
  </si>
  <si>
    <t>17:00 - 19:30</t>
  </si>
  <si>
    <t>Monday to Friday (Including Bank Holidays) 
Nov to Feb Inclusive (excluding 22nd Dec to 4th Jan inclusive)</t>
  </si>
  <si>
    <t>17:00 - 19:00</t>
  </si>
  <si>
    <t>Note: as Site Specific Tariffs under LLFCs 590, 593 and 594 of _A area share the same LDSO boundary, the Host DNO's residual band 4 charges were apportioned between these sites rather than applied individually to each End User.  The residual charging band descriptions shown above reflect the maximum import capacity of each End User.</t>
  </si>
  <si>
    <t>Supercustomer preserved charges / additional LLFCs / DUoS Tariff IDs</t>
  </si>
  <si>
    <t>Notes:</t>
  </si>
  <si>
    <t>[Add DNO specific notes relevant to charges]</t>
  </si>
  <si>
    <t>Site Specific preserved charges / additional LLFCs / DUoS Tariff IDs</t>
  </si>
  <si>
    <t>Unit charges in the red time band apply – between [xx:xx] and [xx:xx], Monday to Friday including bank holidays.</t>
  </si>
  <si>
    <t>Unit charges in the amber time band apply – between [xx:xx] and [xx:xx], Monday to Friday including bank holidays.</t>
  </si>
  <si>
    <t>Unit charges in the green time band apply – between [xx:xx] and [xx:xx], Monday to Friday including bank holidays, and [xx:xx] and [xx:xx] Saturday and Sunday.</t>
  </si>
  <si>
    <t>All times are UK clock-time.</t>
  </si>
  <si>
    <t>[Add DNO specific notes]</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</si>
  <si>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</si>
  <si>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</si>
  <si>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</si>
  <si>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</si>
  <si>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</si>
  <si>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</si>
  <si>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</si>
  <si>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</si>
  <si>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</si>
  <si>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</si>
  <si>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</si>
  <si>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</si>
  <si>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</si>
  <si>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</si>
  <si>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</si>
  <si>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</si>
  <si>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</si>
  <si>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</si>
  <si>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0, 8</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</si>
  <si>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</si>
  <si>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</si>
  <si>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</si>
  <si>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</si>
  <si>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</si>
  <si>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</si>
  <si>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</si>
  <si>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</si>
  <si>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</si>
  <si>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</si>
  <si>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</si>
  <si>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</si>
  <si>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</si>
  <si>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</si>
  <si>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</si>
  <si>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</si>
  <si>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</si>
  <si>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</si>
  <si>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</si>
  <si>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</si>
  <si>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</si>
  <si>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</si>
  <si>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</si>
  <si>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</si>
  <si>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</si>
  <si>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</si>
  <si>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</si>
  <si>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</si>
  <si>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</si>
  <si>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</si>
  <si>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</si>
  <si>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</si>
  <si>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</si>
  <si>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</si>
  <si>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</si>
  <si>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</si>
  <si>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</si>
  <si>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</si>
  <si>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</si>
  <si>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</si>
  <si>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</si>
  <si>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</si>
  <si>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</si>
  <si>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</si>
  <si>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</si>
  <si>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</si>
  <si>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</si>
  <si>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</si>
  <si>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</si>
  <si>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</si>
  <si>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</si>
  <si>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</si>
  <si>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</si>
  <si>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</si>
  <si>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</si>
  <si>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</si>
  <si>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</si>
  <si>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</si>
  <si>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</si>
  <si>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</si>
  <si>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</si>
  <si>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</si>
  <si>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</si>
  <si>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</si>
  <si>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</si>
  <si>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</si>
  <si>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</si>
  <si>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</si>
  <si>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</si>
  <si>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</si>
  <si>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</si>
  <si>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</si>
  <si>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</si>
  <si>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</si>
  <si>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</si>
  <si>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</si>
  <si>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</si>
  <si>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</si>
  <si>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</si>
  <si>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</si>
  <si>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</si>
  <si>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</si>
  <si>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</si>
  <si>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</si>
  <si>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</si>
  <si>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</si>
  <si>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</si>
  <si>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</si>
  <si>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</si>
  <si>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</si>
  <si>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</si>
  <si>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</si>
  <si>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</si>
  <si>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</si>
  <si>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</si>
  <si>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</si>
  <si>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</si>
  <si>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</si>
  <si>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</si>
  <si>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</si>
  <si>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</si>
  <si>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</si>
  <si>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</si>
  <si>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</si>
  <si>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</si>
  <si>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</si>
  <si>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</si>
  <si>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</si>
  <si>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</si>
  <si>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</si>
  <si>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</si>
  <si>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</si>
  <si>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</si>
  <si>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</si>
  <si>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</si>
  <si>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</si>
  <si>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</si>
  <si>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</si>
  <si>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</si>
  <si>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</si>
  <si>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</si>
  <si>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</si>
  <si>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</si>
  <si>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</si>
  <si>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</si>
  <si>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</si>
  <si>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</si>
  <si>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</si>
  <si>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</si>
  <si>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</si>
  <si>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</si>
  <si>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</si>
  <si>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</si>
  <si>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</si>
  <si>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</si>
  <si>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</si>
  <si>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</si>
  <si>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</si>
  <si>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</si>
  <si>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</si>
  <si>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</si>
  <si>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</si>
  <si>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</si>
  <si>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</si>
  <si>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</si>
  <si>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</si>
  <si>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</si>
  <si>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</si>
  <si>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</si>
  <si>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</si>
  <si>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</si>
  <si>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</si>
  <si>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</si>
  <si>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</si>
  <si>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</si>
  <si>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</si>
  <si>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</si>
  <si>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</si>
  <si>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</si>
  <si>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</si>
  <si>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</si>
  <si>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</si>
  <si>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</si>
  <si>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</si>
  <si>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</si>
  <si>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</si>
  <si>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</si>
  <si>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</si>
  <si>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</si>
  <si>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</si>
  <si>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</si>
  <si>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</si>
  <si>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</si>
  <si>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</si>
  <si>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</si>
  <si>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
  </si>
  <si>
    <t>2</t>
  </si>
  <si>
    <t>4</t>
  </si>
  <si>
    <t>Monday to Friday 
(Including Bank Holidays)
March to May, &amp; September to October, Inclusive</t>
  </si>
  <si>
    <t>0, 1, 8</t>
  </si>
  <si>
    <t>0, 1 or 2</t>
  </si>
  <si>
    <t>0, 3, 4 or 5-8</t>
  </si>
  <si>
    <t>Monday to Friday 
(Including Bank Holidays) Nov to Feb Inclusive (excluding 22nd Dec to
4th Jan inclusive)</t>
  </si>
  <si>
    <t>Monday to Friday 
(Including Bank Holidays) Mar to Oct Inclusive (plus 22nd Dec to
4th Jan inclusive)</t>
  </si>
  <si>
    <t>Monday to Friday 
(Including Bank Holidays) Nov to Feb Inclusive (excluding 22nd Dec to 4th Jan inclusive)</t>
  </si>
  <si>
    <t>Monday to Friday 
(Including Bank Holidays) Mar to Oct Inclusive (plus 22nd Dec to 4th Jan inclusive)</t>
  </si>
  <si>
    <t>1, 2 or 0</t>
  </si>
  <si>
    <t>3 to 8 or 0</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</si>
  <si>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</si>
  <si>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</si>
  <si>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</si>
  <si>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</si>
  <si>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</si>
  <si>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Period 5</t>
  </si>
  <si>
    <t>Winter Weekday Peak</t>
  </si>
  <si>
    <t>Summer Weekday Peak</t>
  </si>
  <si>
    <t>Winter Weekday</t>
  </si>
  <si>
    <t>Other</t>
  </si>
  <si>
    <t>Night</t>
  </si>
  <si>
    <t>Monday to Friday 
November to February</t>
  </si>
  <si>
    <t>16:00 - 20:00</t>
  </si>
  <si>
    <t>07:00 - 16:00</t>
  </si>
  <si>
    <t>Monday to Friday
June to August</t>
  </si>
  <si>
    <t>07:00 - 20:00</t>
  </si>
  <si>
    <t>Monday to Friday
March</t>
  </si>
  <si>
    <t>All Year</t>
  </si>
  <si>
    <t>All Other Times</t>
  </si>
  <si>
    <t>00:00 - 07:00</t>
  </si>
  <si>
    <t>Generic demand and generation LLFs</t>
  </si>
  <si>
    <t xml:space="preserve">Metered voltage, respective periods and associated LLFCs / DUoS Tariff IDs </t>
  </si>
  <si>
    <t>Metered voltage</t>
  </si>
  <si>
    <t xml:space="preserve">Associated LLFC / DUoS Tariff ID </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</si>
  <si>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</si>
  <si>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</si>
  <si>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</si>
  <si>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</si>
  <si>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</si>
  <si>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</si>
  <si>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</si>
  <si>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</si>
  <si>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</si>
  <si>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</si>
  <si>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</si>
  <si>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</si>
  <si>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</si>
  <si>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</si>
  <si>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</si>
  <si>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Monday to Friday 
Mar to Oct</t>
  </si>
  <si>
    <t>07:30 – 00:30</t>
  </si>
  <si>
    <t>00:30 – 07:30</t>
  </si>
  <si>
    <t>Monday to Friday 
Nov to Feb</t>
  </si>
  <si>
    <t>16:00 – 19:00</t>
  </si>
  <si>
    <t>07:30 – 16:00
19:00 – 20:00</t>
  </si>
  <si>
    <t>20:00 – 00:30</t>
  </si>
  <si>
    <t>Monday to Friday 
March to October</t>
  </si>
  <si>
    <t>07:30 – 23:30</t>
  </si>
  <si>
    <t>23:30 – 07:30</t>
  </si>
  <si>
    <t>20:00 – 23:30</t>
  </si>
  <si>
    <t>Metered voltage, respective periods and associated LLFCs / DUoS Tariff IDs</t>
  </si>
  <si>
    <t>00:00 - 00:30
07:30 - 24:00</t>
  </si>
  <si>
    <t>00:30 - 07:30</t>
  </si>
  <si>
    <t>07:30 – 16:00</t>
  </si>
  <si>
    <t>00:00 - 00:30
19:00 - 24:00</t>
  </si>
  <si>
    <t>06:30 - 23:30</t>
  </si>
  <si>
    <t>00:00 - 06:30
23:30 - 24:00</t>
  </si>
  <si>
    <t>06:30 - 16:00</t>
  </si>
  <si>
    <t>19:00 - 23:30</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</si>
  <si>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EHV Property is modified and energised in the charging year, we may revise the EDCM charges for the modified EHV Property. </t>
  </si>
  <si>
    <t>Annex 6 - Charges for New or Amended EHV Properties</t>
  </si>
  <si>
    <t>Effective from date</t>
  </si>
  <si>
    <t>Import LLFC / DUoS Tariff ID</t>
  </si>
  <si>
    <t>Name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</si>
  <si>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</si>
  <si>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</si>
  <si>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</si>
  <si>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</si>
  <si>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</si>
  <si>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</si>
  <si>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</si>
  <si>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</si>
  <si>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</si>
  <si>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</si>
  <si>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</si>
  <si>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</si>
  <si>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</si>
  <si>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</si>
  <si>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</si>
  <si>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</si>
  <si>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</si>
  <si>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</si>
  <si>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</si>
  <si>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ABBE11</t>
  </si>
  <si>
    <t>Abberton Grid 132kV</t>
  </si>
  <si>
    <t>ABBO51</t>
  </si>
  <si>
    <t>Abbots Central Primary 11kV</t>
  </si>
  <si>
    <t>ACRO51</t>
  </si>
  <si>
    <t>Acrows Primary 11kV</t>
  </si>
  <si>
    <t>ADEB51</t>
  </si>
  <si>
    <t>Addenbrookes Primary 11kV</t>
  </si>
  <si>
    <t>ADEL51</t>
  </si>
  <si>
    <t>Adelaide St Primary 11kV</t>
  </si>
  <si>
    <t>ALDR51</t>
  </si>
  <si>
    <t>Aldreth Primary 11kV</t>
  </si>
  <si>
    <t>ALDR52</t>
  </si>
  <si>
    <t>ALPI51</t>
  </si>
  <si>
    <t>Alpington Primary 11kV</t>
  </si>
  <si>
    <t>ALRE51</t>
  </si>
  <si>
    <t>Alresford Primary 11kV</t>
  </si>
  <si>
    <t>AMEP51</t>
  </si>
  <si>
    <t>Amersham Primary 11kV</t>
  </si>
  <si>
    <t>AMEP52</t>
  </si>
  <si>
    <t>AMPT51</t>
  </si>
  <si>
    <t>Ampthill Primary 11kV</t>
  </si>
  <si>
    <t>ARBY51</t>
  </si>
  <si>
    <t>Arbury Grid 11kV</t>
  </si>
  <si>
    <t>ALDA51</t>
  </si>
  <si>
    <t>Arla Dairies Primary 11kV</t>
  </si>
  <si>
    <t>ATTL51</t>
  </si>
  <si>
    <t>Attleborough Primary 11kV</t>
  </si>
  <si>
    <t>AUCP51</t>
  </si>
  <si>
    <t>Austin Canons Primary 11kV</t>
  </si>
  <si>
    <t>AUST51</t>
  </si>
  <si>
    <t>Austin Street Primary 11kV</t>
  </si>
  <si>
    <t>AYLS51</t>
  </si>
  <si>
    <t>Aylsham Primary 11kV</t>
  </si>
  <si>
    <t>BARC51</t>
  </si>
  <si>
    <t>Barclay Way Primary 11kV</t>
  </si>
  <si>
    <t>BARE51</t>
  </si>
  <si>
    <t>Barnwell Primary 11kV</t>
  </si>
  <si>
    <t>BAST51</t>
  </si>
  <si>
    <t>Barrack St Primary 11kV</t>
  </si>
  <si>
    <t>BARR51</t>
  </si>
  <si>
    <t>Barrow Primary 11kV</t>
  </si>
  <si>
    <t>BHAM51</t>
  </si>
  <si>
    <t>Barsham Primary 11kV</t>
  </si>
  <si>
    <t>BART51</t>
  </si>
  <si>
    <t>Barton Primary 11kV</t>
  </si>
  <si>
    <t>BASL51</t>
  </si>
  <si>
    <t>Basildon Local Primary 11kV</t>
  </si>
  <si>
    <t>BASS51</t>
  </si>
  <si>
    <t>Bassingbourn Primary 11kV</t>
  </si>
  <si>
    <t>BATA51</t>
  </si>
  <si>
    <t>Bata Primary 11kV</t>
  </si>
  <si>
    <t>BECC51</t>
  </si>
  <si>
    <t>Beccles Primary 11kV</t>
  </si>
  <si>
    <t>BECO51</t>
  </si>
  <si>
    <t>Becontree Primary 11kV</t>
  </si>
  <si>
    <t>BEEP51</t>
  </si>
  <si>
    <t>Bee Primary 11kV</t>
  </si>
  <si>
    <t>BEIG51</t>
  </si>
  <si>
    <t>Beighton Primary 11kV</t>
  </si>
  <si>
    <t>BLCH51</t>
  </si>
  <si>
    <t>Belchamp Grid 11kV</t>
  </si>
  <si>
    <t>BVUE51</t>
  </si>
  <si>
    <t>Bellevue Primary 11kV</t>
  </si>
  <si>
    <t>BELL51</t>
  </si>
  <si>
    <t>Bellhouse Ln Primary 11kV</t>
  </si>
  <si>
    <t>BENH51</t>
  </si>
  <si>
    <t>Benhall Primary 11kV</t>
  </si>
  <si>
    <t>BENT51</t>
  </si>
  <si>
    <t>Bentwaters Primary 11kV</t>
  </si>
  <si>
    <t>BECH51</t>
  </si>
  <si>
    <t>Berechurch Primary 11kV</t>
  </si>
  <si>
    <t>BERE51</t>
  </si>
  <si>
    <t>Beresford Av Primary 11kV</t>
  </si>
  <si>
    <t>BERK51</t>
  </si>
  <si>
    <t>Berkhamsted Primary 11kV</t>
  </si>
  <si>
    <t>BIGG51</t>
  </si>
  <si>
    <t>Biggleswade Primary 11kV</t>
  </si>
  <si>
    <t>BIGG52</t>
  </si>
  <si>
    <t>BILL51</t>
  </si>
  <si>
    <t>Billericay East Primary 11kV</t>
  </si>
  <si>
    <t>BOIS51</t>
  </si>
  <si>
    <t>Bois Ln Primary 11kV</t>
  </si>
  <si>
    <t>BOUN51</t>
  </si>
  <si>
    <t>Boundary Park Primary 11kV</t>
  </si>
  <si>
    <t>BOUR51</t>
  </si>
  <si>
    <t>Bourn Primary 11kV</t>
  </si>
  <si>
    <t>BOXT51</t>
  </si>
  <si>
    <t>Boxted Primary 11kV</t>
  </si>
  <si>
    <t>BOXT52</t>
  </si>
  <si>
    <t>BRAD51</t>
  </si>
  <si>
    <t>Bradwell Primary 11kV</t>
  </si>
  <si>
    <t>BDEP51</t>
  </si>
  <si>
    <t>Braintree Depot Primary 11kV</t>
  </si>
  <si>
    <t>BDEP52</t>
  </si>
  <si>
    <t>BICK51</t>
  </si>
  <si>
    <t>Braiswick Primary 11kV</t>
  </si>
  <si>
    <t>BRAN51</t>
  </si>
  <si>
    <t>Brandon Primary 11kV</t>
  </si>
  <si>
    <t>BTHM51</t>
  </si>
  <si>
    <t>Brantham Primary 11kV</t>
  </si>
  <si>
    <t>BREN51</t>
  </si>
  <si>
    <t>Brentwood Primary 11kV</t>
  </si>
  <si>
    <t>BRIM11</t>
  </si>
  <si>
    <t>Brimsdown Grid 132kV</t>
  </si>
  <si>
    <t>BRSO51</t>
  </si>
  <si>
    <t>Brimsdown South Grid 11kV</t>
  </si>
  <si>
    <t>BRSO52</t>
  </si>
  <si>
    <t>BRIN51</t>
  </si>
  <si>
    <t>Brington Primary 11kV</t>
  </si>
  <si>
    <t>BRCK51</t>
  </si>
  <si>
    <t>Brockenhurst Primary 11kV</t>
  </si>
  <si>
    <t>BROG51</t>
  </si>
  <si>
    <t>Brogborough Primary 11kV</t>
  </si>
  <si>
    <t>BROX51</t>
  </si>
  <si>
    <t>Broxbourne Primary 11kV</t>
  </si>
  <si>
    <t>BRUC51</t>
  </si>
  <si>
    <t>Bruce Gv Primary 11kV</t>
  </si>
  <si>
    <t>BUCK51</t>
  </si>
  <si>
    <t>Buckingham Rd Primary 11kV</t>
  </si>
  <si>
    <t>BUNG51</t>
  </si>
  <si>
    <t>Bungay Primary 11kV</t>
  </si>
  <si>
    <t>BURN51</t>
  </si>
  <si>
    <t>Burnham Primary 11kV</t>
  </si>
  <si>
    <t>BTHO51</t>
  </si>
  <si>
    <t>Burnham Thorpe Primary 11kV</t>
  </si>
  <si>
    <t>BURW51</t>
  </si>
  <si>
    <t>Burwell Primary 11kV</t>
  </si>
  <si>
    <t>BURG51</t>
  </si>
  <si>
    <t>Bury Grid 11kV</t>
  </si>
  <si>
    <t>BCAM51</t>
  </si>
  <si>
    <t>Bury Primary 11kV</t>
  </si>
  <si>
    <t>BUST51</t>
  </si>
  <si>
    <t>Bury St Primary 11kV</t>
  </si>
  <si>
    <t>BUSY51</t>
  </si>
  <si>
    <t>Bushey Mill Grid 11kV</t>
  </si>
  <si>
    <t>CADD51</t>
  </si>
  <si>
    <t>Caddington Primary 11kV</t>
  </si>
  <si>
    <t>CAIS51</t>
  </si>
  <si>
    <t>Caister Primary 11kV</t>
  </si>
  <si>
    <t>CANV51</t>
  </si>
  <si>
    <t>Canvey Primary 11kV</t>
  </si>
  <si>
    <t>CAPB51</t>
  </si>
  <si>
    <t>Capability Green Primary 11kV</t>
  </si>
  <si>
    <t>CELP51</t>
  </si>
  <si>
    <t>Cell Barnes Primary 11kV</t>
  </si>
  <si>
    <t>CEDM51</t>
  </si>
  <si>
    <t>Central Edmonton Primary 11kV</t>
  </si>
  <si>
    <t>CHAR51</t>
  </si>
  <si>
    <t>Central Harpenden Primary 11kV</t>
  </si>
  <si>
    <t>CPOT51</t>
  </si>
  <si>
    <t>Central Potters Bar Primary 11kV</t>
  </si>
  <si>
    <t>CTOT51</t>
  </si>
  <si>
    <t>Central Tottenham Primary 11kV</t>
  </si>
  <si>
    <t>CWEL51</t>
  </si>
  <si>
    <t>Central Welwyn Primary 11kV</t>
  </si>
  <si>
    <t>CWEM51</t>
  </si>
  <si>
    <t>Central Wembley Primary 11kV</t>
  </si>
  <si>
    <t>CHAL51</t>
  </si>
  <si>
    <t>Chalvedon Primary 11kV</t>
  </si>
  <si>
    <t>CHAN51</t>
  </si>
  <si>
    <t>Chantry Ln Primary 11kV</t>
  </si>
  <si>
    <t>CHAS51</t>
  </si>
  <si>
    <t>Chase Cross Primary 11kV</t>
  </si>
  <si>
    <t>CHAT51</t>
  </si>
  <si>
    <t>Chatteris Primary 11kV</t>
  </si>
  <si>
    <t>CHAU51</t>
  </si>
  <si>
    <t>Chaul End Primary 11kV</t>
  </si>
  <si>
    <t>CHAU52</t>
  </si>
  <si>
    <t>CHED51</t>
  </si>
  <si>
    <t>Cheddington Primary 11kV</t>
  </si>
  <si>
    <t>CHEL51</t>
  </si>
  <si>
    <t>Chelmsford East Local 11kV</t>
  </si>
  <si>
    <t>CHNG51</t>
  </si>
  <si>
    <t>Chelmsford North Grid 11kV</t>
  </si>
  <si>
    <t>CHEN51</t>
  </si>
  <si>
    <t>Chequers Primary 11kV</t>
  </si>
  <si>
    <t>CHGN51</t>
  </si>
  <si>
    <t>Cherry Grn Primary 11kV</t>
  </si>
  <si>
    <t>CHTR51</t>
  </si>
  <si>
    <t>Cherry Tree Primary 11kV</t>
  </si>
  <si>
    <t>CHIN51</t>
  </si>
  <si>
    <t>Chinnor Primary 11kV</t>
  </si>
  <si>
    <t>CHIS51</t>
  </si>
  <si>
    <t>Chisbon Heath Primary 11kV</t>
  </si>
  <si>
    <t>CHUR51</t>
  </si>
  <si>
    <t>Church End Primary 11kV</t>
  </si>
  <si>
    <t>CLAC51</t>
  </si>
  <si>
    <t>Clacton 11kV</t>
  </si>
  <si>
    <t>CLAY51</t>
  </si>
  <si>
    <t>Claydon Cement Primary 11kV</t>
  </si>
  <si>
    <t>COCK51</t>
  </si>
  <si>
    <t>Cockfosters Primary 11kV</t>
  </si>
  <si>
    <t>COGG51</t>
  </si>
  <si>
    <t>Coggeshall Primary 11kV</t>
  </si>
  <si>
    <t>COLC51</t>
  </si>
  <si>
    <t>Colchester Grid 11kV</t>
  </si>
  <si>
    <t>CDBR51</t>
  </si>
  <si>
    <t>Coldharbour Farm 11kV</t>
  </si>
  <si>
    <t>COLI51</t>
  </si>
  <si>
    <t>Colindale Grid 11kV</t>
  </si>
  <si>
    <t>COLI52</t>
  </si>
  <si>
    <t>CORN51</t>
  </si>
  <si>
    <t>Cornard Primary 11kV</t>
  </si>
  <si>
    <t>CORY31</t>
  </si>
  <si>
    <t>Coryton Grid 33kV</t>
  </si>
  <si>
    <t>COTT51</t>
  </si>
  <si>
    <t>Cotton Primary 11kV</t>
  </si>
  <si>
    <t>COXF51</t>
  </si>
  <si>
    <t>Coxford Primary 11kV</t>
  </si>
  <si>
    <t>CRAN51</t>
  </si>
  <si>
    <t>Cranham Primary 11kV</t>
  </si>
  <si>
    <t>CRGN71</t>
  </si>
  <si>
    <t>Cranley Gdns Primary 6.6kV</t>
  </si>
  <si>
    <t>CRIN51</t>
  </si>
  <si>
    <t>Cringleford Primary 11kV</t>
  </si>
  <si>
    <t>CROM51</t>
  </si>
  <si>
    <t>Cromer Primary 11kV</t>
  </si>
  <si>
    <t>CROE71</t>
  </si>
  <si>
    <t>Crouch End Primary 6.6kV</t>
  </si>
  <si>
    <t>CROY51</t>
  </si>
  <si>
    <t>Croydon Primary 11kV</t>
  </si>
  <si>
    <t>CUFF51</t>
  </si>
  <si>
    <t>Cuffley Primary 11kV</t>
  </si>
  <si>
    <t>DANB51</t>
  </si>
  <si>
    <t>Danbury Primary 11kV</t>
  </si>
  <si>
    <t>DEBE51</t>
  </si>
  <si>
    <t>Debenham Primary 11kV</t>
  </si>
  <si>
    <t>DSSS51</t>
  </si>
  <si>
    <t>Diss Grid 11kV</t>
  </si>
  <si>
    <t>DOCK51</t>
  </si>
  <si>
    <t>Dock Rd Primary 11kV</t>
  </si>
  <si>
    <t>DOVE51</t>
  </si>
  <si>
    <t>Dovercourt Primary 11kV</t>
  </si>
  <si>
    <t>DOWN51</t>
  </si>
  <si>
    <t>Downham Market Primary 11kV</t>
  </si>
  <si>
    <t>DRIN51</t>
  </si>
  <si>
    <t>Drinkstone Primary 11kV</t>
  </si>
  <si>
    <t>DUNM51</t>
  </si>
  <si>
    <t>Dunmow Primary 11kV</t>
  </si>
  <si>
    <t>DUNS51</t>
  </si>
  <si>
    <t>Dunstable Primary 11kV</t>
  </si>
  <si>
    <t>DURH51</t>
  </si>
  <si>
    <t>Durham Rd Primary 11kV</t>
  </si>
  <si>
    <t>EARL51</t>
  </si>
  <si>
    <t>Earlham Grid Local 11kV</t>
  </si>
  <si>
    <t>EARB51</t>
  </si>
  <si>
    <t>Earlham Grid Local B 11kV</t>
  </si>
  <si>
    <t>EARW51</t>
  </si>
  <si>
    <t>Earlham West Primary 11kV</t>
  </si>
  <si>
    <t>EBAR51</t>
  </si>
  <si>
    <t>East Barnet Primary 11kV</t>
  </si>
  <si>
    <t>EASB51</t>
  </si>
  <si>
    <t>East Bay Primary 11kV</t>
  </si>
  <si>
    <t>EDER51</t>
  </si>
  <si>
    <t>East Dereham Primary 11kV</t>
  </si>
  <si>
    <t>EENF51</t>
  </si>
  <si>
    <t>East Enfield Primary 11kV</t>
  </si>
  <si>
    <t>EFNP51</t>
  </si>
  <si>
    <t>East Finchley Primary 11kV</t>
  </si>
  <si>
    <t>EHAR51</t>
  </si>
  <si>
    <t>East Harpenden Primary 11kV</t>
  </si>
  <si>
    <t>EHER51</t>
  </si>
  <si>
    <t>East Hertford Primary 11kV</t>
  </si>
  <si>
    <t>ELET51</t>
  </si>
  <si>
    <t>East Letchworth Primary 11kV</t>
  </si>
  <si>
    <t>ESTE51</t>
  </si>
  <si>
    <t>East Stevenage Primary 11kV</t>
  </si>
  <si>
    <t>EASC51</t>
  </si>
  <si>
    <t>Eastcote Primary 11kV</t>
  </si>
  <si>
    <t>EDIS51</t>
  </si>
  <si>
    <t>Edison Rd Grid 11kV</t>
  </si>
  <si>
    <t>EDIS52</t>
  </si>
  <si>
    <t>EGME51</t>
  </si>
  <si>
    <t>Egmere Primary 11kV</t>
  </si>
  <si>
    <t>ELMP51</t>
  </si>
  <si>
    <t>Elm Park Primary 11kV</t>
  </si>
  <si>
    <t>ELMS51</t>
  </si>
  <si>
    <t>Elmswell Primary 11kV</t>
  </si>
  <si>
    <t>ELEE51</t>
  </si>
  <si>
    <t>Elstree Primary 11kV</t>
  </si>
  <si>
    <t>ELEE52</t>
  </si>
  <si>
    <t>ELYP51</t>
  </si>
  <si>
    <t>Ely Primary 11kV</t>
  </si>
  <si>
    <t>BRMI81</t>
  </si>
  <si>
    <t>EPN 0001</t>
  </si>
  <si>
    <t>BRMI82</t>
  </si>
  <si>
    <t>SUTT31</t>
  </si>
  <si>
    <t>EPN 0002</t>
  </si>
  <si>
    <t>CASF31</t>
  </si>
  <si>
    <t>EPN 0003</t>
  </si>
  <si>
    <t>WASW31</t>
  </si>
  <si>
    <t>EPN 0004</t>
  </si>
  <si>
    <t>SBSF31</t>
  </si>
  <si>
    <t>EPN 0006</t>
  </si>
  <si>
    <t>WLSF31</t>
  </si>
  <si>
    <t>EPN 0007</t>
  </si>
  <si>
    <t>WAWF31</t>
  </si>
  <si>
    <t>EPN 0008</t>
  </si>
  <si>
    <t>BTPR51</t>
  </si>
  <si>
    <t>EPN 0009</t>
  </si>
  <si>
    <t>BRCR81</t>
  </si>
  <si>
    <t>EPN 0010</t>
  </si>
  <si>
    <t>BRCR82</t>
  </si>
  <si>
    <t>KIGO51</t>
  </si>
  <si>
    <t>EPN 0011</t>
  </si>
  <si>
    <t>FBPR51</t>
  </si>
  <si>
    <t>EPN 0012</t>
  </si>
  <si>
    <t>BRSP81</t>
  </si>
  <si>
    <t>EPN 0015</t>
  </si>
  <si>
    <t>BRSP82</t>
  </si>
  <si>
    <t>DRAP31</t>
  </si>
  <si>
    <t>EPN 0016</t>
  </si>
  <si>
    <t>BRMN81</t>
  </si>
  <si>
    <t>EPN 0017</t>
  </si>
  <si>
    <t>BRHY81</t>
  </si>
  <si>
    <t>EPN 0018</t>
  </si>
  <si>
    <t>BRHY82</t>
  </si>
  <si>
    <t>GUNW31</t>
  </si>
  <si>
    <t>EPN 0019</t>
  </si>
  <si>
    <t>SEFW31</t>
  </si>
  <si>
    <t>EPN 0020</t>
  </si>
  <si>
    <t>BRSM81</t>
  </si>
  <si>
    <t>EPN 0021</t>
  </si>
  <si>
    <t>BSBU51</t>
  </si>
  <si>
    <t>EPN 0022</t>
  </si>
  <si>
    <t>LSGE31</t>
  </si>
  <si>
    <t>EPN 0023</t>
  </si>
  <si>
    <t>CDSM31</t>
  </si>
  <si>
    <t>EPN 0024</t>
  </si>
  <si>
    <t>RESF31</t>
  </si>
  <si>
    <t>EPN 0025</t>
  </si>
  <si>
    <t>GLEN31</t>
  </si>
  <si>
    <t>EPN 0026</t>
  </si>
  <si>
    <t>EHFG31</t>
  </si>
  <si>
    <t>EPN 0027</t>
  </si>
  <si>
    <t>GUNS31</t>
  </si>
  <si>
    <t>EPN 0028</t>
  </si>
  <si>
    <t>EESP31</t>
  </si>
  <si>
    <t>EPN 0029</t>
  </si>
  <si>
    <t>THPW31</t>
  </si>
  <si>
    <t>EPN 0030</t>
  </si>
  <si>
    <t>EYEP31</t>
  </si>
  <si>
    <t>EPN 0031</t>
  </si>
  <si>
    <t>TWFA31</t>
  </si>
  <si>
    <t>EPN 0032</t>
  </si>
  <si>
    <t>SHSF31</t>
  </si>
  <si>
    <t>EPN 0033</t>
  </si>
  <si>
    <t>DAIR31</t>
  </si>
  <si>
    <t>EPN 0034</t>
  </si>
  <si>
    <t>BAYF31</t>
  </si>
  <si>
    <t>EPN 0035</t>
  </si>
  <si>
    <t>WALT52</t>
  </si>
  <si>
    <t>EPN 0037</t>
  </si>
  <si>
    <t>BRLB81</t>
  </si>
  <si>
    <t>EPN 0038</t>
  </si>
  <si>
    <t>UASF31</t>
  </si>
  <si>
    <t>EPN 0039</t>
  </si>
  <si>
    <t>DOUB31</t>
  </si>
  <si>
    <t>EPN 0040</t>
  </si>
  <si>
    <t>CFGA31</t>
  </si>
  <si>
    <t>EPN 0041</t>
  </si>
  <si>
    <t>BERR71</t>
  </si>
  <si>
    <t>EPN 0043</t>
  </si>
  <si>
    <t>RAEG31</t>
  </si>
  <si>
    <t>EPN 0044</t>
  </si>
  <si>
    <t>ARAG51</t>
  </si>
  <si>
    <t>EPN 0045</t>
  </si>
  <si>
    <t>BRGP81</t>
  </si>
  <si>
    <t>EPN 0046</t>
  </si>
  <si>
    <t>FINC51</t>
  </si>
  <si>
    <t>EPN 0047</t>
  </si>
  <si>
    <t>GYPS11</t>
  </si>
  <si>
    <t>EPN 0048</t>
  </si>
  <si>
    <t>BRNW81</t>
  </si>
  <si>
    <t>EPN 0049</t>
  </si>
  <si>
    <t>LSEP31</t>
  </si>
  <si>
    <t>EPN 0050</t>
  </si>
  <si>
    <t>LSEP32</t>
  </si>
  <si>
    <t>HAPV31</t>
  </si>
  <si>
    <t>EPN 0051</t>
  </si>
  <si>
    <t>SHER11</t>
  </si>
  <si>
    <t>EPN 0052</t>
  </si>
  <si>
    <t>SHER12</t>
  </si>
  <si>
    <t>EBEC31</t>
  </si>
  <si>
    <t>EPN 0053</t>
  </si>
  <si>
    <t>NORF31</t>
  </si>
  <si>
    <t>EPN 0054</t>
  </si>
  <si>
    <t>WAIR31</t>
  </si>
  <si>
    <t>EPN 0055</t>
  </si>
  <si>
    <t>ELLO31</t>
  </si>
  <si>
    <t>EPN 0056</t>
  </si>
  <si>
    <t>SCSF31</t>
  </si>
  <si>
    <t>EPN 0057</t>
  </si>
  <si>
    <t>NOVA31</t>
  </si>
  <si>
    <t>EPN 0058</t>
  </si>
  <si>
    <t>BRUG81</t>
  </si>
  <si>
    <t>EPN 0059</t>
  </si>
  <si>
    <t>COOP31</t>
  </si>
  <si>
    <t>EPN 0060</t>
  </si>
  <si>
    <t>SPRI31</t>
  </si>
  <si>
    <t>EPN 0061</t>
  </si>
  <si>
    <t>HYDE31</t>
  </si>
  <si>
    <t>EPN 0062</t>
  </si>
  <si>
    <t>WIXO91</t>
  </si>
  <si>
    <t>EPN 0063</t>
  </si>
  <si>
    <t>WIXO92</t>
  </si>
  <si>
    <t>STRA31</t>
  </si>
  <si>
    <t>EPN 0064</t>
  </si>
  <si>
    <t>BRRY81</t>
  </si>
  <si>
    <t>EPN 0065</t>
  </si>
  <si>
    <t>BRRY82</t>
  </si>
  <si>
    <t>BRSC81</t>
  </si>
  <si>
    <t>EPN 0066</t>
  </si>
  <si>
    <t>BRSC82</t>
  </si>
  <si>
    <t>HIFL31</t>
  </si>
  <si>
    <t>EPN 0067</t>
  </si>
  <si>
    <t>FTPR51</t>
  </si>
  <si>
    <t>EPN 0068</t>
  </si>
  <si>
    <t>IMPN51</t>
  </si>
  <si>
    <t>EPN 0069</t>
  </si>
  <si>
    <t>IMPS51</t>
  </si>
  <si>
    <t>EPN 0070</t>
  </si>
  <si>
    <t>BRWF31</t>
  </si>
  <si>
    <t>EPN 0071</t>
  </si>
  <si>
    <t>MIDD31</t>
  </si>
  <si>
    <t>EPN 0072</t>
  </si>
  <si>
    <t>AWRE51</t>
  </si>
  <si>
    <t>EPN 0073</t>
  </si>
  <si>
    <t>BRRH81</t>
  </si>
  <si>
    <t>EPN 0074</t>
  </si>
  <si>
    <t>BRRH82</t>
  </si>
  <si>
    <t>WELW81</t>
  </si>
  <si>
    <t>EPN 0075</t>
  </si>
  <si>
    <t>WELW82</t>
  </si>
  <si>
    <t>BLCU51</t>
  </si>
  <si>
    <t>EPN 0076</t>
  </si>
  <si>
    <t>BLCU52</t>
  </si>
  <si>
    <t>MERD51</t>
  </si>
  <si>
    <t>EPN 0077</t>
  </si>
  <si>
    <t>MUN151</t>
  </si>
  <si>
    <t>EPN 0078</t>
  </si>
  <si>
    <t>MUN251</t>
  </si>
  <si>
    <t>EPN 0079</t>
  </si>
  <si>
    <t>VALU71</t>
  </si>
  <si>
    <t>EPN 0081</t>
  </si>
  <si>
    <t>VALU72</t>
  </si>
  <si>
    <t>HATY71</t>
  </si>
  <si>
    <t>EPN 0082</t>
  </si>
  <si>
    <t>SMPS31</t>
  </si>
  <si>
    <t>EPN 0083</t>
  </si>
  <si>
    <t>BROP31</t>
  </si>
  <si>
    <t>EPN 0084</t>
  </si>
  <si>
    <t>BROP32</t>
  </si>
  <si>
    <t>LEEM51</t>
  </si>
  <si>
    <t>EPN 0085</t>
  </si>
  <si>
    <t>PLAP31</t>
  </si>
  <si>
    <t>EPN 0086</t>
  </si>
  <si>
    <t>PTGN31</t>
  </si>
  <si>
    <t>EPN 0088</t>
  </si>
  <si>
    <t>UKPI91</t>
  </si>
  <si>
    <t>EPN 0089</t>
  </si>
  <si>
    <t>UKPI92</t>
  </si>
  <si>
    <t>MUCK31</t>
  </si>
  <si>
    <t>EPN 0090</t>
  </si>
  <si>
    <t>LGMI31</t>
  </si>
  <si>
    <t>EPN 0092</t>
  </si>
  <si>
    <t>BRBA81</t>
  </si>
  <si>
    <t>EPN 0093</t>
  </si>
  <si>
    <t>BRBA82</t>
  </si>
  <si>
    <t>NUML81</t>
  </si>
  <si>
    <t>EPN 0094</t>
  </si>
  <si>
    <t>MANR51</t>
  </si>
  <si>
    <t>EPN 0095</t>
  </si>
  <si>
    <t>BRWG81</t>
  </si>
  <si>
    <t>EPN 0096</t>
  </si>
  <si>
    <t>BRFP81</t>
  </si>
  <si>
    <t>EPN 0097</t>
  </si>
  <si>
    <t>DEEP51</t>
  </si>
  <si>
    <t>EPN 0098</t>
  </si>
  <si>
    <t>BRBR81</t>
  </si>
  <si>
    <t>EPN 0099</t>
  </si>
  <si>
    <t>PAMP81</t>
  </si>
  <si>
    <t>EPN 0100</t>
  </si>
  <si>
    <t>KLPS11</t>
  </si>
  <si>
    <t>EPN 0101</t>
  </si>
  <si>
    <t>PPST11</t>
  </si>
  <si>
    <t>EPN 0102</t>
  </si>
  <si>
    <t>BRNE81</t>
  </si>
  <si>
    <t>EPN 0103</t>
  </si>
  <si>
    <t>GLAS31</t>
  </si>
  <si>
    <t>EPN 0105</t>
  </si>
  <si>
    <t>REDT31</t>
  </si>
  <si>
    <t>EPN 0106</t>
  </si>
  <si>
    <t>EGAS31</t>
  </si>
  <si>
    <t>EPN 0107</t>
  </si>
  <si>
    <t>LESF31</t>
  </si>
  <si>
    <t>EPN 0108</t>
  </si>
  <si>
    <t>FSFM31</t>
  </si>
  <si>
    <t>EPN 0109</t>
  </si>
  <si>
    <t>NPWF31</t>
  </si>
  <si>
    <t>EPN 0110</t>
  </si>
  <si>
    <t>WISS31</t>
  </si>
  <si>
    <t>EPN 0111</t>
  </si>
  <si>
    <t>MSFS31</t>
  </si>
  <si>
    <t>EPN 0112</t>
  </si>
  <si>
    <t>BRKL81</t>
  </si>
  <si>
    <t>EPN 0113</t>
  </si>
  <si>
    <t>STAG31</t>
  </si>
  <si>
    <t>EPN 0115</t>
  </si>
  <si>
    <t>RANW31</t>
  </si>
  <si>
    <t>EPN 0116</t>
  </si>
  <si>
    <t>TUSF31</t>
  </si>
  <si>
    <t>EPN 0117</t>
  </si>
  <si>
    <t>BHWS31</t>
  </si>
  <si>
    <t>EPN 0117 / EPN 0134 / EPN 0162</t>
  </si>
  <si>
    <t>GLAM31</t>
  </si>
  <si>
    <t>EPN 0118</t>
  </si>
  <si>
    <t>WTMI31</t>
  </si>
  <si>
    <t>EPN 0119</t>
  </si>
  <si>
    <t>COLD31</t>
  </si>
  <si>
    <t>EPN 0120</t>
  </si>
  <si>
    <t>BRSF81</t>
  </si>
  <si>
    <t>EPN 0121</t>
  </si>
  <si>
    <t>BRSF82</t>
  </si>
  <si>
    <t>RAGN31</t>
  </si>
  <si>
    <t>EPN 0122</t>
  </si>
  <si>
    <t>ASHR51</t>
  </si>
  <si>
    <t>EPN 0123</t>
  </si>
  <si>
    <t>DAIL31</t>
  </si>
  <si>
    <t>EPN 0124</t>
  </si>
  <si>
    <t>ICGL91</t>
  </si>
  <si>
    <t>EPN 0125</t>
  </si>
  <si>
    <t>WISC51</t>
  </si>
  <si>
    <t>EPN 0126</t>
  </si>
  <si>
    <t>BIGL31</t>
  </si>
  <si>
    <t>EPN 0127</t>
  </si>
  <si>
    <t>PAHA31</t>
  </si>
  <si>
    <t>EPN 0128</t>
  </si>
  <si>
    <t>FWSF31</t>
  </si>
  <si>
    <t>EPN 0129</t>
  </si>
  <si>
    <t>BLUE31</t>
  </si>
  <si>
    <t>EPN 0130</t>
  </si>
  <si>
    <t>REDW31</t>
  </si>
  <si>
    <t>EPN 0131</t>
  </si>
  <si>
    <t>QURF31</t>
  </si>
  <si>
    <t>EPN 0132</t>
  </si>
  <si>
    <t>WISB31</t>
  </si>
  <si>
    <t>EPN 0133</t>
  </si>
  <si>
    <t>BASB31</t>
  </si>
  <si>
    <t>EPN 0135</t>
  </si>
  <si>
    <t>WOOL31</t>
  </si>
  <si>
    <t>EPN 0136</t>
  </si>
  <si>
    <t>HOBS31</t>
  </si>
  <si>
    <t>EPN 0137</t>
  </si>
  <si>
    <t>FESF31</t>
  </si>
  <si>
    <t>EPN 0138</t>
  </si>
  <si>
    <t>GESF31</t>
  </si>
  <si>
    <t>EPN 0139</t>
  </si>
  <si>
    <t>BOAR31</t>
  </si>
  <si>
    <t>EPN 0140</t>
  </si>
  <si>
    <t>BLPV31</t>
  </si>
  <si>
    <t>EPN 0141</t>
  </si>
  <si>
    <t>JALW31</t>
  </si>
  <si>
    <t>EPN 0142</t>
  </si>
  <si>
    <t>LASF31</t>
  </si>
  <si>
    <t>EPN 0143</t>
  </si>
  <si>
    <t>LGSF31</t>
  </si>
  <si>
    <t>EPN 0144</t>
  </si>
  <si>
    <t>OSYT31</t>
  </si>
  <si>
    <t>EPN 0145</t>
  </si>
  <si>
    <t>BXSF31</t>
  </si>
  <si>
    <t>EPN 0146</t>
  </si>
  <si>
    <t>HISF31</t>
  </si>
  <si>
    <t>EPN 0147</t>
  </si>
  <si>
    <t>WHSF31</t>
  </si>
  <si>
    <t>EPN 0148</t>
  </si>
  <si>
    <t>AVEN31</t>
  </si>
  <si>
    <t>EPN 0149</t>
  </si>
  <si>
    <t>WSFS31</t>
  </si>
  <si>
    <t>EPN 0150</t>
  </si>
  <si>
    <t>CRSF31</t>
  </si>
  <si>
    <t>EPN 0151</t>
  </si>
  <si>
    <t>OAIR31</t>
  </si>
  <si>
    <t>EPN 0152</t>
  </si>
  <si>
    <t>SCOW31</t>
  </si>
  <si>
    <t>EPN 0153</t>
  </si>
  <si>
    <t>KEFA31</t>
  </si>
  <si>
    <t>EPN 0154</t>
  </si>
  <si>
    <t>WERA31</t>
  </si>
  <si>
    <t>EPN 0155</t>
  </si>
  <si>
    <t>ACSF31</t>
  </si>
  <si>
    <t>EPN 0156</t>
  </si>
  <si>
    <t>FOSF31</t>
  </si>
  <si>
    <t>EPN 0157</t>
  </si>
  <si>
    <t>MFES31</t>
  </si>
  <si>
    <t>EPN 0158</t>
  </si>
  <si>
    <t>GWSF31</t>
  </si>
  <si>
    <t>EPN 0159</t>
  </si>
  <si>
    <t>RAWF31</t>
  </si>
  <si>
    <t>EPN 0160</t>
  </si>
  <si>
    <t>RAFC31</t>
  </si>
  <si>
    <t>EPN 0161</t>
  </si>
  <si>
    <t>BUHS31</t>
  </si>
  <si>
    <t>EPN 0162</t>
  </si>
  <si>
    <t>LISG31</t>
  </si>
  <si>
    <t>EPN 0163</t>
  </si>
  <si>
    <t>AISF31</t>
  </si>
  <si>
    <t>EPN 0164</t>
  </si>
  <si>
    <t>EXSF31</t>
  </si>
  <si>
    <t>EPN 0165</t>
  </si>
  <si>
    <t>UHWF31</t>
  </si>
  <si>
    <t>EPN 0166</t>
  </si>
  <si>
    <t>GTFR31</t>
  </si>
  <si>
    <t>EPN 0167</t>
  </si>
  <si>
    <t>HASF31</t>
  </si>
  <si>
    <t>EPN 0168</t>
  </si>
  <si>
    <t>GSBF31</t>
  </si>
  <si>
    <t>EPN 0169</t>
  </si>
  <si>
    <t>BNFS31</t>
  </si>
  <si>
    <t>EPN 0170</t>
  </si>
  <si>
    <t>MFSP31</t>
  </si>
  <si>
    <t>EPN 0171</t>
  </si>
  <si>
    <t>TLSF31</t>
  </si>
  <si>
    <t>EPN 0172</t>
  </si>
  <si>
    <t>PLSF31</t>
  </si>
  <si>
    <t>EPN 0173</t>
  </si>
  <si>
    <t>STHS31</t>
  </si>
  <si>
    <t>EPN 0174</t>
  </si>
  <si>
    <t>RYSF31</t>
  </si>
  <si>
    <t>EPN 0175</t>
  </si>
  <si>
    <t>CHUS31</t>
  </si>
  <si>
    <t>EPN 0176</t>
  </si>
  <si>
    <t>CHWF31</t>
  </si>
  <si>
    <t>EPN 0177</t>
  </si>
  <si>
    <t>BRDG31</t>
  </si>
  <si>
    <t>EPN 0178</t>
  </si>
  <si>
    <t>GFWS31</t>
  </si>
  <si>
    <t>EPN 0179</t>
  </si>
  <si>
    <t>ASPA31</t>
  </si>
  <si>
    <t>EPN 0180</t>
  </si>
  <si>
    <t>ASPB31</t>
  </si>
  <si>
    <t>EPN 0181</t>
  </si>
  <si>
    <t>WRDC31</t>
  </si>
  <si>
    <t>EPN 0182</t>
  </si>
  <si>
    <t>LEPK31</t>
  </si>
  <si>
    <t>EPN 0183</t>
  </si>
  <si>
    <t>BUNH31</t>
  </si>
  <si>
    <t>EPN 0184</t>
  </si>
  <si>
    <t>CMNG31</t>
  </si>
  <si>
    <t>EPN 0185</t>
  </si>
  <si>
    <t>OULT31</t>
  </si>
  <si>
    <t>EPN 0186</t>
  </si>
  <si>
    <t>ROOK31</t>
  </si>
  <si>
    <t>EPN 0187</t>
  </si>
  <si>
    <t>TROW31</t>
  </si>
  <si>
    <t>EPN 0188</t>
  </si>
  <si>
    <t>OWSF31</t>
  </si>
  <si>
    <t>EPN 0189</t>
  </si>
  <si>
    <t>VINE31</t>
  </si>
  <si>
    <t>EPN 0190</t>
  </si>
  <si>
    <t>ROSE31</t>
  </si>
  <si>
    <t>EPN 0191</t>
  </si>
  <si>
    <t>CRST31</t>
  </si>
  <si>
    <t>EPN 0192</t>
  </si>
  <si>
    <t>SCMO31</t>
  </si>
  <si>
    <t>EPN 0193</t>
  </si>
  <si>
    <t>ARDL31</t>
  </si>
  <si>
    <t>EPN 0194</t>
  </si>
  <si>
    <t>TOGM31</t>
  </si>
  <si>
    <t>EPN 0195</t>
  </si>
  <si>
    <t>DRMD31</t>
  </si>
  <si>
    <t>EPN 0196</t>
  </si>
  <si>
    <t>HNSM31</t>
  </si>
  <si>
    <t>EPN 0197</t>
  </si>
  <si>
    <t>BRYF31</t>
  </si>
  <si>
    <t>EPN 0198</t>
  </si>
  <si>
    <t>RMSY31</t>
  </si>
  <si>
    <t>EPN 0199</t>
  </si>
  <si>
    <t>SCRS31</t>
  </si>
  <si>
    <t>EPN 0200</t>
  </si>
  <si>
    <t>MLFD31</t>
  </si>
  <si>
    <t>EPN 0201</t>
  </si>
  <si>
    <t>ADPT31</t>
  </si>
  <si>
    <t>EPN 0203</t>
  </si>
  <si>
    <t>HRMT31</t>
  </si>
  <si>
    <t>EPN 0204</t>
  </si>
  <si>
    <t>NEAB81</t>
  </si>
  <si>
    <t>EPN 0205</t>
  </si>
  <si>
    <t>TIGP11</t>
  </si>
  <si>
    <t>EPN 0206</t>
  </si>
  <si>
    <t>SNBM31</t>
  </si>
  <si>
    <t>EPN 0207</t>
  </si>
  <si>
    <t>HFAG31</t>
  </si>
  <si>
    <t>EPN 0208</t>
  </si>
  <si>
    <t>TUCO31</t>
  </si>
  <si>
    <t>EPN 0209</t>
  </si>
  <si>
    <t>GPSF31</t>
  </si>
  <si>
    <t>EPN 0210</t>
  </si>
  <si>
    <t>HOTP31</t>
  </si>
  <si>
    <t>EPN 0211</t>
  </si>
  <si>
    <t>KTSF31</t>
  </si>
  <si>
    <t>EPN 0212</t>
  </si>
  <si>
    <t>HGSF31</t>
  </si>
  <si>
    <t>EPN 0213</t>
  </si>
  <si>
    <t>ELEC51</t>
  </si>
  <si>
    <t>EPN 0214</t>
  </si>
  <si>
    <t>ESTW31</t>
  </si>
  <si>
    <t>EPN 0215</t>
  </si>
  <si>
    <t>STSF31</t>
  </si>
  <si>
    <t>EPN 0216</t>
  </si>
  <si>
    <t>CGCS31</t>
  </si>
  <si>
    <t>EPN 0217</t>
  </si>
  <si>
    <t>MLFM31</t>
  </si>
  <si>
    <t>EPN 0218</t>
  </si>
  <si>
    <t>TRSF31</t>
  </si>
  <si>
    <t>EPN 0219</t>
  </si>
  <si>
    <t>GISF31</t>
  </si>
  <si>
    <t>EPN 0220</t>
  </si>
  <si>
    <t>MOTE31</t>
  </si>
  <si>
    <t>EPN 0221</t>
  </si>
  <si>
    <t>SRSF31</t>
  </si>
  <si>
    <t>EPN 0222</t>
  </si>
  <si>
    <t>DORT31</t>
  </si>
  <si>
    <t>EPN 0223</t>
  </si>
  <si>
    <t>CLHF31</t>
  </si>
  <si>
    <t>EPN 0224</t>
  </si>
  <si>
    <t>RAMP51</t>
  </si>
  <si>
    <t>EPN 0225</t>
  </si>
  <si>
    <t>ERNR11</t>
  </si>
  <si>
    <t>EPN 0226</t>
  </si>
  <si>
    <t>PGBS11</t>
  </si>
  <si>
    <t>EPN 0227</t>
  </si>
  <si>
    <t>CLQG11</t>
  </si>
  <si>
    <t>EPN 0228</t>
  </si>
  <si>
    <t>CFBS31</t>
  </si>
  <si>
    <t>EPN 0229</t>
  </si>
  <si>
    <t>NEBP31</t>
  </si>
  <si>
    <t>EPN 0230</t>
  </si>
  <si>
    <t>SAIR51</t>
  </si>
  <si>
    <t>EPN 0231</t>
  </si>
  <si>
    <t>SENW31</t>
  </si>
  <si>
    <t>EPN 0232</t>
  </si>
  <si>
    <t>LORP51</t>
  </si>
  <si>
    <t>EPN 0236</t>
  </si>
  <si>
    <t>BUSP51</t>
  </si>
  <si>
    <t>EPN 0237</t>
  </si>
  <si>
    <t>MABR71</t>
  </si>
  <si>
    <t>EPN 0238</t>
  </si>
  <si>
    <t>MAPG31</t>
  </si>
  <si>
    <t>EPN 0239</t>
  </si>
  <si>
    <t>CBWF31</t>
  </si>
  <si>
    <t>EPN 0240</t>
  </si>
  <si>
    <t>CAVG31</t>
  </si>
  <si>
    <t>EPN 0241</t>
  </si>
  <si>
    <t>GRGC31</t>
  </si>
  <si>
    <t>EPN 0242</t>
  </si>
  <si>
    <t>LSAS11</t>
  </si>
  <si>
    <t>EPN 0243</t>
  </si>
  <si>
    <t>HUBS31</t>
  </si>
  <si>
    <t>EPN 0244</t>
  </si>
  <si>
    <t>BUMP31</t>
  </si>
  <si>
    <t>EPN 0245</t>
  </si>
  <si>
    <t>ARDR31</t>
  </si>
  <si>
    <t>EPN 0246</t>
  </si>
  <si>
    <t>RAIH51</t>
  </si>
  <si>
    <t>EPN 0248</t>
  </si>
  <si>
    <t>RAIH52</t>
  </si>
  <si>
    <t>NORS31</t>
  </si>
  <si>
    <t>EPN 0249</t>
  </si>
  <si>
    <t>GOSF31</t>
  </si>
  <si>
    <t>EPN 0251</t>
  </si>
  <si>
    <t>PFGH31</t>
  </si>
  <si>
    <t>EPN 0252</t>
  </si>
  <si>
    <t>CPGH31</t>
  </si>
  <si>
    <t>EPN 0253</t>
  </si>
  <si>
    <t>RPGC11</t>
  </si>
  <si>
    <t>EPN 0254</t>
  </si>
  <si>
    <t>BEVF31</t>
  </si>
  <si>
    <t>EPN 0255</t>
  </si>
  <si>
    <t>WMBS11</t>
  </si>
  <si>
    <t>EPN 0256</t>
  </si>
  <si>
    <t>GRHG31</t>
  </si>
  <si>
    <t>EPN 0257</t>
  </si>
  <si>
    <t>LWBG31</t>
  </si>
  <si>
    <t>EPN 0258</t>
  </si>
  <si>
    <t>LKGF31</t>
  </si>
  <si>
    <t>EPN 0259</t>
  </si>
  <si>
    <t>TSFM31</t>
  </si>
  <si>
    <t>EPN 0260</t>
  </si>
  <si>
    <t>CFCG31</t>
  </si>
  <si>
    <t>EPN 0261</t>
  </si>
  <si>
    <t>HSWR51</t>
  </si>
  <si>
    <t>EPN 0262</t>
  </si>
  <si>
    <t>WEID11</t>
  </si>
  <si>
    <t>EPN 0263</t>
  </si>
  <si>
    <t>ATRP51</t>
  </si>
  <si>
    <t>EPN 0264</t>
  </si>
  <si>
    <t>KIBR31</t>
  </si>
  <si>
    <t>EPN 0265</t>
  </si>
  <si>
    <t>CDGL51</t>
  </si>
  <si>
    <t>EPN 0267</t>
  </si>
  <si>
    <t>BFBE11</t>
  </si>
  <si>
    <t>EPN 0268</t>
  </si>
  <si>
    <t>DOLL11</t>
  </si>
  <si>
    <t>EPN 0269</t>
  </si>
  <si>
    <t>ISFM31</t>
  </si>
  <si>
    <t>EPN 0270</t>
  </si>
  <si>
    <t>TOLL31</t>
  </si>
  <si>
    <t>EPN 0271</t>
  </si>
  <si>
    <t>CHAP31</t>
  </si>
  <si>
    <t>EPN 0272</t>
  </si>
  <si>
    <t>TOMW31</t>
  </si>
  <si>
    <t>EPN 0273</t>
  </si>
  <si>
    <t>WIFG31</t>
  </si>
  <si>
    <t>EPN 0274</t>
  </si>
  <si>
    <t>WSFM31</t>
  </si>
  <si>
    <t>EPN 0275</t>
  </si>
  <si>
    <t>TESF31</t>
  </si>
  <si>
    <t>EPN 0276</t>
  </si>
  <si>
    <t>RCTB11</t>
  </si>
  <si>
    <t>EPN 0277</t>
  </si>
  <si>
    <t>GCTB11</t>
  </si>
  <si>
    <t>EPN 0278</t>
  </si>
  <si>
    <t>WASH11</t>
  </si>
  <si>
    <t>EPN 0279</t>
  </si>
  <si>
    <t>DCPP11</t>
  </si>
  <si>
    <t>EPN 0281</t>
  </si>
  <si>
    <t>DCPP12</t>
  </si>
  <si>
    <t>BRTC31</t>
  </si>
  <si>
    <t>EPN 0282</t>
  </si>
  <si>
    <t>TRBE11</t>
  </si>
  <si>
    <t>EPN 0283</t>
  </si>
  <si>
    <t>ILBE11</t>
  </si>
  <si>
    <t>EPN 0284</t>
  </si>
  <si>
    <t>OUSF31</t>
  </si>
  <si>
    <t>EPN 0285</t>
  </si>
  <si>
    <t>OCSO11</t>
  </si>
  <si>
    <t>EPN 0286</t>
  </si>
  <si>
    <t>SSCS32</t>
  </si>
  <si>
    <t>EPN 0287</t>
  </si>
  <si>
    <t>HBSE11</t>
  </si>
  <si>
    <t>EPN 0288</t>
  </si>
  <si>
    <t>PENT31</t>
  </si>
  <si>
    <t>EPN 0289</t>
  </si>
  <si>
    <t>PWAY11</t>
  </si>
  <si>
    <t>EPN 0290</t>
  </si>
  <si>
    <t>GATE31</t>
  </si>
  <si>
    <t>EPN 0291</t>
  </si>
  <si>
    <t>WHIR11</t>
  </si>
  <si>
    <t>EPN 0292</t>
  </si>
  <si>
    <t>CROS31</t>
  </si>
  <si>
    <t>EPN 0293</t>
  </si>
  <si>
    <t>LINK31</t>
  </si>
  <si>
    <t>EPN 0294</t>
  </si>
  <si>
    <t>PBSF31</t>
  </si>
  <si>
    <t>EPN 0295</t>
  </si>
  <si>
    <t>MHBE11</t>
  </si>
  <si>
    <t>EPN 0296</t>
  </si>
  <si>
    <t>MOFG31</t>
  </si>
  <si>
    <t>EPN 0299</t>
  </si>
  <si>
    <t>CRPK31</t>
  </si>
  <si>
    <t>EPN 0302</t>
  </si>
  <si>
    <t>BHSF31</t>
  </si>
  <si>
    <t>EPN 0303</t>
  </si>
  <si>
    <t>GRDP31</t>
  </si>
  <si>
    <t>EPN 0304</t>
  </si>
  <si>
    <t>CDCG31</t>
  </si>
  <si>
    <t>EPN 0305</t>
  </si>
  <si>
    <t>RLSF11</t>
  </si>
  <si>
    <t>EPN 0306</t>
  </si>
  <si>
    <t>SPRS31</t>
  </si>
  <si>
    <t>EPN 0307</t>
  </si>
  <si>
    <t>BPHG31</t>
  </si>
  <si>
    <t>EPN 0309</t>
  </si>
  <si>
    <t>LMSF31</t>
  </si>
  <si>
    <t>EPN 0310</t>
  </si>
  <si>
    <t>MLAI11</t>
  </si>
  <si>
    <t>EPN 0311</t>
  </si>
  <si>
    <t>MLAI12</t>
  </si>
  <si>
    <t>MRAC3A</t>
  </si>
  <si>
    <t>EPN 0312</t>
  </si>
  <si>
    <t>RHLI11</t>
  </si>
  <si>
    <t>EPN 0313</t>
  </si>
  <si>
    <t>EXCH51</t>
  </si>
  <si>
    <t>Exchange St Primary 11kV</t>
  </si>
  <si>
    <t>EXCH52</t>
  </si>
  <si>
    <t>EXNI51</t>
  </si>
  <si>
    <t>Exning Primary 11kV</t>
  </si>
  <si>
    <t>EYPR51</t>
  </si>
  <si>
    <t>Eye Primary 11kV</t>
  </si>
  <si>
    <t>FAGB51</t>
  </si>
  <si>
    <t>Fagbury Rd Primary 11kV</t>
  </si>
  <si>
    <t>FAIR51</t>
  </si>
  <si>
    <t>Fairstead Primary 11kV</t>
  </si>
  <si>
    <t>FAKE51</t>
  </si>
  <si>
    <t>Fakenham Primary 11kV</t>
  </si>
  <si>
    <t>FARC51</t>
  </si>
  <si>
    <t>Farcet Primary 11kV</t>
  </si>
  <si>
    <t>FELT51</t>
  </si>
  <si>
    <t>Feltwell Primary 11kV</t>
  </si>
  <si>
    <t>FLEP51</t>
  </si>
  <si>
    <t>Fleethall Local Primary 11kV</t>
  </si>
  <si>
    <t>FORD51</t>
  </si>
  <si>
    <t>Fords Dunton Primary 11kV</t>
  </si>
  <si>
    <t>FORE51</t>
  </si>
  <si>
    <t>Fore Hamlet Primary 11kV</t>
  </si>
  <si>
    <t>FORN51</t>
  </si>
  <si>
    <t>Fornham Primary 11kV</t>
  </si>
  <si>
    <t>FOXY51</t>
  </si>
  <si>
    <t>Foxash Primary 11kV</t>
  </si>
  <si>
    <t>FRAM51</t>
  </si>
  <si>
    <t>Framlingham Primary 11kV</t>
  </si>
  <si>
    <t>FRIN51</t>
  </si>
  <si>
    <t>Frinton Primary 11kV</t>
  </si>
  <si>
    <t>FROG51</t>
  </si>
  <si>
    <t>Frogmore Primary 11kV</t>
  </si>
  <si>
    <t>FUNL51</t>
  </si>
  <si>
    <t>Fulbourn 11kV</t>
  </si>
  <si>
    <t>FUNT51</t>
  </si>
  <si>
    <t>Funthams Ln Primary 11kV</t>
  </si>
  <si>
    <t>GARD51</t>
  </si>
  <si>
    <t>Gardiners Ln Primary 11kV</t>
  </si>
  <si>
    <t>GAYW51</t>
  </si>
  <si>
    <t>Gaywood Bridge Primary 11kV</t>
  </si>
  <si>
    <t>GEOR51</t>
  </si>
  <si>
    <t>George Hill Primary 11kV</t>
  </si>
  <si>
    <t>GLAX51</t>
  </si>
  <si>
    <t>Glaxo Primary 11kV</t>
  </si>
  <si>
    <t>GLEM51</t>
  </si>
  <si>
    <t>Glemsford Primary 11kV</t>
  </si>
  <si>
    <t>GODM51</t>
  </si>
  <si>
    <t>Godmanchester Primary 11kV</t>
  </si>
  <si>
    <t>GOLD51</t>
  </si>
  <si>
    <t>Golders Grn Primary 11kV</t>
  </si>
  <si>
    <t>GOOS51</t>
  </si>
  <si>
    <t>Gooseberry Grn Primary 11kV</t>
  </si>
  <si>
    <t>GRAY51</t>
  </si>
  <si>
    <t>Grays Primary 11kV</t>
  </si>
  <si>
    <t>GTWI51</t>
  </si>
  <si>
    <t>Great Witchingham Primary 11kV</t>
  </si>
  <si>
    <t>GREE51</t>
  </si>
  <si>
    <t>Greenhill Primary 11kV</t>
  </si>
  <si>
    <t>GROT51</t>
  </si>
  <si>
    <t>Groton Primary 11kV</t>
  </si>
  <si>
    <t>GROV51</t>
  </si>
  <si>
    <t>Grove Mill Primary 11kV</t>
  </si>
  <si>
    <t>GTMI51</t>
  </si>
  <si>
    <t>Gt Missenden Primary 11kV</t>
  </si>
  <si>
    <t>GYAR51</t>
  </si>
  <si>
    <t>GT Yarmouth Grid 11kV</t>
  </si>
  <si>
    <t>GUSF51</t>
  </si>
  <si>
    <t>Gusford Hall Primary 11kV</t>
  </si>
  <si>
    <t>GUYH51</t>
  </si>
  <si>
    <t>Guyhirn Primary 11kV</t>
  </si>
  <si>
    <t>HACH51</t>
  </si>
  <si>
    <t>Hacheston Primary 11kV</t>
  </si>
  <si>
    <t>HADP51</t>
  </si>
  <si>
    <t>Hadleigh Primary 11kV</t>
  </si>
  <si>
    <t>HAES51</t>
  </si>
  <si>
    <t>Hadleigh Primary Essex 11kV</t>
  </si>
  <si>
    <t>HAIN51</t>
  </si>
  <si>
    <t>Hainault Av Primary 11kV</t>
  </si>
  <si>
    <t>HLPR51</t>
  </si>
  <si>
    <t>Halesworth Primary 11kV</t>
  </si>
  <si>
    <t>HALS51</t>
  </si>
  <si>
    <t>Halstead Primary 11kV</t>
  </si>
  <si>
    <t>HANG51</t>
  </si>
  <si>
    <t>Hanger Lea Primary 11kV</t>
  </si>
  <si>
    <t>HAPT51</t>
  </si>
  <si>
    <t>Hapton Primary 11kV</t>
  </si>
  <si>
    <t>HARD51</t>
  </si>
  <si>
    <t>Hardingham Primary 11kV</t>
  </si>
  <si>
    <t>HWIC51</t>
  </si>
  <si>
    <t>Hardwick Rd Primary 11kV</t>
  </si>
  <si>
    <t>HARL51</t>
  </si>
  <si>
    <t>Harleston Primary 11kV</t>
  </si>
  <si>
    <t>HARW51</t>
  </si>
  <si>
    <t>Harlow West Grid 11kV</t>
  </si>
  <si>
    <t>HARW52</t>
  </si>
  <si>
    <t>HAWO51</t>
  </si>
  <si>
    <t>Harold Wood Primary 11kV</t>
  </si>
  <si>
    <t>HARN51</t>
  </si>
  <si>
    <t>Harrow North Grid 11kV</t>
  </si>
  <si>
    <t>HARN52</t>
  </si>
  <si>
    <t>HARR51</t>
  </si>
  <si>
    <t>Harrowden Primary 11kV</t>
  </si>
  <si>
    <t>HART51</t>
  </si>
  <si>
    <t>Hartspring Primary 11kV</t>
  </si>
  <si>
    <t>HATC51</t>
  </si>
  <si>
    <t>Hatch End Primary 11kV</t>
  </si>
  <si>
    <t>HATP51</t>
  </si>
  <si>
    <t>Hatfield Primary 11kV</t>
  </si>
  <si>
    <t>HAVE51</t>
  </si>
  <si>
    <t>Haverhill Primary 11kV</t>
  </si>
  <si>
    <t>HEDH51</t>
  </si>
  <si>
    <t>Hedley Av Hss 11kV</t>
  </si>
  <si>
    <t>HEMB51</t>
  </si>
  <si>
    <t>Hemblington Primary 11kV</t>
  </si>
  <si>
    <t>HEME51</t>
  </si>
  <si>
    <t>Hemel East Primary 11kV</t>
  </si>
  <si>
    <t>HEMN51</t>
  </si>
  <si>
    <t>Hemel North Primary 11kV</t>
  </si>
  <si>
    <t>HENW51</t>
  </si>
  <si>
    <t>Hendon Way Primary 11kV</t>
  </si>
  <si>
    <t>HENS51</t>
  </si>
  <si>
    <t>Henstead Primary 11kV</t>
  </si>
  <si>
    <t>HIGH51</t>
  </si>
  <si>
    <t>High St Primary 11kV</t>
  </si>
  <si>
    <t>HFLD51</t>
  </si>
  <si>
    <t>Highfield Primary 11kV</t>
  </si>
  <si>
    <t>HILT51</t>
  </si>
  <si>
    <t>Hilton Primary 11kV</t>
  </si>
  <si>
    <t>HSTN51</t>
  </si>
  <si>
    <t>Histon Primary 11kV</t>
  </si>
  <si>
    <t>HITC51</t>
  </si>
  <si>
    <t>Hitcham Primary 11kV</t>
  </si>
  <si>
    <t>HODD51</t>
  </si>
  <si>
    <t>Hoddesdon Primary 11kV</t>
  </si>
  <si>
    <t>HOLY51</t>
  </si>
  <si>
    <t>Holywell Grid 11kV</t>
  </si>
  <si>
    <t>HOLY52</t>
  </si>
  <si>
    <t>HONN51</t>
  </si>
  <si>
    <t>Honington Primary 11kV</t>
  </si>
  <si>
    <t>HOLO51</t>
  </si>
  <si>
    <t>Hornchurch Local Primary 11kV</t>
  </si>
  <si>
    <t>HOLO52</t>
  </si>
  <si>
    <t>HOGD51</t>
  </si>
  <si>
    <t>Hornsey Grid 11kV</t>
  </si>
  <si>
    <t>HOGD52</t>
  </si>
  <si>
    <t>HORS51</t>
  </si>
  <si>
    <t>Horsford Primary 11kV</t>
  </si>
  <si>
    <t>HORE51</t>
  </si>
  <si>
    <t>Houghton Regis Primary 11kV</t>
  </si>
  <si>
    <t>HUNS51</t>
  </si>
  <si>
    <t>Hunstanton Primary 11kV</t>
  </si>
  <si>
    <t>HUNT51</t>
  </si>
  <si>
    <t>Huntingdon Grid 11kV</t>
  </si>
  <si>
    <t>HUTT51</t>
  </si>
  <si>
    <t>Hutton Primary 11kV</t>
  </si>
  <si>
    <t>ICKL51</t>
  </si>
  <si>
    <t>Icklingham Primary 11kV</t>
  </si>
  <si>
    <t>ILMP51</t>
  </si>
  <si>
    <t>Ilmer Primary 11kV</t>
  </si>
  <si>
    <t>INDU51</t>
  </si>
  <si>
    <t>Industrial Primary 11kV</t>
  </si>
  <si>
    <t>INGA51</t>
  </si>
  <si>
    <t>Ingatestone Primary 11kV</t>
  </si>
  <si>
    <t>IPSW51</t>
  </si>
  <si>
    <t>Ipswich Grid 11kV</t>
  </si>
  <si>
    <t>KEMP51</t>
  </si>
  <si>
    <t>Kempstone Primary 11kV</t>
  </si>
  <si>
    <t>KENN51</t>
  </si>
  <si>
    <t>Kennett Primary 11kV</t>
  </si>
  <si>
    <t>KHAL51</t>
  </si>
  <si>
    <t>Kenninghall Primary 11kV</t>
  </si>
  <si>
    <t>KENS51</t>
  </si>
  <si>
    <t>Kensworth Primary 11kV</t>
  </si>
  <si>
    <t>KENT51</t>
  </si>
  <si>
    <t>Kenton Primary 11kV</t>
  </si>
  <si>
    <t>KIMB51</t>
  </si>
  <si>
    <t>Kimbolton Primary 11kV</t>
  </si>
  <si>
    <t>KBEL51</t>
  </si>
  <si>
    <t>Kimms Belt Primary 11kV</t>
  </si>
  <si>
    <t>KLAN51</t>
  </si>
  <si>
    <t>Kings Langley Primary 11kV</t>
  </si>
  <si>
    <t>KLSO31</t>
  </si>
  <si>
    <t>Kings Lynn South Grid 33kV</t>
  </si>
  <si>
    <t>KBRY51</t>
  </si>
  <si>
    <t>Kingsbury Primary 11kV</t>
  </si>
  <si>
    <t>KWOD51</t>
  </si>
  <si>
    <t>Kingswood Primary 11kV</t>
  </si>
  <si>
    <t>KNAP51</t>
  </si>
  <si>
    <t>Knapton Primary 11kV</t>
  </si>
  <si>
    <t>KNEB51</t>
  </si>
  <si>
    <t>Knebworth Primary 11kV</t>
  </si>
  <si>
    <t>LADY51</t>
  </si>
  <si>
    <t>Ladysmith Rd Primary 11kV</t>
  </si>
  <si>
    <t>LAKE51</t>
  </si>
  <si>
    <t>Lake &amp; Elliot Primary 11kV</t>
  </si>
  <si>
    <t>LAKG51</t>
  </si>
  <si>
    <t>Lakenheath Gatehouse Primary 11kV</t>
  </si>
  <si>
    <t>LHTH51</t>
  </si>
  <si>
    <t>Lakenheath Primary 11kV</t>
  </si>
  <si>
    <t>LSDE51</t>
  </si>
  <si>
    <t>Lakeside Primary 11kV</t>
  </si>
  <si>
    <t>LAND51</t>
  </si>
  <si>
    <t>Landbeach Primary 11kV</t>
  </si>
  <si>
    <t>LAGD51</t>
  </si>
  <si>
    <t>Langdon Primary 11kV</t>
  </si>
  <si>
    <t>LANG51</t>
  </si>
  <si>
    <t>Langham Primary 11kV</t>
  </si>
  <si>
    <t>LAVE51</t>
  </si>
  <si>
    <t>Langley Av Primary 11kV</t>
  </si>
  <si>
    <t>LAXF51</t>
  </si>
  <si>
    <t>Laxfield Primary 11kV</t>
  </si>
  <si>
    <t>LEAV51</t>
  </si>
  <si>
    <t>Leavesden Studios Primary 11kV</t>
  </si>
  <si>
    <t>LEIG51</t>
  </si>
  <si>
    <t>Leigh Primary 11kV</t>
  </si>
  <si>
    <t>LBUZ51</t>
  </si>
  <si>
    <t>Leighton Buzzard Primary 11kV</t>
  </si>
  <si>
    <t>LEIS51</t>
  </si>
  <si>
    <t>Leiston Primary 11kV</t>
  </si>
  <si>
    <t>LFAC51</t>
  </si>
  <si>
    <t>Letchworth Factory 11kV</t>
  </si>
  <si>
    <t>LEVE51</t>
  </si>
  <si>
    <t>Leverington Primary 11kV</t>
  </si>
  <si>
    <t>LEWS51</t>
  </si>
  <si>
    <t>Lewsey Primary 11kV</t>
  </si>
  <si>
    <t>LEXD51</t>
  </si>
  <si>
    <t>Lexden Primary 11kV</t>
  </si>
  <si>
    <t>LIND51</t>
  </si>
  <si>
    <t>Lindsey St Primary 11kV</t>
  </si>
  <si>
    <t>LINT51</t>
  </si>
  <si>
    <t>Linton Primary 11kV</t>
  </si>
  <si>
    <t>LBGD51</t>
  </si>
  <si>
    <t>Little Barford 11kV</t>
  </si>
  <si>
    <t>LBGD31</t>
  </si>
  <si>
    <t>Little Barford 33kV</t>
  </si>
  <si>
    <t>LTBE51</t>
  </si>
  <si>
    <t>Little Belhus Primary 11kV</t>
  </si>
  <si>
    <t>LITT51</t>
  </si>
  <si>
    <t>Littleport Primary 11kV</t>
  </si>
  <si>
    <t>LONG51</t>
  </si>
  <si>
    <t>Long Rd Primary 11kV</t>
  </si>
  <si>
    <t>LSTN51</t>
  </si>
  <si>
    <t>Longstanton Primary 11kV</t>
  </si>
  <si>
    <t>LONS51</t>
  </si>
  <si>
    <t>Lonsdale Dr Primary 11kV</t>
  </si>
  <si>
    <t>LSFT51</t>
  </si>
  <si>
    <t>Lowestoft Grid 11kV</t>
  </si>
  <si>
    <t>LTMA51</t>
  </si>
  <si>
    <t>Lt Massingham Primary 11kV</t>
  </si>
  <si>
    <t>LAIR51</t>
  </si>
  <si>
    <t>Luton Airport Primary 11kV</t>
  </si>
  <si>
    <t>LUTN51</t>
  </si>
  <si>
    <t>Luton North Grid 11kV</t>
  </si>
  <si>
    <t>LYGP51</t>
  </si>
  <si>
    <t>Lye Grn Primary 11kV</t>
  </si>
  <si>
    <t>LYLE51</t>
  </si>
  <si>
    <t>Lyle Primary 11kV</t>
  </si>
  <si>
    <t>MADN51</t>
  </si>
  <si>
    <t>Madingley Rd Primary 11kV</t>
  </si>
  <si>
    <t>MAGD51</t>
  </si>
  <si>
    <t>Magdalen Way Primary 11kV</t>
  </si>
  <si>
    <t>MACA51</t>
  </si>
  <si>
    <t>Maldon Causeway Primary 11kV</t>
  </si>
  <si>
    <t>MAWK51</t>
  </si>
  <si>
    <t>Maldon Wick Primary 11kV</t>
  </si>
  <si>
    <t>MANN51</t>
  </si>
  <si>
    <t>Manns Rd Primary 11kV</t>
  </si>
  <si>
    <t>MANO51</t>
  </si>
  <si>
    <t>Manor Road Primary 11kV</t>
  </si>
  <si>
    <t>MWPR51</t>
  </si>
  <si>
    <t>Manor Way Primary 11kV</t>
  </si>
  <si>
    <t>MANT51</t>
  </si>
  <si>
    <t>Manton Ln Primary 11kV</t>
  </si>
  <si>
    <t>MRCH51</t>
  </si>
  <si>
    <t>March Primary 11kV</t>
  </si>
  <si>
    <t>MARK51</t>
  </si>
  <si>
    <t>Marks Tey Primary 11kV</t>
  </si>
  <si>
    <t>MWIK51</t>
  </si>
  <si>
    <t>Marshalswick Primary 11kV</t>
  </si>
  <si>
    <t>MFOT51</t>
  </si>
  <si>
    <t>Marshfoot Road Primary 11kV</t>
  </si>
  <si>
    <t>MARO51</t>
  </si>
  <si>
    <t>Marston Rd Primary 11kV</t>
  </si>
  <si>
    <t>MART51</t>
  </si>
  <si>
    <t>Martham Primary 11kV</t>
  </si>
  <si>
    <t>MSHM51</t>
  </si>
  <si>
    <t>Martlesham Primary 11kV</t>
  </si>
  <si>
    <t>MYBK51</t>
  </si>
  <si>
    <t>May &amp; Baker Primary 11kV</t>
  </si>
  <si>
    <t>MELB51</t>
  </si>
  <si>
    <t>Melbourn Primary 11kV</t>
  </si>
  <si>
    <t>MELT51</t>
  </si>
  <si>
    <t>Melton Primary 11kV</t>
  </si>
  <si>
    <t>MERR51</t>
  </si>
  <si>
    <t>Merryhill Primary 11kV</t>
  </si>
  <si>
    <t>MERS51</t>
  </si>
  <si>
    <t>Mersea Rd Primary 11kV</t>
  </si>
  <si>
    <t>MILD51</t>
  </si>
  <si>
    <t>Mildenhall Primary 11kV</t>
  </si>
  <si>
    <t>MIHI51</t>
  </si>
  <si>
    <t>Mill Hill Primary 11kV</t>
  </si>
  <si>
    <t>MILT51</t>
  </si>
  <si>
    <t>Milton Rd Primary 11kV</t>
  </si>
  <si>
    <t>MOUS51</t>
  </si>
  <si>
    <t>Mousehold Primary 11kV</t>
  </si>
  <si>
    <t>MUHP51</t>
  </si>
  <si>
    <t>Much Hadham Primary 11kV</t>
  </si>
  <si>
    <t>MUHP52</t>
  </si>
  <si>
    <t>MULB51</t>
  </si>
  <si>
    <t>Mulbarton Primary 11kV</t>
  </si>
  <si>
    <t>NACT51</t>
  </si>
  <si>
    <t>Nacton Primary 11kV</t>
  </si>
  <si>
    <t>NARB51</t>
  </si>
  <si>
    <t>Narborough Primary 11kV</t>
  </si>
  <si>
    <t>NHAR51</t>
  </si>
  <si>
    <t>New Harlow Primary 11kV</t>
  </si>
  <si>
    <t>NHAR52</t>
  </si>
  <si>
    <t>NEWM51</t>
  </si>
  <si>
    <t>Newmarket Primary 11kV</t>
  </si>
  <si>
    <t>NEWT51</t>
  </si>
  <si>
    <t>Newtown Primary 11kV</t>
  </si>
  <si>
    <t>NOAK51</t>
  </si>
  <si>
    <t>Noak Hill Primary 11kV</t>
  </si>
  <si>
    <t>NCHG51</t>
  </si>
  <si>
    <t>North Chingford Primary 11kV</t>
  </si>
  <si>
    <t>NODR51</t>
  </si>
  <si>
    <t>North Dr Primary 11kV</t>
  </si>
  <si>
    <t>NENF51</t>
  </si>
  <si>
    <t>North Enfield Primary 11kV</t>
  </si>
  <si>
    <t>NFIN51</t>
  </si>
  <si>
    <t>North Finchley Primary 11kV</t>
  </si>
  <si>
    <t>NHIT51</t>
  </si>
  <si>
    <t>North Hitchin Primary 11kV</t>
  </si>
  <si>
    <t>NSTE51</t>
  </si>
  <si>
    <t>North Stevenage Primary 11kV</t>
  </si>
  <si>
    <t>NWAL51</t>
  </si>
  <si>
    <t>North Walsham Primary 11kV</t>
  </si>
  <si>
    <t>NWEB51</t>
  </si>
  <si>
    <t>North Wembley Primary 11kV</t>
  </si>
  <si>
    <t>NOWN51</t>
  </si>
  <si>
    <t>Northwold Primary 11kV</t>
  </si>
  <si>
    <t>OFFO51</t>
  </si>
  <si>
    <t>Offord Primary 11kV</t>
  </si>
  <si>
    <t>OLDR51</t>
  </si>
  <si>
    <t>Old Rd Primary 11kV</t>
  </si>
  <si>
    <t>OLDW51</t>
  </si>
  <si>
    <t>Old Welwyn Primary 11kV</t>
  </si>
  <si>
    <t>OLDW52</t>
  </si>
  <si>
    <t>ONGA51</t>
  </si>
  <si>
    <t>Ongar Primary 11kV</t>
  </si>
  <si>
    <t>ORFO51</t>
  </si>
  <si>
    <t>Orford Primary 11kV</t>
  </si>
  <si>
    <t>ORME51</t>
  </si>
  <si>
    <t>Ormesby Primary 11kV</t>
  </si>
  <si>
    <t>ORTO51</t>
  </si>
  <si>
    <t>Orton Primary 11kV</t>
  </si>
  <si>
    <t>OUTW51</t>
  </si>
  <si>
    <t>Outwell Moors Primary 11kV</t>
  </si>
  <si>
    <t>OYBE51</t>
  </si>
  <si>
    <t>Oysterbed Rd 11kV</t>
  </si>
  <si>
    <t>PALM51</t>
  </si>
  <si>
    <t>Palmers Grn Grid 11kV</t>
  </si>
  <si>
    <t>PALM52</t>
  </si>
  <si>
    <t>PARK51</t>
  </si>
  <si>
    <t>Park St Primary 11kV</t>
  </si>
  <si>
    <t>PARS51</t>
  </si>
  <si>
    <t>Parsons Heath Primary 11kV</t>
  </si>
  <si>
    <t>PECH51</t>
  </si>
  <si>
    <t>Peachman Way Primary 11kV</t>
  </si>
  <si>
    <t>PEAS51</t>
  </si>
  <si>
    <t>Peasenhall Primary 11kV</t>
  </si>
  <si>
    <t>PELD51</t>
  </si>
  <si>
    <t>Peldon Primary 11kV</t>
  </si>
  <si>
    <t>PERR51</t>
  </si>
  <si>
    <t>Perry Primary 11kV</t>
  </si>
  <si>
    <t>PERR52</t>
  </si>
  <si>
    <t>PETC51</t>
  </si>
  <si>
    <t>Peterborough Central 11kV</t>
  </si>
  <si>
    <t>PETE51</t>
  </si>
  <si>
    <t>Peterborough East Grid 11kV</t>
  </si>
  <si>
    <t>PETE52</t>
  </si>
  <si>
    <t>PETN51</t>
  </si>
  <si>
    <t>Peterborough North Grid 11kV</t>
  </si>
  <si>
    <t>PETN52</t>
  </si>
  <si>
    <t>PETS51</t>
  </si>
  <si>
    <t>Peterborough South Grid 11kV</t>
  </si>
  <si>
    <t>PINN51</t>
  </si>
  <si>
    <t>Pinner Grn Primary 11kV</t>
  </si>
  <si>
    <t>PITS51</t>
  </si>
  <si>
    <t>Pitstone Primary 11kV</t>
  </si>
  <si>
    <t>PLAY51</t>
  </si>
  <si>
    <t>Playfield Primary 11kV</t>
  </si>
  <si>
    <t>POND51</t>
  </si>
  <si>
    <t>Ponders End Primary 11kV</t>
  </si>
  <si>
    <t>PREB51</t>
  </si>
  <si>
    <t>Prebend St Primary 11kV</t>
  </si>
  <si>
    <t>PREY51</t>
  </si>
  <si>
    <t>Purfleet Primary 11kV</t>
  </si>
  <si>
    <t>PREY52</t>
  </si>
  <si>
    <t>RADN51</t>
  </si>
  <si>
    <t>Radnor Primary 11kV</t>
  </si>
  <si>
    <t>RAFA51</t>
  </si>
  <si>
    <t>RAF Alconbury Primary 11kV</t>
  </si>
  <si>
    <t>RBOW51</t>
  </si>
  <si>
    <t>Rainbow Ln Primary 11kV</t>
  </si>
  <si>
    <t>RAIN51</t>
  </si>
  <si>
    <t>Rainham Primary 11kV</t>
  </si>
  <si>
    <t>RAYP51</t>
  </si>
  <si>
    <t>Rayleigh Local Primary 11kV</t>
  </si>
  <si>
    <t>REED51</t>
  </si>
  <si>
    <t>Reed Primary 11kV</t>
  </si>
  <si>
    <t>REYD51</t>
  </si>
  <si>
    <t>Reydon Primary 11kV</t>
  </si>
  <si>
    <t>RHAL51</t>
  </si>
  <si>
    <t>Rickinghall Primary 11kV</t>
  </si>
  <si>
    <t>RICK51</t>
  </si>
  <si>
    <t>Rickmansworth Grid 11kV</t>
  </si>
  <si>
    <t>ROMN51</t>
  </si>
  <si>
    <t>Romford North Primary 11kV</t>
  </si>
  <si>
    <t>ROMF51</t>
  </si>
  <si>
    <t>Romford Primary 11kV</t>
  </si>
  <si>
    <t>ROUN51</t>
  </si>
  <si>
    <t>Roundwood Rd Primary 11kV</t>
  </si>
  <si>
    <t>ROWL51</t>
  </si>
  <si>
    <t>Rowley Ln Primary 11kV</t>
  </si>
  <si>
    <t>ROYS51</t>
  </si>
  <si>
    <t>Royston Primary 11kV</t>
  </si>
  <si>
    <t>RYEP51</t>
  </si>
  <si>
    <t>Rye House Local Primary 11kV</t>
  </si>
  <si>
    <t>SAFF51</t>
  </si>
  <si>
    <t>Saffron Walden Primary 11kV</t>
  </si>
  <si>
    <t>SALP51</t>
  </si>
  <si>
    <t>Sall 11kV</t>
  </si>
  <si>
    <t>SAND51</t>
  </si>
  <si>
    <t>Sandy Primary 11kV</t>
  </si>
  <si>
    <t>SAUN51</t>
  </si>
  <si>
    <t>Saunderton Primary 11kV</t>
  </si>
  <si>
    <t>SAWN51</t>
  </si>
  <si>
    <t>Sawston Primary 11kV</t>
  </si>
  <si>
    <t>SCOT51</t>
  </si>
  <si>
    <t>Scottow Primary 11kV</t>
  </si>
  <si>
    <t>SELI51</t>
  </si>
  <si>
    <t>Selinas Ln Primary 11kV</t>
  </si>
  <si>
    <t>SLWN51</t>
  </si>
  <si>
    <t>Selwyn Rd Primary 11kV</t>
  </si>
  <si>
    <t>SEVE51</t>
  </si>
  <si>
    <t>Severalls Ln Primary 11kV</t>
  </si>
  <si>
    <t>SHEF51</t>
  </si>
  <si>
    <t>Shefford Primary 11kV</t>
  </si>
  <si>
    <t>SLEY51</t>
  </si>
  <si>
    <t>Shenley Primary 11kV</t>
  </si>
  <si>
    <t>SHPP51</t>
  </si>
  <si>
    <t>Shepreth Primary 11kV</t>
  </si>
  <si>
    <t>SHOT51</t>
  </si>
  <si>
    <t>Shotley Primary 11kV</t>
  </si>
  <si>
    <t>SHRU51</t>
  </si>
  <si>
    <t>Shrub End Primary 11kV</t>
  </si>
  <si>
    <t>SLEA51</t>
  </si>
  <si>
    <t>Sleaford St Primary 11kV</t>
  </si>
  <si>
    <t>SNEP51</t>
  </si>
  <si>
    <t>Snetterton Primary 11kV</t>
  </si>
  <si>
    <t>SNET51</t>
  </si>
  <si>
    <t>Snettisham Primary 11kV</t>
  </si>
  <si>
    <t>SOHA51</t>
  </si>
  <si>
    <t>Soham Primary 11kV</t>
  </si>
  <si>
    <t>SBFT51</t>
  </si>
  <si>
    <t>South Benfleet Primary 11kV</t>
  </si>
  <si>
    <t>SCHE51</t>
  </si>
  <si>
    <t>South Chelmsford Primary 11kV</t>
  </si>
  <si>
    <t>SCHG51</t>
  </si>
  <si>
    <t>South Chingford Primary 11kV</t>
  </si>
  <si>
    <t>SHAR51</t>
  </si>
  <si>
    <t>South Harlow Primary 11kV</t>
  </si>
  <si>
    <t>SHRW51</t>
  </si>
  <si>
    <t>South Harrow Primary 11kV</t>
  </si>
  <si>
    <t>SHIC51</t>
  </si>
  <si>
    <t>South Hitchin Primary 11kV</t>
  </si>
  <si>
    <t>SRUI51</t>
  </si>
  <si>
    <t>South Ruislip Primary 11kV</t>
  </si>
  <si>
    <t>SSTE51</t>
  </si>
  <si>
    <t>South Stevenage Primary 11kV</t>
  </si>
  <si>
    <t>SOWP51</t>
  </si>
  <si>
    <t>South Witham Primary 11kV</t>
  </si>
  <si>
    <t>SWOO51</t>
  </si>
  <si>
    <t>South Woodham Primary 11kV</t>
  </si>
  <si>
    <t>SOEG51</t>
  </si>
  <si>
    <t>Southend Grid 11kV</t>
  </si>
  <si>
    <t>SOEG52</t>
  </si>
  <si>
    <t>SOWE51</t>
  </si>
  <si>
    <t>Southend West Primary 11kV</t>
  </si>
  <si>
    <t>SOWE52</t>
  </si>
  <si>
    <t>SERY51</t>
  </si>
  <si>
    <t>Southery Primary 11kV</t>
  </si>
  <si>
    <t>SPRO51</t>
  </si>
  <si>
    <t>Sprowston Primary 11kV</t>
  </si>
  <si>
    <t>SANT51</t>
  </si>
  <si>
    <t>St Anthony St Primary 11kV</t>
  </si>
  <si>
    <t>STIV51</t>
  </si>
  <si>
    <t>St Ives Primary 11kV</t>
  </si>
  <si>
    <t>STPA51</t>
  </si>
  <si>
    <t>St Pauls Primary 11kV</t>
  </si>
  <si>
    <t>STSP51</t>
  </si>
  <si>
    <t>St Stephens Primary 11kV</t>
  </si>
  <si>
    <t>STAL51</t>
  </si>
  <si>
    <t>Stalham Primary 11kV</t>
  </si>
  <si>
    <t>STMF11</t>
  </si>
  <si>
    <t>Stamford 132kV</t>
  </si>
  <si>
    <t>STAN51</t>
  </si>
  <si>
    <t>Stanmore Grid 11kV</t>
  </si>
  <si>
    <t>STAN52</t>
  </si>
  <si>
    <t>STON51</t>
  </si>
  <si>
    <t>Stanton Primary 11kV</t>
  </si>
  <si>
    <t>STEV51</t>
  </si>
  <si>
    <t>Stevenage Primary 11kV</t>
  </si>
  <si>
    <t>SWPR71</t>
  </si>
  <si>
    <t>Stewartby Primary 6.6kV</t>
  </si>
  <si>
    <t>SFAS51</t>
  </si>
  <si>
    <t>Stickfast Ln Primary 11kV</t>
  </si>
  <si>
    <t>STOD51</t>
  </si>
  <si>
    <t>Stody Primary 11kV</t>
  </si>
  <si>
    <t>SGRV51</t>
  </si>
  <si>
    <t>Stonegrove Primary 11kV</t>
  </si>
  <si>
    <t>STOP51</t>
  </si>
  <si>
    <t>Stopsley 11kV</t>
  </si>
  <si>
    <t>SWAY51</t>
  </si>
  <si>
    <t>Storeys Way Primary 11kV</t>
  </si>
  <si>
    <t>STOW51</t>
  </si>
  <si>
    <t>Stowmarket Grid 11kV</t>
  </si>
  <si>
    <t>SGHT51</t>
  </si>
  <si>
    <t>Straight Rd Primary 11kV</t>
  </si>
  <si>
    <t>SCRT51</t>
  </si>
  <si>
    <t>Sudbury Court Primary 11kV</t>
  </si>
  <si>
    <t>SCRT52</t>
  </si>
  <si>
    <t>SUDB51</t>
  </si>
  <si>
    <t>Sudbury Primary 11kV</t>
  </si>
  <si>
    <t>SUPR51</t>
  </si>
  <si>
    <t>Sundon Primary 11kV</t>
  </si>
  <si>
    <t>SUPR52</t>
  </si>
  <si>
    <t>SWAF51</t>
  </si>
  <si>
    <t>Swaffham Grid 11kV</t>
  </si>
  <si>
    <t>TAKE51</t>
  </si>
  <si>
    <t>Takeley Primary 11kV</t>
  </si>
  <si>
    <t>TAPS51</t>
  </si>
  <si>
    <t>Tapster St Primary 11kV</t>
  </si>
  <si>
    <t>TATT51</t>
  </si>
  <si>
    <t>Tattingstone Primary 11kV</t>
  </si>
  <si>
    <t>THAM51</t>
  </si>
  <si>
    <t>Thame Primary 11kV</t>
  </si>
  <si>
    <t>TXTD51</t>
  </si>
  <si>
    <t>Thaxted Local 11kV</t>
  </si>
  <si>
    <t>THCR51</t>
  </si>
  <si>
    <t>The Cross 11kV</t>
  </si>
  <si>
    <t>THCR52</t>
  </si>
  <si>
    <t>THLI51</t>
  </si>
  <si>
    <t>The Limes 11kV</t>
  </si>
  <si>
    <t>THET51</t>
  </si>
  <si>
    <t>Thetford Grid 11kV</t>
  </si>
  <si>
    <t>THOM51</t>
  </si>
  <si>
    <t>Thompsons Ln Primary 11kV</t>
  </si>
  <si>
    <t>TLEY51</t>
  </si>
  <si>
    <t>Thorley Primary 11kV</t>
  </si>
  <si>
    <t>TBAY51</t>
  </si>
  <si>
    <t>Thorpe Bay Primary 11kV</t>
  </si>
  <si>
    <t>THOL51</t>
  </si>
  <si>
    <t>Thorpe Gd Local 11kV</t>
  </si>
  <si>
    <t>THUN51</t>
  </si>
  <si>
    <t>Thundersley Primary 11kV</t>
  </si>
  <si>
    <t>TBLP51</t>
  </si>
  <si>
    <t>Tilbury Local Primary 11kV</t>
  </si>
  <si>
    <t>TILL51</t>
  </si>
  <si>
    <t>Tillingham Primary 11kV</t>
  </si>
  <si>
    <t>TIPT51</t>
  </si>
  <si>
    <t>Tiptree Primary 11kV</t>
  </si>
  <si>
    <t>TIVE51</t>
  </si>
  <si>
    <t>Tivetshall Primary 11kV</t>
  </si>
  <si>
    <t>TOGD51</t>
  </si>
  <si>
    <t>Tottenham Grid 11kV</t>
  </si>
  <si>
    <t>TOGD52</t>
  </si>
  <si>
    <t>TOGD31</t>
  </si>
  <si>
    <t>Tottenham Grid 33kV</t>
  </si>
  <si>
    <t>TRIN51</t>
  </si>
  <si>
    <t>Tring Primary 11kV</t>
  </si>
  <si>
    <t>TUCK51</t>
  </si>
  <si>
    <t>Tuckswood Primary 11kV</t>
  </si>
  <si>
    <t>TUNW51</t>
  </si>
  <si>
    <t>Tunnel Primary 11kV</t>
  </si>
  <si>
    <t>TURN51</t>
  </si>
  <si>
    <t>Turnford Primary 11kV</t>
  </si>
  <si>
    <t>TURR51</t>
  </si>
  <si>
    <t>Turret Ln Primary 11kV</t>
  </si>
  <si>
    <t>UPLA51</t>
  </si>
  <si>
    <t>Uplands Pk Primary 11kV</t>
  </si>
  <si>
    <t>UPWL51</t>
  </si>
  <si>
    <t>Upwell Lakes End Primary 11kV</t>
  </si>
  <si>
    <t>VALL51</t>
  </si>
  <si>
    <t>Valleybridge Rd Primary 11kV</t>
  </si>
  <si>
    <t>VERY51</t>
  </si>
  <si>
    <t>Verity Way Primary 11kV</t>
  </si>
  <si>
    <t>WADD51</t>
  </si>
  <si>
    <t>Waddesdon Primary 11kV</t>
  </si>
  <si>
    <t>WALS51</t>
  </si>
  <si>
    <t>Walsoken Grid 11kV</t>
  </si>
  <si>
    <t>WALT51</t>
  </si>
  <si>
    <t>Waltham Abbey Primary 11kV</t>
  </si>
  <si>
    <t>WLTH51</t>
  </si>
  <si>
    <t>Waltham Park 11kV</t>
  </si>
  <si>
    <t>WARE51</t>
  </si>
  <si>
    <t>Ware Primary 11kV</t>
  </si>
  <si>
    <t>WARN51</t>
  </si>
  <si>
    <t>Warners End Primary 11kV</t>
  </si>
  <si>
    <t>WARN52</t>
  </si>
  <si>
    <t>WARH51</t>
  </si>
  <si>
    <t>Warren Heath 11kV</t>
  </si>
  <si>
    <t>WASP51</t>
  </si>
  <si>
    <t>Warren Springs Primary 11kV</t>
  </si>
  <si>
    <t>WATE51</t>
  </si>
  <si>
    <t>Water Ln Primary 11kV</t>
  </si>
  <si>
    <t>WATL51</t>
  </si>
  <si>
    <t>Watlington Primary 11kV</t>
  </si>
  <si>
    <t>WATR51</t>
  </si>
  <si>
    <t>Watsons Rd Primary 11kV</t>
  </si>
  <si>
    <t>WATT51</t>
  </si>
  <si>
    <t>Watton Primary 11kV</t>
  </si>
  <si>
    <t>WEAL51</t>
  </si>
  <si>
    <t>Wealdstone Primary 11kV</t>
  </si>
  <si>
    <t>WELW51</t>
  </si>
  <si>
    <t>Welwyn Primary 11kV</t>
  </si>
  <si>
    <t>WEMP51</t>
  </si>
  <si>
    <t>Wembley Park 11kV</t>
  </si>
  <si>
    <t>WEND51</t>
  </si>
  <si>
    <t>Wendover Primary 11kV</t>
  </si>
  <si>
    <t>WBEK51</t>
  </si>
  <si>
    <t>West Beckham Primary 11kV</t>
  </si>
  <si>
    <t>WEBP51</t>
  </si>
  <si>
    <t>West Bedford Primary 11kV</t>
  </si>
  <si>
    <t>WBRA51</t>
  </si>
  <si>
    <t>West Braintree Primary 11kV</t>
  </si>
  <si>
    <t>WCHE51</t>
  </si>
  <si>
    <t>West Chelmsford Primary 11kV</t>
  </si>
  <si>
    <t>WGRN51</t>
  </si>
  <si>
    <t>West Grn Primary 11kV</t>
  </si>
  <si>
    <t>WHAN51</t>
  </si>
  <si>
    <t>West Hanningfield Pri 11kV</t>
  </si>
  <si>
    <t>WHER51</t>
  </si>
  <si>
    <t>West Hertford Primary 11kV</t>
  </si>
  <si>
    <t>WHOR51</t>
  </si>
  <si>
    <t>West Horndon Primary 11kV</t>
  </si>
  <si>
    <t>WLET51</t>
  </si>
  <si>
    <t>West Letchworth Primary 11kV</t>
  </si>
  <si>
    <t>WPOT51</t>
  </si>
  <si>
    <t>West Potters Bar Primary 11kV</t>
  </si>
  <si>
    <t>WBRY51</t>
  </si>
  <si>
    <t>Westbury Primary 11kV</t>
  </si>
  <si>
    <t>WLON51</t>
  </si>
  <si>
    <t>Weston Longville Primary 11kV</t>
  </si>
  <si>
    <t>WSTP51</t>
  </si>
  <si>
    <t>Westoning Primary 11kV</t>
  </si>
  <si>
    <t>WETH51</t>
  </si>
  <si>
    <t>Wethersfield Primary 11kV</t>
  </si>
  <si>
    <t>WHAP51</t>
  </si>
  <si>
    <t>Whapload Rd Primary 11kV</t>
  </si>
  <si>
    <t>WHET51</t>
  </si>
  <si>
    <t>Whetstone Primary 11kV</t>
  </si>
  <si>
    <t>WORD51</t>
  </si>
  <si>
    <t>White Roding Primary 11kV</t>
  </si>
  <si>
    <t>WHIT51</t>
  </si>
  <si>
    <t>Whittlesey Primary 11kV</t>
  </si>
  <si>
    <t>WFRD51</t>
  </si>
  <si>
    <t>Wickford Primary 11kV</t>
  </si>
  <si>
    <t>WIGG51</t>
  </si>
  <si>
    <t>Wiggenhall Primary 11kV</t>
  </si>
  <si>
    <t>WRWY51</t>
  </si>
  <si>
    <t>Wisbech Railway Primary 11kV</t>
  </si>
  <si>
    <t>WITH51</t>
  </si>
  <si>
    <t>Witham Primary 11kV</t>
  </si>
  <si>
    <t>WIXP51</t>
  </si>
  <si>
    <t>Wix Primary 11kV</t>
  </si>
  <si>
    <t>WOOD51</t>
  </si>
  <si>
    <t>Woodwalton Primary 11kV</t>
  </si>
  <si>
    <t>WORS51</t>
  </si>
  <si>
    <t>Worstead Primary 11kV</t>
  </si>
  <si>
    <t>WRAT51</t>
  </si>
  <si>
    <t>Wratting Primary 11kV</t>
  </si>
  <si>
    <t>WRIT51</t>
  </si>
  <si>
    <t>Writtle St Primary 11kV</t>
  </si>
  <si>
    <t>WROX51</t>
  </si>
  <si>
    <t>Wroxham Primary 11kV</t>
  </si>
  <si>
    <t>WHAM51</t>
  </si>
  <si>
    <t>Wymondham Primary 11kV</t>
  </si>
  <si>
    <t>Location name/ID</t>
  </si>
  <si>
    <t>Parent location</t>
  </si>
  <si>
    <t>Local charge 1
£/kVA/year</t>
  </si>
  <si>
    <t>Remote charge 1
£/kVA/year</t>
  </si>
  <si>
    <t>ABPA51</t>
  </si>
  <si>
    <t>Aberdeen Pl A 11kV</t>
  </si>
  <si>
    <t>ABPA52</t>
  </si>
  <si>
    <t>ABPB51</t>
  </si>
  <si>
    <t>Aberdeen Pl B 11kV</t>
  </si>
  <si>
    <t>ACTL81</t>
  </si>
  <si>
    <t>Acton Lane 22kV</t>
  </si>
  <si>
    <t>AMBL51</t>
  </si>
  <si>
    <t>Amberley Rd 11kV</t>
  </si>
  <si>
    <t>AMBL52</t>
  </si>
  <si>
    <t>AXES51</t>
  </si>
  <si>
    <t>Axe St 11kV</t>
  </si>
  <si>
    <t>AXES52</t>
  </si>
  <si>
    <t>BACA51</t>
  </si>
  <si>
    <t>Back Hill A 11kV</t>
  </si>
  <si>
    <t>BACA52</t>
  </si>
  <si>
    <t>BANC51</t>
  </si>
  <si>
    <t>Bankside C 11kV</t>
  </si>
  <si>
    <t>BANC52</t>
  </si>
  <si>
    <t>BANC53</t>
  </si>
  <si>
    <t>BANC54</t>
  </si>
  <si>
    <t>BAND81</t>
  </si>
  <si>
    <t>Bankside D 20kV</t>
  </si>
  <si>
    <t>BAND82</t>
  </si>
  <si>
    <t>BARK11</t>
  </si>
  <si>
    <t>Barking 132kV GIS</t>
  </si>
  <si>
    <t>BARW51</t>
  </si>
  <si>
    <t>Barking West 11kV</t>
  </si>
  <si>
    <t>BARW52</t>
  </si>
  <si>
    <t>BARW31</t>
  </si>
  <si>
    <t>Barking West 33kV</t>
  </si>
  <si>
    <t>BNSB71</t>
  </si>
  <si>
    <t>Barnes B 6.6kV</t>
  </si>
  <si>
    <t>BNSB72</t>
  </si>
  <si>
    <t>BEEA51</t>
  </si>
  <si>
    <t>Beech St A 11kV</t>
  </si>
  <si>
    <t>BEEB51</t>
  </si>
  <si>
    <t>Beech St B 11kV</t>
  </si>
  <si>
    <t>BEEB52</t>
  </si>
  <si>
    <t>BEEB53</t>
  </si>
  <si>
    <t>BENR51</t>
  </si>
  <si>
    <t>Bengeworth Rd 11kV</t>
  </si>
  <si>
    <t>BENR52</t>
  </si>
  <si>
    <t>BLHL51</t>
  </si>
  <si>
    <t>Blackhorse Lane 11kV</t>
  </si>
  <si>
    <t>BKWY51</t>
  </si>
  <si>
    <t>Blackwall Way 11kV</t>
  </si>
  <si>
    <t>BKWY52</t>
  </si>
  <si>
    <t>BLOP71</t>
  </si>
  <si>
    <t>Bloomfield Place 6.6kV</t>
  </si>
  <si>
    <t>BLOP72</t>
  </si>
  <si>
    <t>BOWS51</t>
  </si>
  <si>
    <t>Bow 11kV</t>
  </si>
  <si>
    <t>BOWS52</t>
  </si>
  <si>
    <t>BRXB51</t>
  </si>
  <si>
    <t>Brixton B 11kV</t>
  </si>
  <si>
    <t>BRXB52</t>
  </si>
  <si>
    <t>BROA51</t>
  </si>
  <si>
    <t>Broadway 11kV</t>
  </si>
  <si>
    <t>BROA52</t>
  </si>
  <si>
    <t>BROS51</t>
  </si>
  <si>
    <t>Bromley South 11kV</t>
  </si>
  <si>
    <t>BROS52</t>
  </si>
  <si>
    <t>BULS51</t>
  </si>
  <si>
    <t>Bulwer St 11kV</t>
  </si>
  <si>
    <t>BULS52</t>
  </si>
  <si>
    <t>BURL51</t>
  </si>
  <si>
    <t>Burlington Rd 11kV</t>
  </si>
  <si>
    <t>BURL52</t>
  </si>
  <si>
    <t>CALS51</t>
  </si>
  <si>
    <t>Calshot St 11kV</t>
  </si>
  <si>
    <t>CALS52</t>
  </si>
  <si>
    <t>CARN51</t>
  </si>
  <si>
    <t>Carnaby St 11 kV</t>
  </si>
  <si>
    <t>CARN52</t>
  </si>
  <si>
    <t>CARC51</t>
  </si>
  <si>
    <t>Carnaby St C 11kV</t>
  </si>
  <si>
    <t>CARK51</t>
  </si>
  <si>
    <t>Carslake Rd 11kV</t>
  </si>
  <si>
    <t>CARK52</t>
  </si>
  <si>
    <t>CHSL51</t>
  </si>
  <si>
    <t>Chislehurst 11kV</t>
  </si>
  <si>
    <t>CHSL52</t>
  </si>
  <si>
    <t>Churchfields 11kV</t>
  </si>
  <si>
    <t>CHUR52</t>
  </si>
  <si>
    <t>CITB51</t>
  </si>
  <si>
    <t>City Rd B 11kV</t>
  </si>
  <si>
    <t>CITB52</t>
  </si>
  <si>
    <t>CITB53</t>
  </si>
  <si>
    <t>CITC51</t>
  </si>
  <si>
    <t>City Rd C 11kV</t>
  </si>
  <si>
    <t>CITC52</t>
  </si>
  <si>
    <t>CLAP51</t>
  </si>
  <si>
    <t>Clapham Park Rd 11kV</t>
  </si>
  <si>
    <t>CLAP52</t>
  </si>
  <si>
    <t>CLAR51</t>
  </si>
  <si>
    <t>Clarks Rd B 11kV</t>
  </si>
  <si>
    <t>CLAR52</t>
  </si>
  <si>
    <t>CRAY51</t>
  </si>
  <si>
    <t>Crayford 11kV</t>
  </si>
  <si>
    <t>CRAY52</t>
  </si>
  <si>
    <t>DARA31</t>
  </si>
  <si>
    <t>Dartford Grid A 33kV</t>
  </si>
  <si>
    <t>DARB51</t>
  </si>
  <si>
    <t>Dartford Grid B 11kV</t>
  </si>
  <si>
    <t>DARB52</t>
  </si>
  <si>
    <t>DEPD51</t>
  </si>
  <si>
    <t>Deptford Grid 11kV</t>
  </si>
  <si>
    <t>DEPD52</t>
  </si>
  <si>
    <t>DEPD53</t>
  </si>
  <si>
    <t>DERM51</t>
  </si>
  <si>
    <t>Dermody Rd 11kV</t>
  </si>
  <si>
    <t>DEVO51</t>
  </si>
  <si>
    <t>Devonshire Square 11kV</t>
  </si>
  <si>
    <t>DEVO52</t>
  </si>
  <si>
    <t>DEVO53</t>
  </si>
  <si>
    <t>DUST51</t>
  </si>
  <si>
    <t>Duke St B 11kV</t>
  </si>
  <si>
    <t>DUST52</t>
  </si>
  <si>
    <t>DUST53</t>
  </si>
  <si>
    <t>DKAV51</t>
  </si>
  <si>
    <t>Dukes Ave 11kV</t>
  </si>
  <si>
    <t>DURN51</t>
  </si>
  <si>
    <t>Durnsford Rd 11kV</t>
  </si>
  <si>
    <t>DURN52</t>
  </si>
  <si>
    <t>EBBR51</t>
  </si>
  <si>
    <t>Ebury Bridge 11kV</t>
  </si>
  <si>
    <t>EBBR52</t>
  </si>
  <si>
    <t>EBBR53</t>
  </si>
  <si>
    <t>EDLC51</t>
  </si>
  <si>
    <t>Edwards Lane C 11kV</t>
  </si>
  <si>
    <t>EDLC52</t>
  </si>
  <si>
    <t>EDLC53</t>
  </si>
  <si>
    <t>ELTM51</t>
  </si>
  <si>
    <t>Eltham Grid 11kV</t>
  </si>
  <si>
    <t>ELTM52</t>
  </si>
  <si>
    <t>ELHS51</t>
  </si>
  <si>
    <t>Eltham High St 11kV</t>
  </si>
  <si>
    <t>EPPN51</t>
  </si>
  <si>
    <t>Epping New Rd 11kV</t>
  </si>
  <si>
    <t>EPPN52</t>
  </si>
  <si>
    <t>EITH51</t>
  </si>
  <si>
    <t>Erith 11kV</t>
  </si>
  <si>
    <t>EITH52</t>
  </si>
  <si>
    <t>EXET51</t>
  </si>
  <si>
    <t>Exeter Rd 11kV</t>
  </si>
  <si>
    <t>EXET52</t>
  </si>
  <si>
    <t>Fairlop Rd 11kV</t>
  </si>
  <si>
    <t>FARJ51</t>
  </si>
  <si>
    <t>Farjeon Rd 11kV</t>
  </si>
  <si>
    <t>FARJ52</t>
  </si>
  <si>
    <t>FINA51</t>
  </si>
  <si>
    <t>Finsbury Mkt A 11kV</t>
  </si>
  <si>
    <t>FINA52</t>
  </si>
  <si>
    <t>FIND51</t>
  </si>
  <si>
    <t>Finsbury Mkt D 11kV</t>
  </si>
  <si>
    <t>FINE51</t>
  </si>
  <si>
    <t>Finsbury Mkt E 11kV</t>
  </si>
  <si>
    <t>FINE52</t>
  </si>
  <si>
    <t>FINE53</t>
  </si>
  <si>
    <t>FISB51</t>
  </si>
  <si>
    <t>Fisher St B 11kV</t>
  </si>
  <si>
    <t>FISB52</t>
  </si>
  <si>
    <t>Forest Hill 11kV</t>
  </si>
  <si>
    <t>FULC51</t>
  </si>
  <si>
    <t>Fulham Palace Rd C 11kV</t>
  </si>
  <si>
    <t>FULC52</t>
  </si>
  <si>
    <t>FULC53</t>
  </si>
  <si>
    <t>GEST51</t>
  </si>
  <si>
    <t>Georgiana St 11kV</t>
  </si>
  <si>
    <t>GEST52</t>
  </si>
  <si>
    <t>GEST53</t>
  </si>
  <si>
    <t>GIBR51</t>
  </si>
  <si>
    <t>Gibbons Rd 11kV</t>
  </si>
  <si>
    <t>GIBR52</t>
  </si>
  <si>
    <t>GIBR53</t>
  </si>
  <si>
    <t>GLAU51</t>
  </si>
  <si>
    <t>Glaucus St 11kV</t>
  </si>
  <si>
    <t>GORR51</t>
  </si>
  <si>
    <t>Gorringe Park 11kV</t>
  </si>
  <si>
    <t>GORR52</t>
  </si>
  <si>
    <t>GROL51</t>
  </si>
  <si>
    <t>Grove Lodge 11kV</t>
  </si>
  <si>
    <t>GROL52</t>
  </si>
  <si>
    <t>HACC71</t>
  </si>
  <si>
    <t>Hackney C 6.6kV</t>
  </si>
  <si>
    <t>HACC72</t>
  </si>
  <si>
    <t>HACC73</t>
  </si>
  <si>
    <t>HATR51</t>
  </si>
  <si>
    <t>Hatchard Rd 11kV</t>
  </si>
  <si>
    <t>HATR52</t>
  </si>
  <si>
    <t>HEAR51</t>
  </si>
  <si>
    <t>Hearn St 11kV</t>
  </si>
  <si>
    <t>HEAR52</t>
  </si>
  <si>
    <t>HOLW51</t>
  </si>
  <si>
    <t>Holloway 11kV</t>
  </si>
  <si>
    <t>HOLW52</t>
  </si>
  <si>
    <t>HURS11</t>
  </si>
  <si>
    <t>Hurst 132kV</t>
  </si>
  <si>
    <t>HYPA51</t>
  </si>
  <si>
    <t>Hyde Park Estate A 11kV</t>
  </si>
  <si>
    <t>HYPA52</t>
  </si>
  <si>
    <t>HYPB51</t>
  </si>
  <si>
    <t>Hyde Park Estate B 11kV</t>
  </si>
  <si>
    <t>HYPB52</t>
  </si>
  <si>
    <t>IMPC71</t>
  </si>
  <si>
    <t>Imperial College 6.6kV</t>
  </si>
  <si>
    <t>IMPC72</t>
  </si>
  <si>
    <t>Kimberley Rd B 11kV</t>
  </si>
  <si>
    <t>KIMB52</t>
  </si>
  <si>
    <t>KHWK51</t>
  </si>
  <si>
    <t>King Henry's Walk 11kV</t>
  </si>
  <si>
    <t>KHWK52</t>
  </si>
  <si>
    <t>KGYA51</t>
  </si>
  <si>
    <t>Kings Yard A 11kV</t>
  </si>
  <si>
    <t>KGYA52</t>
  </si>
  <si>
    <t>KGYB51</t>
  </si>
  <si>
    <t>Kings Yard B 11kV</t>
  </si>
  <si>
    <t>KITO11</t>
  </si>
  <si>
    <t>Kingston (SEEB) 132kV</t>
  </si>
  <si>
    <t>KITO12</t>
  </si>
  <si>
    <t>KWAY51</t>
  </si>
  <si>
    <t>Kingsway 11kV</t>
  </si>
  <si>
    <t>KWAY52</t>
  </si>
  <si>
    <t>LEIR31</t>
  </si>
  <si>
    <t>Leicester Rd 33kV</t>
  </si>
  <si>
    <t>LESQ51</t>
  </si>
  <si>
    <t>Leicester Sq 11kV</t>
  </si>
  <si>
    <t>LESQ52</t>
  </si>
  <si>
    <t>LESQ53</t>
  </si>
  <si>
    <t>LEYB51</t>
  </si>
  <si>
    <t>Ley St B 11kV</t>
  </si>
  <si>
    <t>LEYB52</t>
  </si>
  <si>
    <t>LIMA51</t>
  </si>
  <si>
    <t>Limeburner Ln 11kV</t>
  </si>
  <si>
    <t>LIMA52</t>
  </si>
  <si>
    <t>LIMA53</t>
  </si>
  <si>
    <t>LITA51</t>
  </si>
  <si>
    <t>Lithos Rd A 11kV</t>
  </si>
  <si>
    <t>LITA52</t>
  </si>
  <si>
    <t>LITB11</t>
  </si>
  <si>
    <t>Littlebrook 132kV GIS</t>
  </si>
  <si>
    <t>LOMD51</t>
  </si>
  <si>
    <t>Lombard Rd B 11kV</t>
  </si>
  <si>
    <t>LOMD52</t>
  </si>
  <si>
    <t>Longford St B 11kV</t>
  </si>
  <si>
    <t>LONG52</t>
  </si>
  <si>
    <t>LONG53</t>
  </si>
  <si>
    <t>BREN81</t>
  </si>
  <si>
    <t>LPN 0001</t>
  </si>
  <si>
    <t>GRFD81</t>
  </si>
  <si>
    <t>LPN 0002</t>
  </si>
  <si>
    <t>PARL81</t>
  </si>
  <si>
    <t>LPN 0003</t>
  </si>
  <si>
    <t>NMRD51</t>
  </si>
  <si>
    <t>LPN 0004</t>
  </si>
  <si>
    <t>NUTM51</t>
  </si>
  <si>
    <t>LPN 0006</t>
  </si>
  <si>
    <t>BECS31</t>
  </si>
  <si>
    <t>LPN 0007</t>
  </si>
  <si>
    <t>CRSN31</t>
  </si>
  <si>
    <t>LPN 0009</t>
  </si>
  <si>
    <t>HOXT31</t>
  </si>
  <si>
    <t>LPN 0010</t>
  </si>
  <si>
    <t>CANS51</t>
  </si>
  <si>
    <t>LPN 0011</t>
  </si>
  <si>
    <t>MANS81</t>
  </si>
  <si>
    <t>LPN 0012</t>
  </si>
  <si>
    <t>CHAX71</t>
  </si>
  <si>
    <t>LPN 0013</t>
  </si>
  <si>
    <t>BDGE31</t>
  </si>
  <si>
    <t>LPN 0014</t>
  </si>
  <si>
    <t>BDGW31</t>
  </si>
  <si>
    <t>LPN 0015</t>
  </si>
  <si>
    <t>GSST31</t>
  </si>
  <si>
    <t>LPN 0016</t>
  </si>
  <si>
    <t>LEAW31</t>
  </si>
  <si>
    <t>LPN 0017</t>
  </si>
  <si>
    <t>LEAE31</t>
  </si>
  <si>
    <t>LPN 0018</t>
  </si>
  <si>
    <t>FENE31</t>
  </si>
  <si>
    <t>LPN 0019</t>
  </si>
  <si>
    <t>MARK31</t>
  </si>
  <si>
    <t>LPN 0020</t>
  </si>
  <si>
    <t>LPN 0021</t>
  </si>
  <si>
    <t>CHAT52</t>
  </si>
  <si>
    <t>BWNR81</t>
  </si>
  <si>
    <t>LPN 0022</t>
  </si>
  <si>
    <t>BOWC51</t>
  </si>
  <si>
    <t>LPN 0023</t>
  </si>
  <si>
    <t>BOWC52</t>
  </si>
  <si>
    <t>BOWC53</t>
  </si>
  <si>
    <t>BOWC54</t>
  </si>
  <si>
    <t>CHSB31</t>
  </si>
  <si>
    <t>LPN 0024</t>
  </si>
  <si>
    <t>CANE31</t>
  </si>
  <si>
    <t>LPN 0026</t>
  </si>
  <si>
    <t>CHAP81</t>
  </si>
  <si>
    <t>LPN 0030</t>
  </si>
  <si>
    <t>FENW31</t>
  </si>
  <si>
    <t>LPN 0031</t>
  </si>
  <si>
    <t>BTPS31</t>
  </si>
  <si>
    <t>LPN 0032</t>
  </si>
  <si>
    <t>BTPN31</t>
  </si>
  <si>
    <t>LPN 0033</t>
  </si>
  <si>
    <t>CORA51</t>
  </si>
  <si>
    <t>LPN 0034</t>
  </si>
  <si>
    <t>STEN81</t>
  </si>
  <si>
    <t>LPN 0035</t>
  </si>
  <si>
    <t>WHBR81</t>
  </si>
  <si>
    <t>LPN 0036</t>
  </si>
  <si>
    <t>WHBR82</t>
  </si>
  <si>
    <t>TAY5G1</t>
  </si>
  <si>
    <t>LPN 0038</t>
  </si>
  <si>
    <t>TAY5G2</t>
  </si>
  <si>
    <t>WISB81</t>
  </si>
  <si>
    <t>LPN 0040</t>
  </si>
  <si>
    <t>WISB82</t>
  </si>
  <si>
    <t>WILB51</t>
  </si>
  <si>
    <t>LPN 0041</t>
  </si>
  <si>
    <t>LANW51</t>
  </si>
  <si>
    <t>LPN 0043</t>
  </si>
  <si>
    <t>LOTS81</t>
  </si>
  <si>
    <t>LPN 0044</t>
  </si>
  <si>
    <t>WIMD31</t>
  </si>
  <si>
    <t>LPN 0045</t>
  </si>
  <si>
    <t>CSBS31</t>
  </si>
  <si>
    <t>LPN 0046</t>
  </si>
  <si>
    <t>CSBN31</t>
  </si>
  <si>
    <t>LPN 0047</t>
  </si>
  <si>
    <t>QVSN31</t>
  </si>
  <si>
    <t>LPN 0048</t>
  </si>
  <si>
    <t>QSBS31</t>
  </si>
  <si>
    <t>LPN 0049</t>
  </si>
  <si>
    <t>WORE31</t>
  </si>
  <si>
    <t>LPN 0050</t>
  </si>
  <si>
    <t>WORW31</t>
  </si>
  <si>
    <t>LPN 0051</t>
  </si>
  <si>
    <t>LWAN31</t>
  </si>
  <si>
    <t>LPN 0052</t>
  </si>
  <si>
    <t>LWAS31</t>
  </si>
  <si>
    <t>LPN 0053</t>
  </si>
  <si>
    <t>LWBN31</t>
  </si>
  <si>
    <t>LPN 0054</t>
  </si>
  <si>
    <t>LWBS31</t>
  </si>
  <si>
    <t>LPN 0055</t>
  </si>
  <si>
    <t>LMSE31</t>
  </si>
  <si>
    <t>LPN 0057</t>
  </si>
  <si>
    <t>FENS31</t>
  </si>
  <si>
    <t>LPN 0059</t>
  </si>
  <si>
    <t>LMSN31</t>
  </si>
  <si>
    <t>LPN 0060</t>
  </si>
  <si>
    <t>PYPT31</t>
  </si>
  <si>
    <t>LPN 0061</t>
  </si>
  <si>
    <t>KIRT51</t>
  </si>
  <si>
    <t>LPN 0062</t>
  </si>
  <si>
    <t>FENN31</t>
  </si>
  <si>
    <t>LPN 0064</t>
  </si>
  <si>
    <t>BISW31</t>
  </si>
  <si>
    <t>LPN 0065</t>
  </si>
  <si>
    <t>BISE31</t>
  </si>
  <si>
    <t>LPN 0066</t>
  </si>
  <si>
    <t>LLCR81</t>
  </si>
  <si>
    <t>LPN 0067</t>
  </si>
  <si>
    <t>WKST31</t>
  </si>
  <si>
    <t>LPN 0068</t>
  </si>
  <si>
    <t>WKST32</t>
  </si>
  <si>
    <t>THAM31</t>
  </si>
  <si>
    <t>LPN 0069</t>
  </si>
  <si>
    <t>THAM32</t>
  </si>
  <si>
    <t>MOFE31</t>
  </si>
  <si>
    <t>LPN 0070</t>
  </si>
  <si>
    <t>MOFW31</t>
  </si>
  <si>
    <t>LPN 0071</t>
  </si>
  <si>
    <t>LEAD31</t>
  </si>
  <si>
    <t>LPN 0072</t>
  </si>
  <si>
    <t>MERT51</t>
  </si>
  <si>
    <t>Merton 11kV</t>
  </si>
  <si>
    <t>MERT52</t>
  </si>
  <si>
    <t>MONB51</t>
  </si>
  <si>
    <t>Montford Place B 11kV</t>
  </si>
  <si>
    <t>MONB52</t>
  </si>
  <si>
    <t>MONB53</t>
  </si>
  <si>
    <t>MONB54</t>
  </si>
  <si>
    <t>MORT51</t>
  </si>
  <si>
    <t>Moreton Street 11kV</t>
  </si>
  <si>
    <t>MORT52</t>
  </si>
  <si>
    <t>MORT53</t>
  </si>
  <si>
    <t>MOSW71</t>
  </si>
  <si>
    <t>Moscow Rd 6.6kV</t>
  </si>
  <si>
    <t>MOSW72</t>
  </si>
  <si>
    <t>NECK51</t>
  </si>
  <si>
    <t>Neckinger 11kV</t>
  </si>
  <si>
    <t>NECK52</t>
  </si>
  <si>
    <t>NELN51</t>
  </si>
  <si>
    <t>Nelson St 11kV</t>
  </si>
  <si>
    <t>NEWB51</t>
  </si>
  <si>
    <t>Newington House B 11kV</t>
  </si>
  <si>
    <t>NEWB52</t>
  </si>
  <si>
    <t>NORX51</t>
  </si>
  <si>
    <t>North Cross Rd 11kV</t>
  </si>
  <si>
    <t>OBRB51</t>
  </si>
  <si>
    <t>Old Brompton Rd B 11kV</t>
  </si>
  <si>
    <t>OBRB52</t>
  </si>
  <si>
    <t>OBRB53</t>
  </si>
  <si>
    <t>OSCL51</t>
  </si>
  <si>
    <t>Old School Close 11kV</t>
  </si>
  <si>
    <t>OSCL52</t>
  </si>
  <si>
    <t>OSBB51</t>
  </si>
  <si>
    <t>Osborn St B 11kV</t>
  </si>
  <si>
    <t>OSBB52</t>
  </si>
  <si>
    <t>OSBB53</t>
  </si>
  <si>
    <t>PATE51</t>
  </si>
  <si>
    <t>Paternoster 11kV</t>
  </si>
  <si>
    <t>PATE52</t>
  </si>
  <si>
    <t>SEWL51</t>
  </si>
  <si>
    <t>Sewell Rd B 11kV</t>
  </si>
  <si>
    <t>SEWL52</t>
  </si>
  <si>
    <t>SHOD51</t>
  </si>
  <si>
    <t>Shorts Gdns 11kV</t>
  </si>
  <si>
    <t>SILB51</t>
  </si>
  <si>
    <t>Silvertown B 11kV</t>
  </si>
  <si>
    <t>SILB52</t>
  </si>
  <si>
    <t>SILB53</t>
  </si>
  <si>
    <t>SIMP51</t>
  </si>
  <si>
    <t>Simpsons Road 11kV</t>
  </si>
  <si>
    <t>SBAN51</t>
  </si>
  <si>
    <t>South Bank 11kV</t>
  </si>
  <si>
    <t>SBAN52</t>
  </si>
  <si>
    <t>STWR51</t>
  </si>
  <si>
    <t>Stewarts Rd 11kV</t>
  </si>
  <si>
    <t>STWR52</t>
  </si>
  <si>
    <t>SYDK51</t>
  </si>
  <si>
    <t>Sydenham Park 11kV</t>
  </si>
  <si>
    <t>SYDK52</t>
  </si>
  <si>
    <t>TOOS51</t>
  </si>
  <si>
    <t>Tooley St 11kV</t>
  </si>
  <si>
    <t>TOWB51</t>
  </si>
  <si>
    <t>Townmead B 11kV</t>
  </si>
  <si>
    <t>TOWB52</t>
  </si>
  <si>
    <t>TOWB53</t>
  </si>
  <si>
    <t>Trinity Crescent 11kV</t>
  </si>
  <si>
    <t>TRIN52</t>
  </si>
  <si>
    <t>VERR51</t>
  </si>
  <si>
    <t>Verney Rd 11kV</t>
  </si>
  <si>
    <t>VERR52</t>
  </si>
  <si>
    <t>VICT71</t>
  </si>
  <si>
    <t>Victoria Gdns 6.6kV</t>
  </si>
  <si>
    <t>VICT72</t>
  </si>
  <si>
    <t>VISC51</t>
  </si>
  <si>
    <t>Victoria St 11kV</t>
  </si>
  <si>
    <t>VISC52</t>
  </si>
  <si>
    <t>WANC51</t>
  </si>
  <si>
    <t>Wandsworth Central A 11kV</t>
  </si>
  <si>
    <t>WANC52</t>
  </si>
  <si>
    <t>Waterloo Rd 11kV</t>
  </si>
  <si>
    <t>WATR52</t>
  </si>
  <si>
    <t>WFCS51</t>
  </si>
  <si>
    <t>West Ferry Circus 11kV</t>
  </si>
  <si>
    <t>WFCS52</t>
  </si>
  <si>
    <t>WFCS53</t>
  </si>
  <si>
    <t>WFCS54</t>
  </si>
  <si>
    <t>WHAG51</t>
  </si>
  <si>
    <t>West Ham Grid 11kV</t>
  </si>
  <si>
    <t>WHAG52</t>
  </si>
  <si>
    <t>WHAG53</t>
  </si>
  <si>
    <t>WHAG54</t>
  </si>
  <si>
    <t>WNOR51</t>
  </si>
  <si>
    <t>West Norwood 11kV</t>
  </si>
  <si>
    <t>WNOR52</t>
  </si>
  <si>
    <t>WHSR51</t>
  </si>
  <si>
    <t>Whiston Rd 11kV</t>
  </si>
  <si>
    <t>WHSR52</t>
  </si>
  <si>
    <t>WINL51</t>
  </si>
  <si>
    <t>Winlaton Rd 11kV</t>
  </si>
  <si>
    <t>WINL52</t>
  </si>
  <si>
    <t>WDLN51</t>
  </si>
  <si>
    <t>Wood Lane 11kV</t>
  </si>
  <si>
    <t>WDGR51</t>
  </si>
  <si>
    <t>Woodgrange Park 11kV</t>
  </si>
  <si>
    <t>ABER RHYD 132KV</t>
  </si>
  <si>
    <t>BIRKENHEAD 132KV</t>
  </si>
  <si>
    <t>CAPENHURST 132KV</t>
  </si>
  <si>
    <t>CARRINGTON AND FIDDLER FERRYS 132KV</t>
  </si>
  <si>
    <t>CONNAHS QUAY 132KV</t>
  </si>
  <si>
    <t>CONNAHS QUAY PENTIR AND ST ASAPH 132KV</t>
  </si>
  <si>
    <t>CREWE 132KV</t>
  </si>
  <si>
    <t>FRODSHAM 132KV</t>
  </si>
  <si>
    <t>FRODSHAM ROCKSAVAGE 132KV</t>
  </si>
  <si>
    <t>INCE 132kV</t>
  </si>
  <si>
    <t>KIRKBY 132KV</t>
  </si>
  <si>
    <t>LEGACY 132KV</t>
  </si>
  <si>
    <t>LISTER DRIVE 132KV</t>
  </si>
  <si>
    <t>RAINHILL 132KV</t>
  </si>
  <si>
    <t>TRAWSFYNYDD 132KV</t>
  </si>
  <si>
    <t>WYLFA 132KV</t>
  </si>
  <si>
    <t>ABERYSTWYTH GT2 / RHYDLYDAN GT1</t>
  </si>
  <si>
    <t>Cefn Croes</t>
  </si>
  <si>
    <t>BROMBOROUGH GT3 / ROCK FERRY GT2</t>
  </si>
  <si>
    <t>Burbo OWF</t>
  </si>
  <si>
    <t>HESWALL GT1 / HOYLAKE GT2 / PRENTON GRID GT3</t>
  </si>
  <si>
    <t>PRENTON GRID GT1 / ROCK FERRY GT1</t>
  </si>
  <si>
    <t>WALLASEY GT1 / WALLASEY GT2 / WOODSIDE GT2</t>
  </si>
  <si>
    <t>Bridgewater Paper</t>
  </si>
  <si>
    <t>BROMBOROUGH GT2 / ELLESMERE PORT GT1 / HOOTON PK GT1A / HOOTON PK GT2A</t>
  </si>
  <si>
    <t>CHESTER MAIN GT4 / CRANE BANK GT1 / GUILDEN SUTTON GT1 / SALTNEY G2A</t>
  </si>
  <si>
    <t>Hooton Park B</t>
  </si>
  <si>
    <t>BM Winnington</t>
  </si>
  <si>
    <t>DALLAM GT1 / SANKEY BRIDGES GT1 / WARRINGTON GT3</t>
  </si>
  <si>
    <t>ELWORTH GT1 / ELWORTH GT2 / KNUTSFORD GT1 / KNUTSFORD GT2</t>
  </si>
  <si>
    <t>HARTFORD GT1 / LOSTOCK GT2 / WINSFORD GT1 / WINSFORD GT2</t>
  </si>
  <si>
    <t>SANKEY BRIDGES GT3 / WARRINGTON GT5</t>
  </si>
  <si>
    <t>Stublach</t>
  </si>
  <si>
    <t>Wade Grid</t>
  </si>
  <si>
    <t>BANGOR GT2 / CAERNARFON GT2</t>
  </si>
  <si>
    <t>BRYMBO GT2 / HAWARDEN GT2 / HOLYWELL GT2</t>
  </si>
  <si>
    <t>Bryn Bach</t>
  </si>
  <si>
    <t>CASTLE CEMENT GT1 / HAWARDEN GT1 / SALTNEY GT1 / SALTNEY G2B</t>
  </si>
  <si>
    <t>Clocaenog</t>
  </si>
  <si>
    <t>COLWYN BAY GT1 / COLWYN BAY GT2 / DOLGARROG GT2</t>
  </si>
  <si>
    <t>DEESIDE PK GRID GT1 / SIXTH AVE GRID GT1</t>
  </si>
  <si>
    <t>HOLYWELL GT1 / RHYL GT1 / ST ASAPH GT2 / ST ASAPH GT4</t>
  </si>
  <si>
    <t>North Hoyle</t>
  </si>
  <si>
    <t>Rhyl Flats Wind Farm</t>
  </si>
  <si>
    <t>Sealand</t>
  </si>
  <si>
    <t>COPPENHALL GT1 / CREWE GT4A</t>
  </si>
  <si>
    <t>Crew 2B 25kV</t>
  </si>
  <si>
    <t>Crew 4B 25kV</t>
  </si>
  <si>
    <t>CREWE GT1 / CREWE GT2A / RADWAY GREEN GT1 / RADWAY GREEN GT2 / WHITCHURCH GT2</t>
  </si>
  <si>
    <t>DUTTON GT2 / MOORE GT1 / PERCIVAL LA GT1</t>
  </si>
  <si>
    <t>Castner Kellner</t>
  </si>
  <si>
    <t>ELLESMERE PORT GT2 / INCE LOCAL GT1 / INCE LOCAL GT2</t>
  </si>
  <si>
    <t>Protos</t>
  </si>
  <si>
    <t>Shell Thornton</t>
  </si>
  <si>
    <t>AINTREE GT1 / FORMBY GT2A / LITHERLAND GT1B</t>
  </si>
  <si>
    <t>AINTREE GT2 / FAZAKERLEY GT1 / GILLMOSS GT2</t>
  </si>
  <si>
    <t>BOOTLE GT1 / LITHERLAND GT1A</t>
  </si>
  <si>
    <t>FORMBY GT2B / SOUTHPORT GT1 / SOUTHPORT GT2</t>
  </si>
  <si>
    <t>GILLMOSS GT1 / KIRKBY GT2 / SIMONSWOOD GT1</t>
  </si>
  <si>
    <t>Seaforth Liverpool Dock 2</t>
  </si>
  <si>
    <t>BRYMBO GT1 / LEGACY LOCAL GT1 / MARCHWIEL GT1 / MARCHWIEL GT2 / WREXHAM GT1</t>
  </si>
  <si>
    <t>Carno</t>
  </si>
  <si>
    <t>LEGACY LOCAL GT2 / NEWTOWN GT2 / OSWESTRY GT8 / WELSHPOOL GT1</t>
  </si>
  <si>
    <t>Tir Gwynt</t>
  </si>
  <si>
    <t>BOOTLE GT2A / BURLINGTON ST GT1 / LISTER DV A GT2</t>
  </si>
  <si>
    <t>BURLINGTON ST GT2 / LISTER DV B GT1 / PARADISE ST GT1</t>
  </si>
  <si>
    <t>GARSTON GT2 / SPEKE GT3 / WAVERTREE GT1A</t>
  </si>
  <si>
    <t>LISTER DV B GT3 / SPARLING ST GT1 / WAVERTREE GT2</t>
  </si>
  <si>
    <t>BOLD G2A / PRESCOT GT1B / WIDNES GT1 / WIDNES GT2</t>
  </si>
  <si>
    <t>BOLD G2B / RAVENHEAD G1A2 / ST HELENS GT2A</t>
  </si>
  <si>
    <t>GATEACRE GT1 / HUYTON GT1 / KIRKBY GT3 / PRESCOT GT1A</t>
  </si>
  <si>
    <t>Halewood (Fords)</t>
  </si>
  <si>
    <t>HALEWOOD G1B / HALEWOOD G2B / HALEWOOD GT3 / SPEKE GT1A</t>
  </si>
  <si>
    <t>RAVENHEAD G1A1 / ST HELENS GT2B / WINDLE GT1</t>
  </si>
  <si>
    <t>FOUR CROSSES GT2 / MAENTWROG GT1 / MAENTWROG GT2</t>
  </si>
  <si>
    <t>AMLWCH GT1 / CAERGEILIOG GT1</t>
  </si>
  <si>
    <t>Porth Wen Solar Farm</t>
  </si>
  <si>
    <t>ABERDYFI T1</t>
  </si>
  <si>
    <t>ABERYSTWYTH T1 / NORTH RD T1 / PARC-Y-LLYN T1 / PARC-Y-LLYN T2 / U C WALES T1</t>
  </si>
  <si>
    <t>BOW ST T1</t>
  </si>
  <si>
    <t>FAIRBOURNE T1</t>
  </si>
  <si>
    <t>LLANILAR T1</t>
  </si>
  <si>
    <t>MACHYNLLETH T1</t>
  </si>
  <si>
    <t>RHYDLYDAN T2</t>
  </si>
  <si>
    <t>TYWYN T1</t>
  </si>
  <si>
    <t>BXL BROMBOROUGH T1 / TULIP T1</t>
  </si>
  <si>
    <t>CEREAL PARTNERS T1 / LEVER GEORGIA AVE T1 / POOL LA T1 / UML LEVER BROMBOROUGH T2</t>
  </si>
  <si>
    <t>DIBBINSDALE T1 / PLYMYARD T1 / WIBP HARDKNOTT RD T1</t>
  </si>
  <si>
    <t>LEVER SUNLIGHT T1 / LEVER SUNLIGHT T2</t>
  </si>
  <si>
    <t>LOWER BEBINGTON T1 / NEW FERRY T1 / SPITAL T1 / UNILEVER RESEARCH T1</t>
  </si>
  <si>
    <t>NWWA BROMBOROUGH T1 / NWWA BROMBOROUGH T2</t>
  </si>
  <si>
    <t>ARROWE PK HOSP T1 / CHAMPION PLUGS T1 / CHAMPION PLUGS T2 / WOODCHURCH T1</t>
  </si>
  <si>
    <t>BARNSTON T1 / GAYTON T1 / IRBY T1 / THINGWALL T1</t>
  </si>
  <si>
    <t>BUILDWAS RD T1 / MORGAN REFRACTORIES T1 / NESTON MAIN T1</t>
  </si>
  <si>
    <t>CALDY T1 / HOYLAKE T1 / MEOLS T1 / WEST KIRBY SOUTH T1</t>
  </si>
  <si>
    <t>GREASBY T1 / SAUGHALL MASSIE T1 / UPTON T1</t>
  </si>
  <si>
    <t>BENTINCK ST T1 / BENTINCK ST T2 / CHESTER ST T1</t>
  </si>
  <si>
    <t>BIRKENHEAD CENTRAL T1 / SINGLETON AVE T1 / TRANMERE T1</t>
  </si>
  <si>
    <t>CAMMELL LAIRD NORTH T1</t>
  </si>
  <si>
    <t>CAMMELL LAIRD SOUTH T1 / CAMMELL LAIRD SOUTH T2</t>
  </si>
  <si>
    <t>EGERTON T1 / ROCK FERRY T1 / SHELL TRANMERE T1</t>
  </si>
  <si>
    <t>FORD T1 / OXTON T1 / PRENTON LOCAL T1 / SINGLETON AVE T2</t>
  </si>
  <si>
    <t>MDHB EGERTON DOCK T1 / MDHB EGERTON DOCK T2</t>
  </si>
  <si>
    <t>NWW WOODSIDE T1 / NWW WOODSIDE T2</t>
  </si>
  <si>
    <t>BR SHORE ROAD</t>
  </si>
  <si>
    <t>CADBURYS T1 / CADBURYS T2 / HOPFIELD RD T1</t>
  </si>
  <si>
    <t>EGREMONT T1 / LISCARD T1 / POULTON T1 / STONE MANGANESE T1</t>
  </si>
  <si>
    <t>GILBROOK DOCK T1 / HILL RD T1 / MOBIL OIL (WALLASEY) T1</t>
  </si>
  <si>
    <t>NEW BRIGHTON T1 / SEAVIEW RD T2 / WALLASEY T1 / WALLASEY VILLAGE T1</t>
  </si>
  <si>
    <t>BOWATER CONTAINERS T1 / ELLESMERE PORT LOCAL T1 / HH ROBERTSONS T1 / MOBIL OIL (E PORT) T1 / WHITBY T1</t>
  </si>
  <si>
    <t>CHESTER GATES T1 / UNILEVER DUNKIRK T1</t>
  </si>
  <si>
    <t>GREAT SUTTON T1 / LITTLE SUTTON T1 / STRAWBERRY ROUNDABOUT T1 / SUTTON HALL WWB T1 / WHITBY MAIN T2</t>
  </si>
  <si>
    <t>HOOTON MAIN T1</t>
  </si>
  <si>
    <t>MORGANITE CERAMICS T1 / PLYMYARD T2 / VAUXHALL NORTH RD T1</t>
  </si>
  <si>
    <t>OUTLET VILLAGE T1</t>
  </si>
  <si>
    <t>OUTLET VILLAGE T2</t>
  </si>
  <si>
    <t>ASSOCIATED LEAD T1 / GREAT BOUGHTON T1 / PIPERS ASH T1</t>
  </si>
  <si>
    <t>BLACON T1 / COCOA BARRY T1 / CRANE BANK T1 / KNUTSFORD WAY T1 / TOWER WHARF T1</t>
  </si>
  <si>
    <t>BODFARI PRODUCERS T1</t>
  </si>
  <si>
    <t>BROOK LA T1 / MANNINGS LA T1 / NEWTOWN CHESTER T1 / UPTON HEATH T1</t>
  </si>
  <si>
    <t>CHESTER WTW T1/ CHESTER WTW T2</t>
  </si>
  <si>
    <t>DUDDON T1</t>
  </si>
  <si>
    <t>GOWY LANDFILL GEN T1</t>
  </si>
  <si>
    <t>GROSVENOR ST T1 / LINENHALL ST T1 / NORTHGATE TERRACE T1 / STATION VIEW T1 / TOMULAR PLACE T1</t>
  </si>
  <si>
    <t>HERONS WAY T1 / LACHE T1 / MBNA T1 / SMFS KINGSMEADOW T1</t>
  </si>
  <si>
    <t>LCWW HUNTINGTON T1 / LCWW HUNTINGTON T2</t>
  </si>
  <si>
    <t>SALTNEY T1</t>
  </si>
  <si>
    <t>TARPORLEY T1</t>
  </si>
  <si>
    <t>TARVIN T1</t>
  </si>
  <si>
    <t>WERVIN T1</t>
  </si>
  <si>
    <t>ZOO FIElLDS T1</t>
  </si>
  <si>
    <t>VAUXHALLS T1/T2/T3/T4</t>
  </si>
  <si>
    <t>BARBAULD ST T1 / HORROCKS LA T1 / WARRINGTON CENTRAL T1</t>
  </si>
  <si>
    <t>BATTERSBY LA T1 / RYLANDS ELDON ST T2</t>
  </si>
  <si>
    <t>BEWSEY T1 / OWEN ST T1 / RODNEY ST T1 / RYLANDS ELDON ST T1</t>
  </si>
  <si>
    <t>BOULEVARD T1 / CHAPELFORD T1 / HAWLEYS LA T1 / WESTBROOK T1 / WINWICK QUAY T1</t>
  </si>
  <si>
    <t>BURTONWOOD J8 SERVICE STATION T1 / BURTONWOOD J8 SERVICE STATION T2</t>
  </si>
  <si>
    <t>GREAT SANKEY T1 / PENKETH T1 / WIDNES RD T1</t>
  </si>
  <si>
    <t>KINGSLAND 33 T1 / SAFEWAY T1 / WOOLSTON T1 / WOOLSTON T2</t>
  </si>
  <si>
    <t>M62 WEST T1 / M62 WEST T2 / OMEGA T1 / OMEGA T2</t>
  </si>
  <si>
    <t>NORTH WEST WATER CAMPUS T1 / NORTH WEST WATER CAMPUS T2 / ORION BOULEVARD T1</t>
  </si>
  <si>
    <t>ORFORD T1 / PADGATE T1</t>
  </si>
  <si>
    <t>CLEDFORD T1</t>
  </si>
  <si>
    <t>FISONS T1</t>
  </si>
  <si>
    <t>HOLMES CHAPEL T1</t>
  </si>
  <si>
    <t>ILFORDS T1 / KNUTSFORD T1 / MOBBERLEY T1 / RADBROKE HALL T1</t>
  </si>
  <si>
    <t>KNUTSFORD T2</t>
  </si>
  <si>
    <t>LOSTOCK TRIANGLE T1</t>
  </si>
  <si>
    <t>MERE T1</t>
  </si>
  <si>
    <t>MIDDLEWICH T1</t>
  </si>
  <si>
    <t>MIDDLEWICH T2</t>
  </si>
  <si>
    <t>MIDPOINT POCHIN WAY T1</t>
  </si>
  <si>
    <t>NORTHWICH ROAD SERVICES T1 / NORTHWICH ROAD SERVICES T2</t>
  </si>
  <si>
    <t>PRIMROSE HALL T1</t>
  </si>
  <si>
    <t>RHM FOODS LTD T1</t>
  </si>
  <si>
    <t>RINGWAY T1 / RINGWAY T2</t>
  </si>
  <si>
    <t>ANDERTON T1</t>
  </si>
  <si>
    <t>CASTLE BEESTON ST T1 / HARTFORD T2 / LEICESTER ST T1 / NORTHWICH TOWN T1 / WINNINGTON T1</t>
  </si>
  <si>
    <t>CHURCH ST WINSFORD T1 / OVER T1 / WHARTON PK T1 / WOODFORD PK T1</t>
  </si>
  <si>
    <t>EDEN VALE T1</t>
  </si>
  <si>
    <t>GADBROOK T1</t>
  </si>
  <si>
    <t>GRAVEL T1 / WCB PLASTICS T1 / WHARTON T1</t>
  </si>
  <si>
    <t>HARTFORD T1</t>
  </si>
  <si>
    <t>LOSTOCK T1</t>
  </si>
  <si>
    <t>MORRISONS T1</t>
  </si>
  <si>
    <t>TACO PLASTICS T1 / TACO PLASTICS T2 / UNITED PERIPHERALS T1</t>
  </si>
  <si>
    <t>WINCHAM T1</t>
  </si>
  <si>
    <t>BRITISH ALUMINIUM LATCHFORD T1 / GREENHALL WHITLEY T1 / LATCHFORD T1 / LATCHFORD T2</t>
  </si>
  <si>
    <t>CLIFF LANE SERVICES T1 / CLIFF LANE SERVICES T2</t>
  </si>
  <si>
    <t>CROSSFIELDS T1 / CROSSFIELDS T2 / LEVERS CROSSFIELDS T3 / GATEWARTH SEWAGE T1</t>
  </si>
  <si>
    <t>GIGG LA THELWALL T1 / HILLCLIFFE T1 / STOCKTON HEATH T1 / STRETTON IND EST T1</t>
  </si>
  <si>
    <t>LYMM T1 / WHITELEGGS LA T1</t>
  </si>
  <si>
    <t>SOLVAY INTEROX T1 / SOLVAY INTEROX T2 / SOLVAY INTEROX T3</t>
  </si>
  <si>
    <t>BANGOR HOSP T1 / BANGOR UNIVERSITY T1 / EITHINOG T1 / HIRAEL T1</t>
  </si>
  <si>
    <t>BETHESDA T1</t>
  </si>
  <si>
    <t>CAERNARFON T1</t>
  </si>
  <si>
    <t>FERODO T1</t>
  </si>
  <si>
    <t>LLANBERIS T1</t>
  </si>
  <si>
    <t>MINFFORDD T1 / PARC BRYN CEGIN T1 / PARC BRYN CEGIN T2</t>
  </si>
  <si>
    <t>PARC MENAI T1</t>
  </si>
  <si>
    <t>ST HELENS RD T1</t>
  </si>
  <si>
    <t>WAENFAWR T1</t>
  </si>
  <si>
    <t>BROMFIELD T1 / BROMFIELD T2 / PONTERWYL T1 / RHYD-Y-GOLEU T1 / SYNTHITE T1</t>
  </si>
  <si>
    <t>CEFN MAWR T1</t>
  </si>
  <si>
    <t>FLINT T1 / FLINT T2</t>
  </si>
  <si>
    <t>GREENFIELD T1 / GREENFIELD T2</t>
  </si>
  <si>
    <t>HOLWAY RD T1</t>
  </si>
  <si>
    <t>LLANARMON T1</t>
  </si>
  <si>
    <t>NORTH WALES PAPER T1 / NORTH WALES PAPER T2 / WOODFIELD AVE T1</t>
  </si>
  <si>
    <t>WIMPEYS PANT QUARRY T1 / WIMPEYS PANT QUARRY T2</t>
  </si>
  <si>
    <t>AIRBUS T1 / BROUGHTON RETAIL PARK T1 / MIXALLOY T1</t>
  </si>
  <si>
    <t>BUCKLEY T1 / BUCKLEY T2 / BUCKLEY CROSS T1</t>
  </si>
  <si>
    <t>CAERGWRLE T1</t>
  </si>
  <si>
    <t>CONNAHS QUAY LOCAL T1 / CONNAHS QUAY LOCAL T2 / HAWARDEN T1 / KING GEORGE ST T1</t>
  </si>
  <si>
    <t>ENGINEER PK T1 / PILKINGTONS QUEENSFERRY T1 / QUEENSFERRY T1</t>
  </si>
  <si>
    <t>KINNERTON T1</t>
  </si>
  <si>
    <t>BETWS-Y-COED T1</t>
  </si>
  <si>
    <t>BLAENAU FFESTINIOG T1</t>
  </si>
  <si>
    <t>COLWYN BAY T1 / COLWYN BAY T2 / RHOS-ON-SEA T1</t>
  </si>
  <si>
    <t>CONWY T1 / DEGANWY T1 / LLANDUDNO JUNCTION T1</t>
  </si>
  <si>
    <t>DOLGARROG T1 / DOLGARROG T2</t>
  </si>
  <si>
    <t>IVY ST T1 / LLYSFAEN RD T1 / OLD MILL T1</t>
  </si>
  <si>
    <t>LLANDUDNO T1 / LLANDUDNO T2</t>
  </si>
  <si>
    <t>LLANFAIRFECHAN T1</t>
  </si>
  <si>
    <t>LLANRWST T1</t>
  </si>
  <si>
    <t>NANT-Y-GAMAR T1</t>
  </si>
  <si>
    <t>PENMAENMAWR T1</t>
  </si>
  <si>
    <t>REFORM ST T1</t>
  </si>
  <si>
    <t>RHYD-Y-FOEL T1</t>
  </si>
  <si>
    <t>DEESIDE IND PK T1 / DEESIDE IND PK 6TH AVE T1 / RAF SEALAND T1</t>
  </si>
  <si>
    <t>OPTICAL FIBRES T1 / SHOTWICK T1 / WALBRO T1</t>
  </si>
  <si>
    <t>ABERGELE T1 / PENSARN T1</t>
  </si>
  <si>
    <t>BRYN STANLEY T1</t>
  </si>
  <si>
    <t>CHURCH LA T1 / NANT HALL T1 / PRESTATYN T1</t>
  </si>
  <si>
    <t>DENBIGH T1</t>
  </si>
  <si>
    <t>DYSERTH RD T1 / FFORDD LAS T1 / FFORDD LAS T2 / WESTBOURNE AVE T1</t>
  </si>
  <si>
    <t>EGA ELECTRIC T1</t>
  </si>
  <si>
    <t>GRAIG FAWR T1 / GRAIG FAWR T2</t>
  </si>
  <si>
    <t>HOLYWELL T1</t>
  </si>
  <si>
    <t>LLANDYRNOG T1</t>
  </si>
  <si>
    <t>LLANSANNAN T1</t>
  </si>
  <si>
    <t>PILKINGTONS T1 / PILKINGTONS T2</t>
  </si>
  <si>
    <t>POINT OF AYR COLLIERY T1</t>
  </si>
  <si>
    <t>RHUDDLAN T1</t>
  </si>
  <si>
    <t>ST ASAPH BUSINESS PK T1</t>
  </si>
  <si>
    <t>YSBYTY GLAN CLWYD T1</t>
  </si>
  <si>
    <t>DUCKINGTON T1 / DUCKINGTON T2</t>
  </si>
  <si>
    <t>ACER AVE T1</t>
  </si>
  <si>
    <t>BR STATION T1 / DUCHY RD T1 / ELECTRA WAY T1 / MIDLAND ROLLMAKERS T1A / NORTH WESTERN MILLS T1</t>
  </si>
  <si>
    <t>BR STEELWORKS T1 / BR STEELWORKS T2</t>
  </si>
  <si>
    <t>CIVIC CENTRE T1 / CLAUGHTON AVE T1 / CHESTER ST CREWE T1 / CHESTER ST CREWE T2</t>
  </si>
  <si>
    <t>MAW GREEN GEN T1</t>
  </si>
  <si>
    <t>ROLLS ROYCE T1 / ROLLS ROYCE T3</t>
  </si>
  <si>
    <t>ACTON T1</t>
  </si>
  <si>
    <t>AUDLEM T1</t>
  </si>
  <si>
    <t>BAE RADWAY T1 / BAE RADWAY T2</t>
  </si>
  <si>
    <t>Betchton Heath Services T1 / Betchton Heath Services T2</t>
  </si>
  <si>
    <t>CHESHIRE GREEN T1 / NWF T1</t>
  </si>
  <si>
    <t>CHURCH LAWTON T1</t>
  </si>
  <si>
    <t>CREWE T1</t>
  </si>
  <si>
    <t>FODENS T1</t>
  </si>
  <si>
    <t>HATHERTON T1</t>
  </si>
  <si>
    <t>LEIGHTON HOSP T1</t>
  </si>
  <si>
    <t>NANTWICH T1</t>
  </si>
  <si>
    <t>NEWHALL T1 / NEWHALL T2</t>
  </si>
  <si>
    <t>RADWAY GREEN T1</t>
  </si>
  <si>
    <t>SANDBACH T1 / SANDBACH T2</t>
  </si>
  <si>
    <t>SMALLWOOD T1</t>
  </si>
  <si>
    <t>SNOWHILL T1</t>
  </si>
  <si>
    <t>STAPELEY T1</t>
  </si>
  <si>
    <t>TWYFORDS T1</t>
  </si>
  <si>
    <t>WESTON T1</t>
  </si>
  <si>
    <t>WHEELOCK T1</t>
  </si>
  <si>
    <t>WISTASTON HALL T1</t>
  </si>
  <si>
    <t>WRENBURY FRITH T1</t>
  </si>
  <si>
    <t>ASTMOOR IND EST T1 / MACKAMAX T1 / MERSEY RD T1 / PICOW FARM RD T1</t>
  </si>
  <si>
    <t>BASS CHARRINGTON T1 / BASS CHARRINGTON T2 / CLIFTON T1 / YKK T1</t>
  </si>
  <si>
    <t>BRITSH GYPSUM T1 T2 T3 T4</t>
  </si>
  <si>
    <t>DARESBURY NPL T1 / DARESBURY PK T1</t>
  </si>
  <si>
    <t>DARESBURY NPL T2/T3/T4</t>
  </si>
  <si>
    <t>HALTON RD T1 / MURDISHAW T1 / PERCIVAL LA T4 / RUNCORN CENTRAL T1</t>
  </si>
  <si>
    <t>MANOR PK T1 / NORTON CHAINS T1</t>
  </si>
  <si>
    <t>BRITISH PIPE ASSOCIATION T1</t>
  </si>
  <si>
    <t>BURMAH OIL T1 / VAN LEER NO 1 T1</t>
  </si>
  <si>
    <t>CROWTON T1</t>
  </si>
  <si>
    <t>ELTON T1</t>
  </si>
  <si>
    <t>FRODSHAM LOCAL T1</t>
  </si>
  <si>
    <t>HAPSFORD SERVICES STATION T1 / HAPSFORD SERVICES STATION T2</t>
  </si>
  <si>
    <t>MERES EDGE T1 / MERES EDGE T2</t>
  </si>
  <si>
    <t>ALMONDS TURN T1 / ATLANTIC COMPLEX T1 / GIRO T1 / MIDLAND BANK T1 / NETHERTON T1</t>
  </si>
  <si>
    <t>ALTMOUTH T1</t>
  </si>
  <si>
    <t>BLUNDELLSANDS (NORTH) T1 / BLUNDELLSANDS (SOUTH) T1 / CROSBY T1 / KERSHAW AVE T1 / WATERLOO T2</t>
  </si>
  <si>
    <t>BURLINGTON AVE T1 / FRESHFIELD T1 / MARSH BROWS T1 / SOUTHPORT RD T1</t>
  </si>
  <si>
    <t>DODDS LA T1 / HOLBORN HILL T1 / MAGHULL T1 / MAGHULL T2 / ROBBINS BRIDGE T1</t>
  </si>
  <si>
    <t>HASKAYNE T1</t>
  </si>
  <si>
    <t>AINTREE LOCAL T1 / OLD ROAN T1 / WANGO LA T1</t>
  </si>
  <si>
    <t>BEMROSE T1 / CARR LA EAST T1 / LUCAS (FAZAKERLEY) T1 / NORRIS GREEN T1 / WEST DERBY T1</t>
  </si>
  <si>
    <t>FAZAKERLEY HOSPITAL T1 / JACOBS T1 / JACOBS T2 / SEEDS LA T1</t>
  </si>
  <si>
    <t>ORB CL T1 / STONEBRIDGE LA T1 / STONEBRIDGE LA T2</t>
  </si>
  <si>
    <t>BOOTLE GRID T1 / KELLOGGS T1 / PACIFIC RD T1 / WASHINGTON ST T1 / WATERLOO T1</t>
  </si>
  <si>
    <t>BOOTLE GRID T2 / ORRELL MOUNT T1 / SCARISBRICK AVE T1 / TATTON RD T1</t>
  </si>
  <si>
    <t>MDHB FREEPORT T1</t>
  </si>
  <si>
    <t>AINSDALE T1 / PINFOLD LA T1</t>
  </si>
  <si>
    <t>BANASTRE RD T1 / DOVER RD T1 / GRANTHAM CL T1</t>
  </si>
  <si>
    <t>IVY ST (SOUTHPORT) T1 / KENSINGTON RD T1 / MARKET ST T1 / SOUTHPORT T1</t>
  </si>
  <si>
    <t>LORD ST T1 / MARSHSIDE T1 / MULLARDS BALMORAL DV T1 / SOUTHPORT T2</t>
  </si>
  <si>
    <t>NEVILL ST T1 / OCEAN PLAZA T1 / YORK RD T1</t>
  </si>
  <si>
    <t>ACORNFIELD RD T1 / DICKINSONS T1 / HAMMOND RD T1 / KODAK T1</t>
  </si>
  <si>
    <t>KELCO T1 / NEWS INTERNATIONAL T1 / NEWS INTERNATIONAL T2 / PALCO T1 / SOUTHDENE T1 / AINSWORTH LANE T1</t>
  </si>
  <si>
    <t>KIRKBY CENTRAL T1 / NORTHWOOD T1 / TOWER HILL (BANK LA) T1 / WESTVALE T1</t>
  </si>
  <si>
    <t>OTIS ELEVATOR T1 / ST IVEL FOODS T1</t>
  </si>
  <si>
    <t>YORKSHIRE IMPERIAL METALS T1 / YORKSHIRE IMPERIAL METALS T2</t>
  </si>
  <si>
    <t>ASH RD T1 / KELLOGGS (WREXHAM) T1 / KELLOGGS (WREXHAM) T2</t>
  </si>
  <si>
    <t>BERSHAM COLLIERY T1</t>
  </si>
  <si>
    <t>BERSHAM RD T1 / IND COOPE T1 / RHYD BROUGHTON LA T1 / TUTTLE ST T1</t>
  </si>
  <si>
    <t>BICC WREXHAM T1 / MARCHWIEL T1 / WIE CENTRAL T1</t>
  </si>
  <si>
    <t>CHESTER ST (WREXHAM) T1 / EAGLES MEADOW T1 / RHOSNESNI T1 / WHITEGATE T1</t>
  </si>
  <si>
    <t>CHOWLEY T1 / CHOWLEY T2</t>
  </si>
  <si>
    <t>COEDPOETH T1 / COEDPOETH T2</t>
  </si>
  <si>
    <t>DAVY WAY T1 / LLAY T1</t>
  </si>
  <si>
    <t>DEESIDE ALUMINIUM T1 / DUNLOP PLASTICS T1 / FIRESTONE T1 / TETRAPAK T1</t>
  </si>
  <si>
    <t>FIBREGLASS</t>
  </si>
  <si>
    <t>GWERSYLLT T1</t>
  </si>
  <si>
    <t>LEGACY LOCAL T1</t>
  </si>
  <si>
    <t>MAELOR CREAMERY T1</t>
  </si>
  <si>
    <t>OAK ROAD GAS GEN T1</t>
  </si>
  <si>
    <t>PANDY T1 / PANDY T2</t>
  </si>
  <si>
    <t>ROSSETT T1</t>
  </si>
  <si>
    <t>BASCHURCH T1</t>
  </si>
  <si>
    <t>BRD T1</t>
  </si>
  <si>
    <t>BUTTINGTON CROSS T1</t>
  </si>
  <si>
    <t>CADBURYS KRONOSPAN T1 / CADBURYS KRONOSPAN T2</t>
  </si>
  <si>
    <t>CAERSWS T1</t>
  </si>
  <si>
    <t>CONEY GREEN T1 / OSWESTRY T2 / OSWESTRY T1</t>
  </si>
  <si>
    <t>CRIGGION RADIO STATION T1</t>
  </si>
  <si>
    <t>ELLESMERE T1 / MMB ELLESMERE T1</t>
  </si>
  <si>
    <t>EXPRESS FOODS T1</t>
  </si>
  <si>
    <t>FORDEN T1</t>
  </si>
  <si>
    <t>IFTON T1 / IFTON T2</t>
  </si>
  <si>
    <t>JOHNSTOWN T1</t>
  </si>
  <si>
    <t>LIVERPOOL RD 33 T1</t>
  </si>
  <si>
    <t>LLANDDU QUARRY T1</t>
  </si>
  <si>
    <t>LLANDRINIO T1</t>
  </si>
  <si>
    <t>LLANFAIR CAEREINION T1</t>
  </si>
  <si>
    <t>LLANFYLLIN T1 / LLANFYLLIN T2</t>
  </si>
  <si>
    <t>LLANGOLLEN T1 / LLANGOLLEN T2</t>
  </si>
  <si>
    <t>LLANIDLOES T1 / LLANIDLOES T2</t>
  </si>
  <si>
    <t>LLANSILIN T1</t>
  </si>
  <si>
    <t>LLYNCLYS T1</t>
  </si>
  <si>
    <t>MAES-Y-CLAWDD T1</t>
  </si>
  <si>
    <t>MILFORD T1</t>
  </si>
  <si>
    <t>MOCHDRE T1</t>
  </si>
  <si>
    <t>MONSANTO T1</t>
  </si>
  <si>
    <t>MORDA T1</t>
  </si>
  <si>
    <t>OVERTON T1</t>
  </si>
  <si>
    <t>PREES T1</t>
  </si>
  <si>
    <t>RAVEN SQUARE T1</t>
  </si>
  <si>
    <t>RUABON T1</t>
  </si>
  <si>
    <t>SHAWBURY T1</t>
  </si>
  <si>
    <t>WELSHPOOL T1</t>
  </si>
  <si>
    <t>WEM EAST T1</t>
  </si>
  <si>
    <t>WEM T1</t>
  </si>
  <si>
    <t>WEST FELTON T1</t>
  </si>
  <si>
    <t>WHITCHURCH T1</t>
  </si>
  <si>
    <t>YOCKINGS GATE T1</t>
  </si>
  <si>
    <t>ATHOL ST T1 / CHISENHALE ST T1 / SANDHILLS LA T1</t>
  </si>
  <si>
    <t>BIBBYS T1 / INLAND REVENUE OFFICES T1 / REGENT RD T1</t>
  </si>
  <si>
    <t>BROOK ST T1 / KINGSWAY TUNNEL T1 / NWWA SANDON DOCK T1 / NWWA SANDON DOCK T2</t>
  </si>
  <si>
    <t>BUCKINGHAM ST T1 / EVERTON RD T1 / SUBURBAN RD T1</t>
  </si>
  <si>
    <t>CLUBMOOR T1 / DUNLOPS WALTON T1 / WALTON T2</t>
  </si>
  <si>
    <t>CLUBMOOR T2 / LISTER DV A T1 / SUBURBAN RD T2</t>
  </si>
  <si>
    <t>DELAMORE ST T1 / KIRKDALE T1 / WALTON T1</t>
  </si>
  <si>
    <t>EVERTON BROW T1 / GARDNERS ROW T1 / SHEIL PK T1</t>
  </si>
  <si>
    <t>MDHB CANADA DOCK T1 / MDHB CANADA DOCK T2</t>
  </si>
  <si>
    <t>NORTON SCRAP T1 / NORTON SCRAP T2</t>
  </si>
  <si>
    <t>BOLTON ST T1 / GREEK ST T1 / HPO COPPERAS HILL T1 / OLDHAM PLACE T1</t>
  </si>
  <si>
    <t>CABLE ST T1 / GRADWELL ST T2 / OLDHAM PLACE T2</t>
  </si>
  <si>
    <t>CABLE ST T2 / CROWN COURTS T1 / GRADWELL ST T1</t>
  </si>
  <si>
    <t>DAILY POST &amp; ECHO T1 / DAILY POST &amp; ECHO T2</t>
  </si>
  <si>
    <t>HARRINGTON ST T1 / PARADISE ST T1</t>
  </si>
  <si>
    <t>HARRINGTON ST T2 / HIGHFIELD ST T1</t>
  </si>
  <si>
    <t>HARRINGTON ST T3 / LIME ST T1</t>
  </si>
  <si>
    <t>HIGHFIELD ST T2 / LIME ST T2 / OLD HAYMARKET T1</t>
  </si>
  <si>
    <t>LITTLEWOODS T1 / PALL MALL T1</t>
  </si>
  <si>
    <t>MANN ISLAND T1 / MANN ISLAND T2</t>
  </si>
  <si>
    <t>ROYAL INSURANCE (NEW QUAY) T1 / ROYAL INSURANCE (NEW QUAY) T2</t>
  </si>
  <si>
    <t>ROYAL Liverpool HOSP T1 / ROYAL LIVERPOOL HOSP T2</t>
  </si>
  <si>
    <t>AIGBURTH VALE T1 / IVY AVE T1 / MATHER AVE T1 / MOSSLEY HILL T1 / WAVERTREE T1</t>
  </si>
  <si>
    <t>AIRPORT T1 / ALDERWOOD AVE (CROYDE RD) T1 / HAREFIELD RD T1 / METAL BOX (SPEKE) T1</t>
  </si>
  <si>
    <t>ALLERTON T1 / ECP WEST-BANKS RD T1 / GARSTON T1 / WEAVER IND EST T1 / YEW TREE RD T1</t>
  </si>
  <si>
    <t>ESTUARY COMMERCE PK T1 / LEEWARD DR T1 / LEEWARD DR T2 / SPEKE HALL RD T1 / SPEKE SKY PK T1</t>
  </si>
  <si>
    <t>ALBERT DOCK T1 / KINGS DOCK T1 / KINGS DOCK T2 / WAPPING T1</t>
  </si>
  <si>
    <t>ARUNDEL T1 / GROVE PK T1 / WAVERTREE VALE T1</t>
  </si>
  <si>
    <t>BEAUMONT ST T1 / DINGLE VALE T1 / LARK LA T1 / MDHB BRUNSWICK DOCK T1</t>
  </si>
  <si>
    <t>BEECH ST T1 / LISTER DV A T2</t>
  </si>
  <si>
    <t>BLUNDELL ST T1 / ROPEWALKS T1 / ST JAMES T1</t>
  </si>
  <si>
    <t>DINGLE T1 / GRANBY T1 / ST JAMES T2</t>
  </si>
  <si>
    <t>EDGE HILL T1 / LIVERPOOL UNIVERSITY T1 / LIVERPOOL UNIVERSITY T2 / LIVERPOOL UNIVERSITY T3</t>
  </si>
  <si>
    <t>EDGE LA (TAPLEY PLACE) T1 / LISTER DV B T3 / MILL LA (WAVERTREE) T1 / PLESSEY (EDGE LA) T1 / STONEYCROFT T1</t>
  </si>
  <si>
    <t>FESTIVAL GARDENS T1 / FESTIVAL GARDENS T2</t>
  </si>
  <si>
    <t>PADDINGTON PLACE T1 / PADDINGTON PLACE T2</t>
  </si>
  <si>
    <t>WAVERTREE BOULEVARD T1 / WAVERTREE BOULEVARD T2</t>
  </si>
  <si>
    <t>APPLETON T1 / HORNSBRIDGE T1 / LUGSDALE T2</t>
  </si>
  <si>
    <t>CLOCKFACE T1 / GEC ST HELENS T1 / HILLS MOSS T1 / NCB SUTTON MANOR T2</t>
  </si>
  <si>
    <t>DESOTO RD T1 / MERSEY BRIDGE T1 / PITT ST T1</t>
  </si>
  <si>
    <t>DITTON T1 / GAVIN RD T1 / HOUGH GREEN T1 / RTZ T1</t>
  </si>
  <si>
    <t>HOLT LA (WARRINGTON RD) T1 / PRESCOT T1 / RAINHILL LOCAL T1 / WHISTON HOSP T1</t>
  </si>
  <si>
    <t>LUGSDALE T1 / PILK SULLIVAN T1 / PILK SULLIVAN T2 / USAC T1</t>
  </si>
  <si>
    <t>NWW SHELL GREEN T1 / NWW SHELL GREEN T2</t>
  </si>
  <si>
    <t>PETER SPENCE T1 / PETER SPENCE T2</t>
  </si>
  <si>
    <t>ALMATEX T1 / ST HELENS WWTW T1 / WATERY LA T2 / ex DELTA METALS T1</t>
  </si>
  <si>
    <t>BRITISH SIDAC T1 / SHERDLEY RD T1 / ST HELENS LINKWAY T1 / WATERY LA T1</t>
  </si>
  <si>
    <t>PILKINGTONS HO T1 / RAVENHEAD RETAIL PK T1 / SOMERFIELD DISTRIBUTION T1</t>
  </si>
  <si>
    <t>BEDBURN DV T1 / BLUEBELL LA T1 / BROOKBRIDGE T1 / ECCLESTON T1 / IND EST EARLSFIELD T1</t>
  </si>
  <si>
    <t>BICC HUYTON QUARRY T1 / TARBOCK T1 / WHISTON T1</t>
  </si>
  <si>
    <t>BROADGREEN T1 / CROXTETH T1 / EAST PRESCOT RD (FINCH LA) T1 / KNOTTY ASH T1 / LEYFIELD RD T1</t>
  </si>
  <si>
    <t>CHILDWALL T1 / CHILDWALL FIVEWAYS T1 / LYNDENE RD T1 / MIDDLEMASS HEY T1 / NAYLORS RD T1</t>
  </si>
  <si>
    <t>HUYTON HEY RD T1 / WILSON RD T1</t>
  </si>
  <si>
    <t>KNOWSLEY T1 / MARLED HEY T1</t>
  </si>
  <si>
    <t>CHIRON SHAW RD T1 / CHIRON SHAW RD T2</t>
  </si>
  <si>
    <t>CONIX T1 / CONIX T2 / MEDEVA T1</t>
  </si>
  <si>
    <t>Dista Products</t>
  </si>
  <si>
    <t>HUNTS CROSS T1 / KENTON RD T1 / WOODEND AVE T1 / WOOLTON T1</t>
  </si>
  <si>
    <t>BRITISH OXYGEN T1 / WINDLEHURST T1</t>
  </si>
  <si>
    <t>BURTONHEAD ROAD (WATSON STREET T1 T2)</t>
  </si>
  <si>
    <t>CARBORUNDUM T1 / HOUGHTONS LA T1 / RAINFORD T1 / WINDLEHURST T2</t>
  </si>
  <si>
    <t>CARLTON ST T1 / CARLTON ST T2 / CHALON WAY T2</t>
  </si>
  <si>
    <t>CHALON WAY T1 / TECHNOLOGY CAMPUS T1 / WOODVILLE ST T1</t>
  </si>
  <si>
    <t>COWLEY HILL T1 / COWLEY HILL T2</t>
  </si>
  <si>
    <t>PILKINGTONS GREENGATE WRKS T1 / PILKINGTONS GREENGATE WRKS T2</t>
  </si>
  <si>
    <t>Pilkingtons Plate</t>
  </si>
  <si>
    <t>ABERSOCH T1</t>
  </si>
  <si>
    <t>BALA T1</t>
  </si>
  <si>
    <t>BARMOUTH T1</t>
  </si>
  <si>
    <t>BLAENAU PLASTICS T1 / BLAENAU PLASTICS T2</t>
  </si>
  <si>
    <t>BOTWNNOG T1</t>
  </si>
  <si>
    <t>BUTLINS T1</t>
  </si>
  <si>
    <t>CARMEL T1</t>
  </si>
  <si>
    <t>CEMMAES RD T1</t>
  </si>
  <si>
    <t>CORWEN T1</t>
  </si>
  <si>
    <t>CWM DYLI T1</t>
  </si>
  <si>
    <t>DOLGELLAU T1</t>
  </si>
  <si>
    <t>DYFFRYN ARDUDWY T1</t>
  </si>
  <si>
    <t>EDERN T1</t>
  </si>
  <si>
    <t>FOUR CROSSES T1</t>
  </si>
  <si>
    <t>GLAN-YR-AFON T1</t>
  </si>
  <si>
    <t>HARLECH T1</t>
  </si>
  <si>
    <t>LLANBEDROG T1</t>
  </si>
  <si>
    <t>LLANFROTHEN T1</t>
  </si>
  <si>
    <t>LLANFWROG T1 / RUTHIN T1</t>
  </si>
  <si>
    <t>MACHYNLLETH T2</t>
  </si>
  <si>
    <t>MAENTWROG T1</t>
  </si>
  <si>
    <t>MANOD T1</t>
  </si>
  <si>
    <t>PEBLIC MILLS T1</t>
  </si>
  <si>
    <t>PEN-Y-GROES T1</t>
  </si>
  <si>
    <t>PORTHMADOG T1 / PORTHMADOG T2</t>
  </si>
  <si>
    <t>PWLLHELI T1</t>
  </si>
  <si>
    <t>RHOSLAN T1</t>
  </si>
  <si>
    <t>RIVALS T1</t>
  </si>
  <si>
    <t>TRYWERYN T1</t>
  </si>
  <si>
    <t>ALPOCO T1</t>
  </si>
  <si>
    <t>AMLWCH T1 / AMLWCH T2</t>
  </si>
  <si>
    <t>BEAUMARIS T1 / BEAUMARIS T2</t>
  </si>
  <si>
    <t>CAERGEILIOG T1</t>
  </si>
  <si>
    <t>CEMAES BAY T1</t>
  </si>
  <si>
    <t>GAERWEN VIEW T1</t>
  </si>
  <si>
    <t>HOLYHEAD T1</t>
  </si>
  <si>
    <t>LLAINGOCH T1</t>
  </si>
  <si>
    <t>LLANDDEUSANT T1</t>
  </si>
  <si>
    <t>LLANDEGFAN T1</t>
  </si>
  <si>
    <t>LLANDYFRYDOG T1</t>
  </si>
  <si>
    <t>LLANFAELOG T1</t>
  </si>
  <si>
    <t>LLANFAIR PG T1</t>
  </si>
  <si>
    <t>LLANGAFFO T1</t>
  </si>
  <si>
    <t>LLANGEFNI IND EST T1 / LLANGEFNI IND EST T2</t>
  </si>
  <si>
    <t>LLANGEFNI T1</t>
  </si>
  <si>
    <t>MONA T1</t>
  </si>
  <si>
    <t>PARC CYBI T1 / PARC CYBI T2</t>
  </si>
  <si>
    <t>PENTRAETH T1</t>
  </si>
  <si>
    <t>RAF VALLEY T1</t>
  </si>
  <si>
    <t>Cramlington Biomass</t>
  </si>
  <si>
    <t>Blyth</t>
  </si>
  <si>
    <t>Widdrington Church wf</t>
  </si>
  <si>
    <t>Widdrington Steads wf</t>
  </si>
  <si>
    <t>alcan</t>
  </si>
  <si>
    <t>blyth offshore wf</t>
  </si>
  <si>
    <t>lynemouth wf</t>
  </si>
  <si>
    <t>middlemoor wf</t>
  </si>
  <si>
    <t>wandylaw wf</t>
  </si>
  <si>
    <t>alcan (1001)</t>
  </si>
  <si>
    <t>ashington (1002)</t>
  </si>
  <si>
    <t>benton square (1008)</t>
  </si>
  <si>
    <t>cramlington t1 t3 (1015)</t>
  </si>
  <si>
    <t>cramlington t2 t4 (1016)</t>
  </si>
  <si>
    <t>denwick (1018)</t>
  </si>
  <si>
    <t>fawdon &amp; seaton burn (1021)</t>
  </si>
  <si>
    <t>linton (1023)</t>
  </si>
  <si>
    <t>lynemouth (1027)</t>
  </si>
  <si>
    <t>maddison street (1030)</t>
  </si>
  <si>
    <t>morpeth (1032)</t>
  </si>
  <si>
    <t>reservoir (1037)</t>
  </si>
  <si>
    <t>seghill (1041)</t>
  </si>
  <si>
    <t>stobswood coal 11kV</t>
  </si>
  <si>
    <t>ulgham rail (1045)</t>
  </si>
  <si>
    <t>wansbeck (1046)</t>
  </si>
  <si>
    <t>warkworth (1049)</t>
  </si>
  <si>
    <t>west hartford (1052)</t>
  </si>
  <si>
    <t>ray wind farm</t>
  </si>
  <si>
    <t>Fourstones</t>
  </si>
  <si>
    <t>fourstones 20kV</t>
  </si>
  <si>
    <t>holme farm</t>
  </si>
  <si>
    <t>Hart Moor</t>
  </si>
  <si>
    <t>amberton road (1001)</t>
  </si>
  <si>
    <t>brenda trading (1003)</t>
  </si>
  <si>
    <t>hartlepool steel 66 (1006)</t>
  </si>
  <si>
    <t>hartmoor (1007)</t>
  </si>
  <si>
    <t>peterlee west (1009)</t>
  </si>
  <si>
    <t>wynyard (1013)</t>
  </si>
  <si>
    <t>wynyard park</t>
  </si>
  <si>
    <t>hawthorn pit bess</t>
  </si>
  <si>
    <t>Hawthorn Pit</t>
  </si>
  <si>
    <t>hawthorn pit (2002)</t>
  </si>
  <si>
    <t>houghton (2009)</t>
  </si>
  <si>
    <t>peterlee industrial (2012)</t>
  </si>
  <si>
    <t>shotton (2014)</t>
  </si>
  <si>
    <t>stoney cut (2017)</t>
  </si>
  <si>
    <t>tunstall (2020)</t>
  </si>
  <si>
    <t>Allerton Waste</t>
  </si>
  <si>
    <t>Knaresborough</t>
  </si>
  <si>
    <t>boscar grange farm</t>
  </si>
  <si>
    <t>knabs ridge wf (1043)</t>
  </si>
  <si>
    <t>wormald green bess</t>
  </si>
  <si>
    <t>Harrogate West 11kV</t>
  </si>
  <si>
    <t>boroughbridge (1001)</t>
  </si>
  <si>
    <t>coneythorpe (1005)</t>
  </si>
  <si>
    <t>darley (1008)</t>
  </si>
  <si>
    <t>harrogate (1012)</t>
  </si>
  <si>
    <t>husthwaite (1015)</t>
  </si>
  <si>
    <t>nessfield (1018)</t>
  </si>
  <si>
    <t>oatlands (1021)</t>
  </si>
  <si>
    <t>ripon (1026)</t>
  </si>
  <si>
    <t>sessay bridge (1031)</t>
  </si>
  <si>
    <t>sowerby (1033)</t>
  </si>
  <si>
    <t>starbeck (1035)</t>
  </si>
  <si>
    <t>wormald green (1039)</t>
  </si>
  <si>
    <t>warrenby</t>
  </si>
  <si>
    <t>Lackenby</t>
  </si>
  <si>
    <t>bran sands (1001)</t>
  </si>
  <si>
    <t>carlin how t1 &amp; t2 (1003)</t>
  </si>
  <si>
    <t>carlin how t3 &amp; t4 (1006)</t>
  </si>
  <si>
    <t>cleveland potash (1009)</t>
  </si>
  <si>
    <t>grangetown (1012)</t>
  </si>
  <si>
    <t>guisborough (1014)</t>
  </si>
  <si>
    <t>guisborough t3 (1017)</t>
  </si>
  <si>
    <t>lackenby oxygen (1019)</t>
  </si>
  <si>
    <t>prissick (1020)</t>
  </si>
  <si>
    <t>redcar (1023)</t>
  </si>
  <si>
    <t>spencerbeck (1026)</t>
  </si>
  <si>
    <t>East Appleton Solar Hub</t>
  </si>
  <si>
    <t>Norton</t>
  </si>
  <si>
    <t>Moor House Wind Farm</t>
  </si>
  <si>
    <t>cleveland incinerator (3025)</t>
  </si>
  <si>
    <t>haverton generation</t>
  </si>
  <si>
    <t>haverton incinerator</t>
  </si>
  <si>
    <t>seamer wf</t>
  </si>
  <si>
    <t>sita north tees</t>
  </si>
  <si>
    <t>skeeby pv</t>
  </si>
  <si>
    <t>south lowfield IDNO</t>
  </si>
  <si>
    <t>whinfield solar</t>
  </si>
  <si>
    <t>Hitachi Rail</t>
  </si>
  <si>
    <t>SNF</t>
  </si>
  <si>
    <t>acklam (3001)</t>
  </si>
  <si>
    <t>aycliffe forrest</t>
  </si>
  <si>
    <t>aycliffe industrial (3004)</t>
  </si>
  <si>
    <t>barden friar</t>
  </si>
  <si>
    <t>bedale (3007)</t>
  </si>
  <si>
    <t>billingham marsh house (3010)</t>
  </si>
  <si>
    <t>bowesfield 33/11kv (3014)</t>
  </si>
  <si>
    <t>bowesfield 66/11kv (3015)</t>
  </si>
  <si>
    <t>catterick camp (3022)</t>
  </si>
  <si>
    <t>cowton (3026)</t>
  </si>
  <si>
    <t>darlington 11 (3027)</t>
  </si>
  <si>
    <t>darlington 6 (3028)</t>
  </si>
  <si>
    <t>darlington central (3029)</t>
  </si>
  <si>
    <t>darlington east (3033)</t>
  </si>
  <si>
    <t>darlington west (3043)</t>
  </si>
  <si>
    <t>faraday street (3046)</t>
  </si>
  <si>
    <t>heighington (3056)</t>
  </si>
  <si>
    <t>hipswell 11</t>
  </si>
  <si>
    <t>hutton bonville rail (3059)</t>
  </si>
  <si>
    <t>leeming raf (3067)</t>
  </si>
  <si>
    <t>lucite</t>
  </si>
  <si>
    <t>malleable (3068)</t>
  </si>
  <si>
    <t>millbank lane (3071)</t>
  </si>
  <si>
    <t>newton aycliffe south (3076)</t>
  </si>
  <si>
    <t>north tees t1 &amp; t2 (3086)</t>
  </si>
  <si>
    <t>north tees t3 &amp; t4 (3087)</t>
  </si>
  <si>
    <t>northallerton (3088)</t>
  </si>
  <si>
    <t>norton (3093)</t>
  </si>
  <si>
    <t>richmond (3095)</t>
  </si>
  <si>
    <t>rise carr (3098)</t>
  </si>
  <si>
    <t>romanby (3103)</t>
  </si>
  <si>
    <t>rudby (3105)</t>
  </si>
  <si>
    <t>stokesley (3109)</t>
  </si>
  <si>
    <t>thirsk (3112)</t>
  </si>
  <si>
    <t>urlay nook (3115)</t>
  </si>
  <si>
    <t>wensleydale (3119)</t>
  </si>
  <si>
    <t>interim bess</t>
  </si>
  <si>
    <t>Osbaldwick</t>
  </si>
  <si>
    <t>knapton (1029)</t>
  </si>
  <si>
    <t>campleshon road (1001)</t>
  </si>
  <si>
    <t>eastfield (1004)</t>
  </si>
  <si>
    <t>elvington (1007)</t>
  </si>
  <si>
    <t>foss islands (1010)</t>
  </si>
  <si>
    <t>gale lane (1013)</t>
  </si>
  <si>
    <t>haxby road t1/t4 (rowntrees) (1017)</t>
  </si>
  <si>
    <t>haxby road t2 (1019)</t>
  </si>
  <si>
    <t>huntington new lane (1021)</t>
  </si>
  <si>
    <t>kirbymoorside (1024)</t>
  </si>
  <si>
    <t>malton (1030)</t>
  </si>
  <si>
    <t>melrosegate 11</t>
  </si>
  <si>
    <t>moor monkton (1039)</t>
  </si>
  <si>
    <t>newby (1041)</t>
  </si>
  <si>
    <t>north street (1044)</t>
  </si>
  <si>
    <t>ravenscar (1050)</t>
  </si>
  <si>
    <t>rawcliffe lane (1052)</t>
  </si>
  <si>
    <t>scarborough (1055)</t>
  </si>
  <si>
    <t>severus hill (1061)</t>
  </si>
  <si>
    <t>sheriff hutton (1064)</t>
  </si>
  <si>
    <t>skeldergate (1067)</t>
  </si>
  <si>
    <t>thornton dale (1070)</t>
  </si>
  <si>
    <t>whitby t1 11kv (1074)</t>
  </si>
  <si>
    <t>whitby t2 11kv (1076)</t>
  </si>
  <si>
    <t>whitby west t1 11kv (1079)</t>
  </si>
  <si>
    <t>whitby west t2 11kv (1081)</t>
  </si>
  <si>
    <t>yedingham (1082)</t>
  </si>
  <si>
    <t>york university (1084)</t>
  </si>
  <si>
    <t>phillips petroleum</t>
  </si>
  <si>
    <t>Saltholme</t>
  </si>
  <si>
    <t>port clarence biomass</t>
  </si>
  <si>
    <t>saltholme gas generation sw</t>
  </si>
  <si>
    <t>teesport biomass</t>
  </si>
  <si>
    <t>viking power</t>
  </si>
  <si>
    <t>billingham synthetic (1002)</t>
  </si>
  <si>
    <t>cryogenic oxygen plant</t>
  </si>
  <si>
    <t>greatham (1003)</t>
  </si>
  <si>
    <t>ici north bank (1006)</t>
  </si>
  <si>
    <t>phillips petroleum (1009)</t>
  </si>
  <si>
    <t>tees industrial t1 &amp; t2 (1016)</t>
  </si>
  <si>
    <t>tees industrial t3 &amp; t4 (1019)</t>
  </si>
  <si>
    <t>teesside gas processing plant</t>
  </si>
  <si>
    <t>chilton biomass</t>
  </si>
  <si>
    <t>Spennymoor</t>
  </si>
  <si>
    <t>stonefoot wind farm</t>
  </si>
  <si>
    <t>Potter House 11kV</t>
  </si>
  <si>
    <t>belmont (1003)</t>
  </si>
  <si>
    <t>brancepeth (1006)</t>
  </si>
  <si>
    <t>durham east (1011)</t>
  </si>
  <si>
    <t>durham rail (1014)</t>
  </si>
  <si>
    <t>eastgate cement (1017)</t>
  </si>
  <si>
    <t>fishburn (1067)</t>
  </si>
  <si>
    <t>fylands bridge (1020)</t>
  </si>
  <si>
    <t>harmire bridge (1025)</t>
  </si>
  <si>
    <t>high flatts (1029)</t>
  </si>
  <si>
    <t>low spennymoor (1032)</t>
  </si>
  <si>
    <t>meadowfield (1036)</t>
  </si>
  <si>
    <t>potter house 66/20kv (1042)</t>
  </si>
  <si>
    <t>skerneside (1047)</t>
  </si>
  <si>
    <t>spennymoor t1 &amp; t2 (1057)</t>
  </si>
  <si>
    <t>toronto 22kv (1060)</t>
  </si>
  <si>
    <t>kielder hydro</t>
  </si>
  <si>
    <t>Stella</t>
  </si>
  <si>
    <t>annfield t1 &amp; t4 (1004)</t>
  </si>
  <si>
    <t>annfield t2 &amp; t3 (1005)</t>
  </si>
  <si>
    <t>bensham (1009)</t>
  </si>
  <si>
    <t>benwell (1012)</t>
  </si>
  <si>
    <t>birtley grove 11kv (1015)</t>
  </si>
  <si>
    <t>birtley grove 20kv (1016)</t>
  </si>
  <si>
    <t>blaydon burn (1019)</t>
  </si>
  <si>
    <t>blucher (1022)</t>
  </si>
  <si>
    <t>close (1026)</t>
  </si>
  <si>
    <t>consett (1035)</t>
  </si>
  <si>
    <t>corporation street (1038)</t>
  </si>
  <si>
    <t>dunston 11kv (1041)</t>
  </si>
  <si>
    <t>dunston 20kv (1042)</t>
  </si>
  <si>
    <t>educational precinct (1046)</t>
  </si>
  <si>
    <t>gateshead central (1049)</t>
  </si>
  <si>
    <t>harraton (1059)</t>
  </si>
  <si>
    <t>hexham (1062)</t>
  </si>
  <si>
    <t>kenton (2034)</t>
  </si>
  <si>
    <t>kielder (1068)</t>
  </si>
  <si>
    <t>newburn haugh (1069)</t>
  </si>
  <si>
    <t>newcastle airport (1072)</t>
  </si>
  <si>
    <t>newcastle great park (1075)</t>
  </si>
  <si>
    <t>pilgrim (1076)</t>
  </si>
  <si>
    <t>prudhoe west (1079)</t>
  </si>
  <si>
    <t>riding mill 11kV</t>
  </si>
  <si>
    <t>spadeadam 20 (1090)</t>
  </si>
  <si>
    <t>tanfield (1097)</t>
  </si>
  <si>
    <t>team valley (1100)</t>
  </si>
  <si>
    <t>university (1103)</t>
  </si>
  <si>
    <t>west wylam (1106)</t>
  </si>
  <si>
    <t>westerhope (1109)</t>
  </si>
  <si>
    <t>Port of Tyne_Battery</t>
  </si>
  <si>
    <t>Tynemouth</t>
  </si>
  <si>
    <t>flatworth stor</t>
  </si>
  <si>
    <t>benton rail (2001)</t>
  </si>
  <si>
    <t>billymill (2003)</t>
  </si>
  <si>
    <t>flatworth central (2010)</t>
  </si>
  <si>
    <t>fossway (2013)</t>
  </si>
  <si>
    <t>garwood street (2016)</t>
  </si>
  <si>
    <t>gosforth (2023)</t>
  </si>
  <si>
    <t>gosforth metro (2027)</t>
  </si>
  <si>
    <t>howdon (2028)</t>
  </si>
  <si>
    <t>jarrow (2031)</t>
  </si>
  <si>
    <t>killingworth (2037)</t>
  </si>
  <si>
    <t>longbenton (2040)</t>
  </si>
  <si>
    <t>monkseaton (2043)</t>
  </si>
  <si>
    <t>simonside (2050)</t>
  </si>
  <si>
    <t>tynemouth central (2056)</t>
  </si>
  <si>
    <t>westoe (2059)</t>
  </si>
  <si>
    <t>willington (2062)</t>
  </si>
  <si>
    <t>boldon downhill (1002)</t>
  </si>
  <si>
    <t>West Boldon</t>
  </si>
  <si>
    <t>breamish</t>
  </si>
  <si>
    <t>carley hill (1005)</t>
  </si>
  <si>
    <t>carr hill (1007)</t>
  </si>
  <si>
    <t>envision aesc</t>
  </si>
  <si>
    <t>fossway 66 (1016)</t>
  </si>
  <si>
    <t>gateshead east (1017)</t>
  </si>
  <si>
    <t>harlow green (1021)</t>
  </si>
  <si>
    <t>hebburn (1024)</t>
  </si>
  <si>
    <t>hebburn west (1026)</t>
  </si>
  <si>
    <t>hedworth (1028)</t>
  </si>
  <si>
    <t>high barmston (1032)</t>
  </si>
  <si>
    <t>leam central (1035)</t>
  </si>
  <si>
    <t>mount road (1037)</t>
  </si>
  <si>
    <t>nissan (1040)</t>
  </si>
  <si>
    <t>nissan north</t>
  </si>
  <si>
    <t>offerton 11kv (1043)</t>
  </si>
  <si>
    <t>pallion trading (1045)</t>
  </si>
  <si>
    <t>sunderland 11kv (1048)</t>
  </si>
  <si>
    <t>sunderland 11kv (1049)</t>
  </si>
  <si>
    <t>temple park (1052)</t>
  </si>
  <si>
    <t>usworth (1054)</t>
  </si>
  <si>
    <t>usworth east</t>
  </si>
  <si>
    <t>walker (1057)</t>
  </si>
  <si>
    <t>wardley (1059)</t>
  </si>
  <si>
    <t>west southwick (1062)</t>
  </si>
  <si>
    <t>ampape_11_a</t>
  </si>
  <si>
    <t>A.M.PAPER</t>
  </si>
  <si>
    <t>ampape_11_b</t>
  </si>
  <si>
    <t>adswod_33_a</t>
  </si>
  <si>
    <t>ADSWOOD</t>
  </si>
  <si>
    <t>adswod_33_b</t>
  </si>
  <si>
    <t>adswod_33_gt1</t>
  </si>
  <si>
    <t>adswod_33_gt2</t>
  </si>
  <si>
    <t>agecro_33_a</t>
  </si>
  <si>
    <t>AGECROFT</t>
  </si>
  <si>
    <t>agecro_33_b</t>
  </si>
  <si>
    <t>agecro_33_c</t>
  </si>
  <si>
    <t>agecro_33_d</t>
  </si>
  <si>
    <t>agecom_33_a</t>
  </si>
  <si>
    <t>AGECROFT COMMERCE</t>
  </si>
  <si>
    <t>agecom_33_b</t>
  </si>
  <si>
    <t>agecom_33_c</t>
  </si>
  <si>
    <t>agecom_33_d</t>
  </si>
  <si>
    <t>agecom_33_e</t>
  </si>
  <si>
    <t>agecom_33_f</t>
  </si>
  <si>
    <t>agecrd_33_a</t>
  </si>
  <si>
    <t>AGECROFT RD GENERATION</t>
  </si>
  <si>
    <t>ainsco_11_a</t>
  </si>
  <si>
    <t>AINSCO</t>
  </si>
  <si>
    <t>ainsco_11_b</t>
  </si>
  <si>
    <t>aiprod_6.6_a</t>
  </si>
  <si>
    <t>AIPROD</t>
  </si>
  <si>
    <t>aiprod_6.6_b</t>
  </si>
  <si>
    <t>albist_6.6_a</t>
  </si>
  <si>
    <t>ALBION ST</t>
  </si>
  <si>
    <t>albist_6.6_b</t>
  </si>
  <si>
    <t>aldepd_11_a</t>
  </si>
  <si>
    <t>ALDEPD</t>
  </si>
  <si>
    <t>aldepd_11_b</t>
  </si>
  <si>
    <t>alderl_11_a</t>
  </si>
  <si>
    <t>ALDERLEY</t>
  </si>
  <si>
    <t>alderl_11_b</t>
  </si>
  <si>
    <t>alderl_33_a</t>
  </si>
  <si>
    <t>alderl_33_b</t>
  </si>
  <si>
    <t>alderp_33_a</t>
  </si>
  <si>
    <t>ALDERLEY PARK NO.1</t>
  </si>
  <si>
    <t>alderp_33_b</t>
  </si>
  <si>
    <t>ALDERLEY PARK NO.2</t>
  </si>
  <si>
    <t>aldon_33_a</t>
  </si>
  <si>
    <t>ALDON ROAD GENERATION</t>
  </si>
  <si>
    <t>alston_11_a</t>
  </si>
  <si>
    <t>ALSTON</t>
  </si>
  <si>
    <t>altrin_33_a</t>
  </si>
  <si>
    <t>ALTRINCHAM</t>
  </si>
  <si>
    <t>altrin_33_b</t>
  </si>
  <si>
    <t>ambles_11_a</t>
  </si>
  <si>
    <t>AMBLESIDE</t>
  </si>
  <si>
    <t>ambles_11_b</t>
  </si>
  <si>
    <t>ancnor_33_a</t>
  </si>
  <si>
    <t>ANCOATS NORTH</t>
  </si>
  <si>
    <t>ancnor_33_b</t>
  </si>
  <si>
    <t>ancnor_6.6_a</t>
  </si>
  <si>
    <t>ancnor_6.6_c</t>
  </si>
  <si>
    <t>ancnor_6.6_d</t>
  </si>
  <si>
    <t>annipi_11_a</t>
  </si>
  <si>
    <t>ANNIE PIT</t>
  </si>
  <si>
    <t>annipi_11_b</t>
  </si>
  <si>
    <t>ansdel_33_a</t>
  </si>
  <si>
    <t>ANSDELL</t>
  </si>
  <si>
    <t>ansdel_33_b</t>
  </si>
  <si>
    <t>ansdel_6.6_a</t>
  </si>
  <si>
    <t>ansdel_6.6_b</t>
  </si>
  <si>
    <t>ardwic_6.6_a</t>
  </si>
  <si>
    <t>ARDWICK</t>
  </si>
  <si>
    <t>ardwic_6.6_b</t>
  </si>
  <si>
    <t>armiwf_0.69_a</t>
  </si>
  <si>
    <t>ARMISTEAD WF</t>
  </si>
  <si>
    <t>arnsid_11_a</t>
  </si>
  <si>
    <t>ARNSIDE</t>
  </si>
  <si>
    <t>arnsid_11_b</t>
  </si>
  <si>
    <t>arnsid_33_a</t>
  </si>
  <si>
    <t>arnsid_33_b</t>
  </si>
  <si>
    <t>ashold_33_a</t>
  </si>
  <si>
    <t>ASHTON OLD RD GENERATION</t>
  </si>
  <si>
    <t>ashmer_33_a</t>
  </si>
  <si>
    <t>ASHTON ON MERSEY</t>
  </si>
  <si>
    <t>ashmer_33_b</t>
  </si>
  <si>
    <t>ashmer_6.6_a</t>
  </si>
  <si>
    <t>ashmer_6.6_b</t>
  </si>
  <si>
    <t>ashunl_33_a</t>
  </si>
  <si>
    <t>ASHTON UNDER LYNE</t>
  </si>
  <si>
    <t>ashunl_33_b</t>
  </si>
  <si>
    <t>ashunl_33_c</t>
  </si>
  <si>
    <t>ashunl_6.6_a</t>
  </si>
  <si>
    <t>ashunl_6.6_b</t>
  </si>
  <si>
    <t>ashunl_6.6_c</t>
  </si>
  <si>
    <t>ashtgo_6.6_a</t>
  </si>
  <si>
    <t>ASHTON-GOLBORNE</t>
  </si>
  <si>
    <t>ashtgo_6.6_b</t>
  </si>
  <si>
    <t>ashton_6.6_a</t>
  </si>
  <si>
    <t>ASHTON-RIBBLE</t>
  </si>
  <si>
    <t>ashwod_6.6_a</t>
  </si>
  <si>
    <t>ASHWOOD DALE</t>
  </si>
  <si>
    <t>ashwod_6.6_b</t>
  </si>
  <si>
    <t>askam_0.69_a</t>
  </si>
  <si>
    <t>ASKAM</t>
  </si>
  <si>
    <t>askam_11_a</t>
  </si>
  <si>
    <t>askam_11_b</t>
  </si>
  <si>
    <t>askam_33_a</t>
  </si>
  <si>
    <t>askcas_11_a</t>
  </si>
  <si>
    <t>ASKERTON CASTLE</t>
  </si>
  <si>
    <t>aspatr_11_a</t>
  </si>
  <si>
    <t>ASPATRIA</t>
  </si>
  <si>
    <t>aspatr_11_b</t>
  </si>
  <si>
    <t>aspatr_33_a</t>
  </si>
  <si>
    <t>aspatr_33_b</t>
  </si>
  <si>
    <t>alderp_11_a</t>
  </si>
  <si>
    <t>ASTRA ZENECA ALDERLEY PARK</t>
  </si>
  <si>
    <t>alderp_11_b</t>
  </si>
  <si>
    <t>astraz_11_gt</t>
  </si>
  <si>
    <t>ASTRA ZENECA MACCLESFIELD</t>
  </si>
  <si>
    <t>astraz_11_st</t>
  </si>
  <si>
    <t>astraz_33_a</t>
  </si>
  <si>
    <t>ASTRA ZENECA NO.1</t>
  </si>
  <si>
    <t>astraz_33_b</t>
  </si>
  <si>
    <t>ASTRA ZENECA NO.2</t>
  </si>
  <si>
    <t>astraz_33_t1</t>
  </si>
  <si>
    <t>astraz_33_t2</t>
  </si>
  <si>
    <t>athert_33_a</t>
  </si>
  <si>
    <t>ATHERTON</t>
  </si>
  <si>
    <t>athert_33_b</t>
  </si>
  <si>
    <t>athetc_11_a</t>
  </si>
  <si>
    <t>ATHERTON TOWN CENTRE</t>
  </si>
  <si>
    <t>athetc_11_b</t>
  </si>
  <si>
    <t>athlst_6.6_a</t>
  </si>
  <si>
    <t>ATHLETIC ST</t>
  </si>
  <si>
    <t>athlst_6.6_b</t>
  </si>
  <si>
    <t>athlst_33_a</t>
  </si>
  <si>
    <t>ATHLETIC STREET</t>
  </si>
  <si>
    <t>athlst_33_b</t>
  </si>
  <si>
    <t>avenha_33_a</t>
  </si>
  <si>
    <t>AVENHAM</t>
  </si>
  <si>
    <t>avenha_33_b</t>
  </si>
  <si>
    <t>avenha_6.6_a</t>
  </si>
  <si>
    <t>avenha_6.6_b</t>
  </si>
  <si>
    <t>baesam_6.6_a</t>
  </si>
  <si>
    <t>BAESAM</t>
  </si>
  <si>
    <t>baesam_6.6_b</t>
  </si>
  <si>
    <t>baewar_6.6_a</t>
  </si>
  <si>
    <t>BAEWAR</t>
  </si>
  <si>
    <t>baewar_6.6_b</t>
  </si>
  <si>
    <t>baguly_11_a</t>
  </si>
  <si>
    <t>BAGULEY</t>
  </si>
  <si>
    <t>baguly_11_b</t>
  </si>
  <si>
    <t>baguly_33_a</t>
  </si>
  <si>
    <t>baguly_33_b</t>
  </si>
  <si>
    <t>bambri_11_a</t>
  </si>
  <si>
    <t>BAMBER BRIDGE</t>
  </si>
  <si>
    <t>bambri_11_b</t>
  </si>
  <si>
    <t>bancro_11_a</t>
  </si>
  <si>
    <t>BANCROFT RD GEN</t>
  </si>
  <si>
    <t>bancro_33_a</t>
  </si>
  <si>
    <t>barbar_6.6_a</t>
  </si>
  <si>
    <t>BARBARA ST</t>
  </si>
  <si>
    <t>barbar_6.6_b</t>
  </si>
  <si>
    <t>baroff_132_gt1</t>
  </si>
  <si>
    <t>BAROFF</t>
  </si>
  <si>
    <t>barrow_11_a</t>
  </si>
  <si>
    <t>BARROW</t>
  </si>
  <si>
    <t>barrow_11_b</t>
  </si>
  <si>
    <t>barrow_33_a</t>
  </si>
  <si>
    <t>barrow_33_b</t>
  </si>
  <si>
    <t>baroff_1_gt1</t>
  </si>
  <si>
    <t>BARROW OFFSHORE WF</t>
  </si>
  <si>
    <t>barton_33_a</t>
  </si>
  <si>
    <t>BARTON</t>
  </si>
  <si>
    <t>barton_33_b</t>
  </si>
  <si>
    <t>barton_33_c</t>
  </si>
  <si>
    <t>bardrd_6.6_a</t>
  </si>
  <si>
    <t>BARTON DOCK RD</t>
  </si>
  <si>
    <t>bardrd_6.6_b</t>
  </si>
  <si>
    <t>bbc_6.6_ma1</t>
  </si>
  <si>
    <t>BBC</t>
  </si>
  <si>
    <t>bbc_6.6_mb1</t>
  </si>
  <si>
    <t>beckbu_33_a</t>
  </si>
  <si>
    <t>BECKBU</t>
  </si>
  <si>
    <t>becker_11_a</t>
  </si>
  <si>
    <t>BECKERMET(BNFL)</t>
  </si>
  <si>
    <t>bedford_11_a</t>
  </si>
  <si>
    <t>BEDFORD</t>
  </si>
  <si>
    <t>bedford_11_b</t>
  </si>
  <si>
    <t>belfie_33_a</t>
  </si>
  <si>
    <t>BELFIELD</t>
  </si>
  <si>
    <t>belfie_33_b</t>
  </si>
  <si>
    <t>belgra_6.6_a</t>
  </si>
  <si>
    <t>BELGRAVE</t>
  </si>
  <si>
    <t>belgra_6.6_b</t>
  </si>
  <si>
    <t>benchi_11_a</t>
  </si>
  <si>
    <t>BENCHILL</t>
  </si>
  <si>
    <t>bentha_11_a</t>
  </si>
  <si>
    <t>BENTHAM</t>
  </si>
  <si>
    <t>bentha_33_a</t>
  </si>
  <si>
    <t>bgcwst_11_a</t>
  </si>
  <si>
    <t>BGC WESTFIELD POINT</t>
  </si>
  <si>
    <t>bgcwst_11_b</t>
  </si>
  <si>
    <t>bilsbo_33_a</t>
  </si>
  <si>
    <t>BILSBO</t>
  </si>
  <si>
    <t>bispha_132_gt1</t>
  </si>
  <si>
    <t>BISPHAM</t>
  </si>
  <si>
    <t>bispha_132_gt2</t>
  </si>
  <si>
    <t>bispha_22_a</t>
  </si>
  <si>
    <t>bispha_22_b</t>
  </si>
  <si>
    <t>bispha_33_a</t>
  </si>
  <si>
    <t>bispha_33_b</t>
  </si>
  <si>
    <t>bispha_6.6_a</t>
  </si>
  <si>
    <t>bispha_6.6_b</t>
  </si>
  <si>
    <t>bispha_90_a</t>
  </si>
  <si>
    <t>blabul_6.6_a</t>
  </si>
  <si>
    <t>BLACKBULL</t>
  </si>
  <si>
    <t>blabul_6.6_b</t>
  </si>
  <si>
    <t>blackb_132_gt1</t>
  </si>
  <si>
    <t>BLACKBURN</t>
  </si>
  <si>
    <t>blackb_132_gt2</t>
  </si>
  <si>
    <t>blackb_132_tee</t>
  </si>
  <si>
    <t>blackb_33_a</t>
  </si>
  <si>
    <t>blackb_33_b</t>
  </si>
  <si>
    <t>blackb_6.6_a</t>
  </si>
  <si>
    <t>blackb_6.6_b</t>
  </si>
  <si>
    <t>blrdcl_6.6_a</t>
  </si>
  <si>
    <t>BLACKBURN RD CLAYTON</t>
  </si>
  <si>
    <t>blrdcl_6.6_b</t>
  </si>
  <si>
    <t>blafri_6.6_a</t>
  </si>
  <si>
    <t>BLACKFRIARS</t>
  </si>
  <si>
    <t>blafri_6.6_b</t>
  </si>
  <si>
    <t>blafri_33_a</t>
  </si>
  <si>
    <t>BLACKFRIARS A</t>
  </si>
  <si>
    <t>blafri_33_b</t>
  </si>
  <si>
    <t>BLACKFRIARS B</t>
  </si>
  <si>
    <t>blackl_6.6_a</t>
  </si>
  <si>
    <t>BLACKLEY</t>
  </si>
  <si>
    <t>blackl_6.6_b</t>
  </si>
  <si>
    <t>blackp_33_a</t>
  </si>
  <si>
    <t>BLACKPOOL</t>
  </si>
  <si>
    <t>blackp_33_b</t>
  </si>
  <si>
    <t>blackp_6.6_a</t>
  </si>
  <si>
    <t>blackp_6.6_b</t>
  </si>
  <si>
    <t>bloost_33_a</t>
  </si>
  <si>
    <t>BLOOM STREET</t>
  </si>
  <si>
    <t>bloost_33_b</t>
  </si>
  <si>
    <t>felsid_11_a</t>
  </si>
  <si>
    <t>BNFL</t>
  </si>
  <si>
    <t>felsid_11_b</t>
  </si>
  <si>
    <t>felsid_11_c</t>
  </si>
  <si>
    <t>felsid_11_d</t>
  </si>
  <si>
    <t>bnflss11_11_a</t>
  </si>
  <si>
    <t>BNFLSS11</t>
  </si>
  <si>
    <t>bnflss9_11_a</t>
  </si>
  <si>
    <t>BNFLSS9</t>
  </si>
  <si>
    <t>bobybo_33_a</t>
  </si>
  <si>
    <t>BOBYBO</t>
  </si>
  <si>
    <t>bold_132_mb1</t>
  </si>
  <si>
    <t>BOLD</t>
  </si>
  <si>
    <t>bold_132_rb1</t>
  </si>
  <si>
    <t>boling_11_a</t>
  </si>
  <si>
    <t>BOLLINGTON</t>
  </si>
  <si>
    <t>boling_11_b</t>
  </si>
  <si>
    <t>boling_33_a</t>
  </si>
  <si>
    <t>boling_33_b</t>
  </si>
  <si>
    <t>bolton_132_gt1</t>
  </si>
  <si>
    <t>BOLTON</t>
  </si>
  <si>
    <t>bolton_132_gt3</t>
  </si>
  <si>
    <t>bolton_132_gt4</t>
  </si>
  <si>
    <t>bolton_33_a</t>
  </si>
  <si>
    <t>bolton_33_b</t>
  </si>
  <si>
    <t>bolton_33_c</t>
  </si>
  <si>
    <t>bolton_33_d</t>
  </si>
  <si>
    <t>bobybo_11_a</t>
  </si>
  <si>
    <t>BOLTON BY BOWLAND</t>
  </si>
  <si>
    <t>bolesa_11_a</t>
  </si>
  <si>
    <t>BOLTON LE SANDS</t>
  </si>
  <si>
    <t>bolesa_11_b</t>
  </si>
  <si>
    <t>bolwas_11_a</t>
  </si>
  <si>
    <t>BOLTON WASTE</t>
  </si>
  <si>
    <t>bolesa_33_a</t>
  </si>
  <si>
    <t>BOLTON-LE-SANDS</t>
  </si>
  <si>
    <t>bolesa_33_b</t>
  </si>
  <si>
    <t>bolwas_33_a</t>
  </si>
  <si>
    <t>BOLWAS</t>
  </si>
  <si>
    <t>botany_11_a</t>
  </si>
  <si>
    <t>BOTANY BAY</t>
  </si>
  <si>
    <t>botany_33_a</t>
  </si>
  <si>
    <t>bowlan_11_a</t>
  </si>
  <si>
    <t>BOW LANE</t>
  </si>
  <si>
    <t>bowlan_11_b</t>
  </si>
  <si>
    <t>bowate_11_b</t>
  </si>
  <si>
    <t>BOWATE</t>
  </si>
  <si>
    <t>bowate_11_a</t>
  </si>
  <si>
    <t>BOWATERS</t>
  </si>
  <si>
    <t>bowdon_11_a</t>
  </si>
  <si>
    <t>BOWDON</t>
  </si>
  <si>
    <t>bowdon_11_b</t>
  </si>
  <si>
    <t>bowdon_11_ner</t>
  </si>
  <si>
    <t>bradfo_6.6_a</t>
  </si>
  <si>
    <t>BRADFORD</t>
  </si>
  <si>
    <t>bradfo_6.6_c</t>
  </si>
  <si>
    <t>bradsh_33_a</t>
  </si>
  <si>
    <t>BRADSHAW 33KV SW HSE</t>
  </si>
  <si>
    <t>bradga_6.6_a</t>
  </si>
  <si>
    <t>BRADSHAWGATE</t>
  </si>
  <si>
    <t>bradga_6.6_b</t>
  </si>
  <si>
    <t>bramhl_11_a</t>
  </si>
  <si>
    <t>BRAMHALL</t>
  </si>
  <si>
    <t>bramhl_11_b</t>
  </si>
  <si>
    <t>bramhl_33_a</t>
  </si>
  <si>
    <t>bramhl_33_b</t>
  </si>
  <si>
    <t>bredbu_132_mb3</t>
  </si>
  <si>
    <t>BREDBURY</t>
  </si>
  <si>
    <t>bredbu_132_mb4</t>
  </si>
  <si>
    <t>bredbu_132_rb3</t>
  </si>
  <si>
    <t>bredbu_132_rb4</t>
  </si>
  <si>
    <t>briwat_6.6_a</t>
  </si>
  <si>
    <t>BRIDGEWATER</t>
  </si>
  <si>
    <t>briwat_6.6_b</t>
  </si>
  <si>
    <t>brinks_33_a</t>
  </si>
  <si>
    <t>BRINKSWAY</t>
  </si>
  <si>
    <t>brinks_33_b</t>
  </si>
  <si>
    <t>brinks_6.6_a</t>
  </si>
  <si>
    <t>brinks_6.6_b</t>
  </si>
  <si>
    <t>bristo_11_a</t>
  </si>
  <si>
    <t>BRISTOL AVENUE GEN</t>
  </si>
  <si>
    <t>britga_6.6_a</t>
  </si>
  <si>
    <t>BRITGA</t>
  </si>
  <si>
    <t>britga_6.6_b</t>
  </si>
  <si>
    <t>britgy_11_a</t>
  </si>
  <si>
    <t>BRITGY</t>
  </si>
  <si>
    <t>britgy_11_b</t>
  </si>
  <si>
    <t>broadg_11_a</t>
  </si>
  <si>
    <t>BROADGATE GEN</t>
  </si>
  <si>
    <t>broadg_33_a</t>
  </si>
  <si>
    <t>broadh_11_a</t>
  </si>
  <si>
    <t>BROADHEATH</t>
  </si>
  <si>
    <t>broadh_11_b</t>
  </si>
  <si>
    <t>broadw_33_a</t>
  </si>
  <si>
    <t>BROADWAY</t>
  </si>
  <si>
    <t>broadw_33_b</t>
  </si>
  <si>
    <t>broadw_6.6_a</t>
  </si>
  <si>
    <t>broadw_6.6_b</t>
  </si>
  <si>
    <t>bucksh_33_tee</t>
  </si>
  <si>
    <t>BUCKSH</t>
  </si>
  <si>
    <t>bucksh_11_a</t>
  </si>
  <si>
    <t>BUCKSHAW</t>
  </si>
  <si>
    <t>bucksh_11_b</t>
  </si>
  <si>
    <t>burnle_33_a</t>
  </si>
  <si>
    <t>BURNLEY</t>
  </si>
  <si>
    <t>burnle_33_b</t>
  </si>
  <si>
    <t>burnle_6.6_a</t>
  </si>
  <si>
    <t>burnle_6.6_b</t>
  </si>
  <si>
    <t>burcen_33_a</t>
  </si>
  <si>
    <t>BURNLEY CENTRE</t>
  </si>
  <si>
    <t>burcen_33_b</t>
  </si>
  <si>
    <t>burcen_6.6_a</t>
  </si>
  <si>
    <t>burcen_6.6_b</t>
  </si>
  <si>
    <t>burnor_6.6_a</t>
  </si>
  <si>
    <t>BURNLEY NORTH</t>
  </si>
  <si>
    <t>burrow_11_a</t>
  </si>
  <si>
    <t>BURROW BECK</t>
  </si>
  <si>
    <t>burrow_11_b</t>
  </si>
  <si>
    <t>bursco_11_ner</t>
  </si>
  <si>
    <t>BURSCO</t>
  </si>
  <si>
    <t>bursco_11_a</t>
  </si>
  <si>
    <t>BURSCOUGH BRIDGE</t>
  </si>
  <si>
    <t>bursco_11_b</t>
  </si>
  <si>
    <t>bursco_33_a</t>
  </si>
  <si>
    <t>bury_33_a</t>
  </si>
  <si>
    <t xml:space="preserve">BURY </t>
  </si>
  <si>
    <t>bury_33_b</t>
  </si>
  <si>
    <t>burpow_11_a</t>
  </si>
  <si>
    <t>BURY POWER</t>
  </si>
  <si>
    <t>butoct_33_a</t>
  </si>
  <si>
    <t>BURY TOWN CENTRE</t>
  </si>
  <si>
    <t>butoct_33_b</t>
  </si>
  <si>
    <t>butoct_6.6_a</t>
  </si>
  <si>
    <t>butoct_6.6_b</t>
  </si>
  <si>
    <t>bushel_6.6_b</t>
  </si>
  <si>
    <t>BUSHELL ST</t>
  </si>
  <si>
    <t>buxton_33_a</t>
  </si>
  <si>
    <t>BUXTON</t>
  </si>
  <si>
    <t>buxton_33_b</t>
  </si>
  <si>
    <t>buxsto_0.4_a</t>
  </si>
  <si>
    <t>BUXTON STOR</t>
  </si>
  <si>
    <t>calgar_3.3_a</t>
  </si>
  <si>
    <t>CALGAR</t>
  </si>
  <si>
    <t>calgar_3.3_b</t>
  </si>
  <si>
    <t>calgar_33_b</t>
  </si>
  <si>
    <t>calgar_33_c</t>
  </si>
  <si>
    <t>campst_11_a</t>
  </si>
  <si>
    <t>CAMPBELL ST</t>
  </si>
  <si>
    <t>campst_11_b</t>
  </si>
  <si>
    <t>cannst_6.6_a</t>
  </si>
  <si>
    <t>CANNON ST</t>
  </si>
  <si>
    <t>cannst_6.6_b</t>
  </si>
  <si>
    <t>cannst_6.6_c</t>
  </si>
  <si>
    <t>capont_11_a</t>
  </si>
  <si>
    <t>CAPONTREE</t>
  </si>
  <si>
    <t>capont_11_b</t>
  </si>
  <si>
    <t>capont_33_a</t>
  </si>
  <si>
    <t>capont_33_b</t>
  </si>
  <si>
    <t>carlet_11_a</t>
  </si>
  <si>
    <t>CARLETON</t>
  </si>
  <si>
    <t>carlis_33_a</t>
  </si>
  <si>
    <t>CARLISLE</t>
  </si>
  <si>
    <t>carlis_33_b</t>
  </si>
  <si>
    <t>carlis_33_c</t>
  </si>
  <si>
    <t>carlno_11_a</t>
  </si>
  <si>
    <t>CARLISLE NORTH</t>
  </si>
  <si>
    <t>carlno_11_b</t>
  </si>
  <si>
    <t>carrst_11_a</t>
  </si>
  <si>
    <t>CARR ST</t>
  </si>
  <si>
    <t>carrst_11_b</t>
  </si>
  <si>
    <t>carrin_132_mb3</t>
  </si>
  <si>
    <t>CARRINGTON</t>
  </si>
  <si>
    <t>carrin_132_mb4</t>
  </si>
  <si>
    <t>carrin_132_rb3</t>
  </si>
  <si>
    <t>carrin_132_rb4</t>
  </si>
  <si>
    <t>carrin_33_a</t>
  </si>
  <si>
    <t>carrin_33_b</t>
  </si>
  <si>
    <t>carsto_11_a</t>
  </si>
  <si>
    <t>CARRINGTON STOR</t>
  </si>
  <si>
    <t>carrln_33_t11</t>
  </si>
  <si>
    <t>CARRLN</t>
  </si>
  <si>
    <t>carrln_33_t12</t>
  </si>
  <si>
    <t>carrpm_10_a</t>
  </si>
  <si>
    <t>CARRPM</t>
  </si>
  <si>
    <t>carrpm_132_b</t>
  </si>
  <si>
    <t>carsto_33_a</t>
  </si>
  <si>
    <t>CARSTO</t>
  </si>
  <si>
    <t>cascem_33_a</t>
  </si>
  <si>
    <t>CASCEM</t>
  </si>
  <si>
    <t>cascem_33_b</t>
  </si>
  <si>
    <t>castle_132_a</t>
  </si>
  <si>
    <t>CASTLETON</t>
  </si>
  <si>
    <t>castle_132_b</t>
  </si>
  <si>
    <t>castle_33_a</t>
  </si>
  <si>
    <t>castle_33_b</t>
  </si>
  <si>
    <t>castle_6.6_a</t>
  </si>
  <si>
    <t>castle_6.6_b</t>
  </si>
  <si>
    <t>castlb_33_a</t>
  </si>
  <si>
    <t>CASTLETON BESS</t>
  </si>
  <si>
    <t>catonm_0.69_a</t>
  </si>
  <si>
    <t>CATON MOOR WF</t>
  </si>
  <si>
    <t>catonm_33_t11</t>
  </si>
  <si>
    <t>CATONM</t>
  </si>
  <si>
    <t>catter_25_a</t>
  </si>
  <si>
    <t>CATTER</t>
  </si>
  <si>
    <t>catter_25_b</t>
  </si>
  <si>
    <t>catter_6.6_a</t>
  </si>
  <si>
    <t>CATTERALL WATERWORKS</t>
  </si>
  <si>
    <t>cecils_6.6_a</t>
  </si>
  <si>
    <t>CECIL ST</t>
  </si>
  <si>
    <t>cecils_6.6_b</t>
  </si>
  <si>
    <t>cecils_33_a</t>
  </si>
  <si>
    <t>CECIL STREET</t>
  </si>
  <si>
    <t>cecils_33_b</t>
  </si>
  <si>
    <t>cenpar_11_a</t>
  </si>
  <si>
    <t>CENPAR</t>
  </si>
  <si>
    <t>cenpar_11_b</t>
  </si>
  <si>
    <t>cenman_6.6_a</t>
  </si>
  <si>
    <t>CENTRAL MANCHESTER</t>
  </si>
  <si>
    <t>cenman_6.6_b</t>
  </si>
  <si>
    <t>chadde_33_a</t>
  </si>
  <si>
    <t>CHADDERTON</t>
  </si>
  <si>
    <t>chadde_33_b</t>
  </si>
  <si>
    <t>chadde_6.6_a</t>
  </si>
  <si>
    <t>chadde_6.6_b</t>
  </si>
  <si>
    <t>chadde_6.6_c</t>
  </si>
  <si>
    <t>chadde_6.6_d</t>
  </si>
  <si>
    <t>chambe_6.6_a</t>
  </si>
  <si>
    <t>CHAMBERHALL</t>
  </si>
  <si>
    <t>chambe_6.6_b</t>
  </si>
  <si>
    <t>chapew_6.6_a</t>
  </si>
  <si>
    <t>CHAPEW</t>
  </si>
  <si>
    <t>chapew_6.6_b</t>
  </si>
  <si>
    <t>chasrd_6.6_a</t>
  </si>
  <si>
    <t>CHASSEN RD</t>
  </si>
  <si>
    <t>chasrd_6.6_b</t>
  </si>
  <si>
    <t>chatsw_11_a</t>
  </si>
  <si>
    <t>CHATSWORTH ST</t>
  </si>
  <si>
    <t>chatsw_11_b</t>
  </si>
  <si>
    <t>cheath_33_a</t>
  </si>
  <si>
    <t>CHEADLE HEATH</t>
  </si>
  <si>
    <t>cheath_33_b</t>
  </si>
  <si>
    <t>cheath_6.6_a</t>
  </si>
  <si>
    <t>cheath_6.6_b</t>
  </si>
  <si>
    <t>chulme_11_a</t>
  </si>
  <si>
    <t>CHEADLE HULME</t>
  </si>
  <si>
    <t>chulme_11_b</t>
  </si>
  <si>
    <t>chulme_11_ner</t>
  </si>
  <si>
    <t>chehil_6.6_a</t>
  </si>
  <si>
    <t>CHEETHAM HILL</t>
  </si>
  <si>
    <t>chehil_6.6_b</t>
  </si>
  <si>
    <t>chelfo_11_a</t>
  </si>
  <si>
    <t>CHELFORD</t>
  </si>
  <si>
    <t>chesrd_6.6_a</t>
  </si>
  <si>
    <t>CHESTER RD</t>
  </si>
  <si>
    <t>chesrd_6.6_b</t>
  </si>
  <si>
    <t>chesrd_6.6_c</t>
  </si>
  <si>
    <t>chesrd_33_a</t>
  </si>
  <si>
    <t>CHESTER ROAD</t>
  </si>
  <si>
    <t>chesrd_33_b</t>
  </si>
  <si>
    <t>chorls_11_a</t>
  </si>
  <si>
    <t>CHORLEY SOUTH</t>
  </si>
  <si>
    <t>chorls_11_b</t>
  </si>
  <si>
    <t>chorlt_33_a</t>
  </si>
  <si>
    <t>CHORLTON</t>
  </si>
  <si>
    <t>chorlt_33_b</t>
  </si>
  <si>
    <t>chorlt_6.6_a</t>
  </si>
  <si>
    <t>chrish_6.6_a</t>
  </si>
  <si>
    <t>CHRISH</t>
  </si>
  <si>
    <t>chrish_6.6_b</t>
  </si>
  <si>
    <t>chrish_6.6_c</t>
  </si>
  <si>
    <t>chrish_6.6_d</t>
  </si>
  <si>
    <t>church_33_a</t>
  </si>
  <si>
    <t>CHURCH</t>
  </si>
  <si>
    <t>church_33_b</t>
  </si>
  <si>
    <t>church_6.6_a</t>
  </si>
  <si>
    <t>circle_6.6_a</t>
  </si>
  <si>
    <t>CIRCLE SQUARE</t>
  </si>
  <si>
    <t>circle_6.6_b</t>
  </si>
  <si>
    <t>clarrd_6.6_a</t>
  </si>
  <si>
    <t>CLARENDON RD</t>
  </si>
  <si>
    <t>clarrd_6.6_b</t>
  </si>
  <si>
    <t>claugh_11_a</t>
  </si>
  <si>
    <t>CLAUGHTON</t>
  </si>
  <si>
    <t>claugh_33_a</t>
  </si>
  <si>
    <t>cleato_33_a</t>
  </si>
  <si>
    <t>CLEATOR BATTERY</t>
  </si>
  <si>
    <t>clevel_33_t11</t>
  </si>
  <si>
    <t>CLEVEL</t>
  </si>
  <si>
    <t>clevel_33_t12</t>
  </si>
  <si>
    <t>clevel_6.6_a</t>
  </si>
  <si>
    <t>CLEVELEYS</t>
  </si>
  <si>
    <t>clevel_6.6_b</t>
  </si>
  <si>
    <t>clifto_11_a</t>
  </si>
  <si>
    <t>CLIFTON JUNCTION</t>
  </si>
  <si>
    <t>clifto_33_a</t>
  </si>
  <si>
    <t>clijun_11_a</t>
  </si>
  <si>
    <t>clijun_11_b</t>
  </si>
  <si>
    <t>clifto_0.69_a</t>
  </si>
  <si>
    <t>CLIFTON MARSH LANDFILL</t>
  </si>
  <si>
    <t>clivig_132_gt1</t>
  </si>
  <si>
    <t>CLIVIGER</t>
  </si>
  <si>
    <t>clivig_0.69_a</t>
  </si>
  <si>
    <t>CLIVIGER/COAL CLOUGH WF</t>
  </si>
  <si>
    <t>clohil_6.6_a</t>
  </si>
  <si>
    <t>CLOVER HILL</t>
  </si>
  <si>
    <t>clohil_6.6_b</t>
  </si>
  <si>
    <t>coglan_6.6_a</t>
  </si>
  <si>
    <t>COG LANE</t>
  </si>
  <si>
    <t>coglan_6.6_b</t>
  </si>
  <si>
    <t>conist_11_a</t>
  </si>
  <si>
    <t>CONISTON</t>
  </si>
  <si>
    <t>copser_6.6_a</t>
  </si>
  <si>
    <t>COPSE RD</t>
  </si>
  <si>
    <t>copser_6.6_b</t>
  </si>
  <si>
    <t>coxgre_11_a</t>
  </si>
  <si>
    <t>COX GREEN</t>
  </si>
  <si>
    <t>coxgre_11_b</t>
  </si>
  <si>
    <t>crarow_6.6_b</t>
  </si>
  <si>
    <t>CRAGGS ROW - BUSHELL ST</t>
  </si>
  <si>
    <t>crookh_0.66</t>
  </si>
  <si>
    <t>CROOKH</t>
  </si>
  <si>
    <t>crookh_33_a</t>
  </si>
  <si>
    <t>crownl_11_a</t>
  </si>
  <si>
    <t>CROWN LANE</t>
  </si>
  <si>
    <t>crownl_11_b</t>
  </si>
  <si>
    <t>culc_11_a</t>
  </si>
  <si>
    <t>CULCHETH</t>
  </si>
  <si>
    <t>culc_11_b</t>
  </si>
  <si>
    <t>cutacr_11_a</t>
  </si>
  <si>
    <t>CUTACR</t>
  </si>
  <si>
    <t>cutacr_11_b</t>
  </si>
  <si>
    <t>cutacr_33_a</t>
  </si>
  <si>
    <t>CUTACRE</t>
  </si>
  <si>
    <t>cutacr_33_b</t>
  </si>
  <si>
    <t>dalton_11_a</t>
  </si>
  <si>
    <t>DALTON</t>
  </si>
  <si>
    <t>dalton_11_b</t>
  </si>
  <si>
    <t>davyhu_6.6_a</t>
  </si>
  <si>
    <t>DAVYHULME</t>
  </si>
  <si>
    <t>davyhu_6.6_b</t>
  </si>
  <si>
    <t>davyhu_6.6_c</t>
  </si>
  <si>
    <t>davyhu_6.6_d</t>
  </si>
  <si>
    <t>davyhu_6.6_f</t>
  </si>
  <si>
    <t>deansg_6.6_a</t>
  </si>
  <si>
    <t>DEANSGATE</t>
  </si>
  <si>
    <t>deansg_6.6_b</t>
  </si>
  <si>
    <t>dentea_33_a</t>
  </si>
  <si>
    <t>DENTEA</t>
  </si>
  <si>
    <t>dentea_6.6_a</t>
  </si>
  <si>
    <t>dentea_33_b</t>
  </si>
  <si>
    <t>DENTON EAST</t>
  </si>
  <si>
    <t>dentea_6.6_b</t>
  </si>
  <si>
    <t>dentwe_33_a</t>
  </si>
  <si>
    <t>DENTON WEST</t>
  </si>
  <si>
    <t>dentwe_33_b</t>
  </si>
  <si>
    <t>dentwe_6.6_a</t>
  </si>
  <si>
    <t>dentwe_6.6_b</t>
  </si>
  <si>
    <t>dickin_6.6_e</t>
  </si>
  <si>
    <t>DICKINSON ST</t>
  </si>
  <si>
    <t>dickin_6.6_f</t>
  </si>
  <si>
    <t>dickin_6.6_g</t>
  </si>
  <si>
    <t>didsby_33_a</t>
  </si>
  <si>
    <t>DIDSBURY</t>
  </si>
  <si>
    <t>didsby_33_b</t>
  </si>
  <si>
    <t>didsby_6.6_a</t>
  </si>
  <si>
    <t>didsby_6.6_b</t>
  </si>
  <si>
    <t>disley_11_a</t>
  </si>
  <si>
    <t>DISLEY</t>
  </si>
  <si>
    <t>distis_11_a</t>
  </si>
  <si>
    <t>DISTIS</t>
  </si>
  <si>
    <t>dodgrd_6.6_a</t>
  </si>
  <si>
    <t>DODGSON RD</t>
  </si>
  <si>
    <t>dodgrd_6.6_b</t>
  </si>
  <si>
    <t>dougst_6.6_a</t>
  </si>
  <si>
    <t>DOUGLAS ST</t>
  </si>
  <si>
    <t>dougst_6.6_b</t>
  </si>
  <si>
    <t>droyls_33_a</t>
  </si>
  <si>
    <t>DROYLSDEN</t>
  </si>
  <si>
    <t>droyls_33_b</t>
  </si>
  <si>
    <t>dreast_6.6_a</t>
  </si>
  <si>
    <t>DROYLSDEN EAST</t>
  </si>
  <si>
    <t>dreast_6.6_b</t>
  </si>
  <si>
    <t>dukinf_6.6_a</t>
  </si>
  <si>
    <t>DUKINFIELD</t>
  </si>
  <si>
    <t>dukinf_6.6_b</t>
  </si>
  <si>
    <t>dumlan_11_a</t>
  </si>
  <si>
    <t>DUMERS LANE</t>
  </si>
  <si>
    <t>dumlan_11_b</t>
  </si>
  <si>
    <t>dumlan_33_a</t>
  </si>
  <si>
    <t>dumlan_33_b</t>
  </si>
  <si>
    <t>dumpli_11_a</t>
  </si>
  <si>
    <t>DUMPLINGTON</t>
  </si>
  <si>
    <t>dumpli_11_c</t>
  </si>
  <si>
    <t>east1_33_a</t>
  </si>
  <si>
    <t>EAST1</t>
  </si>
  <si>
    <t>east2_33_a</t>
  </si>
  <si>
    <t>EAST2</t>
  </si>
  <si>
    <t>east3_33_a</t>
  </si>
  <si>
    <t>EAST3</t>
  </si>
  <si>
    <t>eastla_6.6_a</t>
  </si>
  <si>
    <t>EASTLANDS</t>
  </si>
  <si>
    <t>eastla_6.6_b</t>
  </si>
  <si>
    <t>easton_11_a</t>
  </si>
  <si>
    <t>EASTON</t>
  </si>
  <si>
    <t>edgely_25_a</t>
  </si>
  <si>
    <t>EDGELY</t>
  </si>
  <si>
    <t>egremo_11_a</t>
  </si>
  <si>
    <t>EGREMONT</t>
  </si>
  <si>
    <t>egremo_11_b</t>
  </si>
  <si>
    <t>egremo_33_a</t>
  </si>
  <si>
    <t>egremo_33_b</t>
  </si>
  <si>
    <t>elevat_11_a</t>
  </si>
  <si>
    <t>ELEVATOR RD GENERATION</t>
  </si>
  <si>
    <t>emblet_11_a</t>
  </si>
  <si>
    <t>EMBLETON</t>
  </si>
  <si>
    <t>emblet_11_b</t>
  </si>
  <si>
    <t>emblet_33_a</t>
  </si>
  <si>
    <t>emblet_33_b</t>
  </si>
  <si>
    <t>exchst_11_a</t>
  </si>
  <si>
    <t>EXCHANGE ST</t>
  </si>
  <si>
    <t>exchst_11_b</t>
  </si>
  <si>
    <t>exchst_33_a</t>
  </si>
  <si>
    <t>exchst_6.6_a</t>
  </si>
  <si>
    <t>exchst_6.6_b</t>
  </si>
  <si>
    <t>exchst_33_b</t>
  </si>
  <si>
    <t>EXCHANGE STREET T12</t>
  </si>
  <si>
    <t>eyam_33_dem</t>
  </si>
  <si>
    <t>EYAM</t>
  </si>
  <si>
    <t>failsw_33_a</t>
  </si>
  <si>
    <t>FAILSWORTH</t>
  </si>
  <si>
    <t>failsw_33_b</t>
  </si>
  <si>
    <t>failsw_6.6_a</t>
  </si>
  <si>
    <t>failsw_6.6_b</t>
  </si>
  <si>
    <t>fairln_132_a</t>
  </si>
  <si>
    <t>FAIRY LANE</t>
  </si>
  <si>
    <t>fairln_33_a</t>
  </si>
  <si>
    <t>fallow_33_a</t>
  </si>
  <si>
    <t>FALLOWFIELD</t>
  </si>
  <si>
    <t>fallow_33_b</t>
  </si>
  <si>
    <t>fallow_6.6_a</t>
  </si>
  <si>
    <t>fallow_6.6_b</t>
  </si>
  <si>
    <t>farnwo_11_a</t>
  </si>
  <si>
    <t>FARNWORTH</t>
  </si>
  <si>
    <t>farnwo_11_b</t>
  </si>
  <si>
    <t>federa_11_a</t>
  </si>
  <si>
    <t>FEDERA</t>
  </si>
  <si>
    <t>federa_11_b</t>
  </si>
  <si>
    <t>federa_11_c</t>
  </si>
  <si>
    <t>fenisc_33_t11</t>
  </si>
  <si>
    <t>FENISCOWLES</t>
  </si>
  <si>
    <t>fenisc_6.6_a</t>
  </si>
  <si>
    <t>ferodo_11_a</t>
  </si>
  <si>
    <t>FERODO</t>
  </si>
  <si>
    <t>ferodo_11_b</t>
  </si>
  <si>
    <t>flalan_11_a</t>
  </si>
  <si>
    <t>FLAT LANE</t>
  </si>
  <si>
    <t>flalan_33_a</t>
  </si>
  <si>
    <t>flalan_33_b</t>
  </si>
  <si>
    <t>flimby_33_a</t>
  </si>
  <si>
    <t>FLIMBY</t>
  </si>
  <si>
    <t>flimby_0.66_a</t>
  </si>
  <si>
    <t>FLIMBY WF</t>
  </si>
  <si>
    <t>frankl_6.6_a</t>
  </si>
  <si>
    <t>FRANKL</t>
  </si>
  <si>
    <t>freder_6.6_a</t>
  </si>
  <si>
    <t>FREDERICK RD</t>
  </si>
  <si>
    <t>freder_6.6_b</t>
  </si>
  <si>
    <t>freder_33_a</t>
  </si>
  <si>
    <t>FREDERICK ROAD</t>
  </si>
  <si>
    <t>freder_33_b</t>
  </si>
  <si>
    <t>freder_33_c</t>
  </si>
  <si>
    <t>fushil_11_a</t>
  </si>
  <si>
    <t>FUSE HILL</t>
  </si>
  <si>
    <t>fushil_11_b</t>
  </si>
  <si>
    <t>fushil_33_a</t>
  </si>
  <si>
    <t>FUSEHILL</t>
  </si>
  <si>
    <t>fushil_33_b</t>
  </si>
  <si>
    <t>gale_33_a</t>
  </si>
  <si>
    <t>GALE</t>
  </si>
  <si>
    <t>gale_33_b</t>
  </si>
  <si>
    <t>gale_6.6_a</t>
  </si>
  <si>
    <t>gale_6.6_b</t>
  </si>
  <si>
    <t>galeba_3.3_a</t>
  </si>
  <si>
    <t>galeba_3.3_b</t>
  </si>
  <si>
    <t>galeba_33_b</t>
  </si>
  <si>
    <t>galeba_33_c</t>
  </si>
  <si>
    <t>garsta_6.6_ner</t>
  </si>
  <si>
    <t>GARSTA</t>
  </si>
  <si>
    <t>garsta_6.6_a</t>
  </si>
  <si>
    <t>GARSTANG</t>
  </si>
  <si>
    <t>garsta_6.6_b</t>
  </si>
  <si>
    <t>gatewa_33_a</t>
  </si>
  <si>
    <t>GATEWAY CRESCENT BESS</t>
  </si>
  <si>
    <t>gatley_33_a</t>
  </si>
  <si>
    <t>GATLEY</t>
  </si>
  <si>
    <t>gatley_33_b</t>
  </si>
  <si>
    <t>gatley_6.6_b</t>
  </si>
  <si>
    <t>georgi_11_a</t>
  </si>
  <si>
    <t>GEORGI</t>
  </si>
  <si>
    <t>georgi_11_b</t>
  </si>
  <si>
    <t>georgi_11_c</t>
  </si>
  <si>
    <t>georgi_11_d</t>
  </si>
  <si>
    <t>georgi_11_e</t>
  </si>
  <si>
    <t>georgi_11_f</t>
  </si>
  <si>
    <t>gidlow_6.6_a</t>
  </si>
  <si>
    <t>GIDLOW</t>
  </si>
  <si>
    <t>gidlow_6.6_b</t>
  </si>
  <si>
    <t>gillsr_11_a</t>
  </si>
  <si>
    <t>GILLSROW</t>
  </si>
  <si>
    <t>glaxou_11_a</t>
  </si>
  <si>
    <t>GLAXO</t>
  </si>
  <si>
    <t>glaxou_11_b</t>
  </si>
  <si>
    <t>glaxoc_11_a</t>
  </si>
  <si>
    <t>GLAXOC</t>
  </si>
  <si>
    <t>glaxoc_11_b</t>
  </si>
  <si>
    <t>globe_33_a</t>
  </si>
  <si>
    <t>GLOBE</t>
  </si>
  <si>
    <t>globe_11_a</t>
  </si>
  <si>
    <t>GLOBE LANE STOR</t>
  </si>
  <si>
    <t>glosop_11_a</t>
  </si>
  <si>
    <t>GLOSSOP</t>
  </si>
  <si>
    <t>glosop_11_b</t>
  </si>
  <si>
    <t>golbor_11_a</t>
  </si>
  <si>
    <t>GOLBORNE</t>
  </si>
  <si>
    <t>golbor_11_b</t>
  </si>
  <si>
    <t>golbor_33_a</t>
  </si>
  <si>
    <t>golbor_33_b</t>
  </si>
  <si>
    <t>goose_0.4_a</t>
  </si>
  <si>
    <t>GOOSE HOUSE LANE GEN</t>
  </si>
  <si>
    <t>gooseh_33_a</t>
  </si>
  <si>
    <t>GOOSEH</t>
  </si>
  <si>
    <t>gooseh_33_b</t>
  </si>
  <si>
    <t>gowhol_11_a</t>
  </si>
  <si>
    <t>GOWHOLE</t>
  </si>
  <si>
    <t>gowhol_11_b</t>
  </si>
  <si>
    <t>granrd_6.6_a</t>
  </si>
  <si>
    <t>GRANE RD</t>
  </si>
  <si>
    <t>granrd_6.6_c</t>
  </si>
  <si>
    <t>granrd_33_a</t>
  </si>
  <si>
    <t>GRANE ROAD</t>
  </si>
  <si>
    <t>granrd_33_c</t>
  </si>
  <si>
    <t>grange_11_a</t>
  </si>
  <si>
    <t>GRANGE</t>
  </si>
  <si>
    <t>grange_11_b</t>
  </si>
  <si>
    <t>grange_33_a</t>
  </si>
  <si>
    <t>grange_33_b</t>
  </si>
  <si>
    <t>gtclif_0.69_a</t>
  </si>
  <si>
    <t>GREAT CLIFTON WF</t>
  </si>
  <si>
    <t>grehar_6.6_a</t>
  </si>
  <si>
    <t>GREAT HARWOOD</t>
  </si>
  <si>
    <t>grehar_6.6_b</t>
  </si>
  <si>
    <t>greenl_11_a</t>
  </si>
  <si>
    <t>GREEN LANE-ALTRINCHAM</t>
  </si>
  <si>
    <t>greenl_11_b</t>
  </si>
  <si>
    <t>grlane_11_a</t>
  </si>
  <si>
    <t>GREEN LANE-HAZEL GROVE</t>
  </si>
  <si>
    <t>grlane_11_b</t>
  </si>
  <si>
    <t>greens_6.6_a</t>
  </si>
  <si>
    <t>GREEN ST (T11)</t>
  </si>
  <si>
    <t>greens_6.6_b</t>
  </si>
  <si>
    <t>GREEN ST (T12+T13)</t>
  </si>
  <si>
    <t>greens_6.6_c</t>
  </si>
  <si>
    <t>greenf_11_a</t>
  </si>
  <si>
    <t>GREENFIELD</t>
  </si>
  <si>
    <t>greenf_11_b</t>
  </si>
  <si>
    <t>greenh_33_b</t>
  </si>
  <si>
    <t>GREENHILL</t>
  </si>
  <si>
    <t>greenh_33_c</t>
  </si>
  <si>
    <t>greenh_6.6_a</t>
  </si>
  <si>
    <t>greenh_6.6_b</t>
  </si>
  <si>
    <t>greenh_6.6_c</t>
  </si>
  <si>
    <t>griffi_33_a</t>
  </si>
  <si>
    <t>GRIFFIN</t>
  </si>
  <si>
    <t>griffi_33_b</t>
  </si>
  <si>
    <t>griffi_6.6_a</t>
  </si>
  <si>
    <t>griffi_6.6_b</t>
  </si>
  <si>
    <t>gtclif_33_a</t>
  </si>
  <si>
    <t>GTCLIF</t>
  </si>
  <si>
    <t>hadfld_11_a</t>
  </si>
  <si>
    <t>HADFIELD</t>
  </si>
  <si>
    <t>hadfld_11_b</t>
  </si>
  <si>
    <t>hadfld_33_a</t>
  </si>
  <si>
    <t>hadfld_33_b</t>
  </si>
  <si>
    <t>halbur_33_a</t>
  </si>
  <si>
    <t>HALBUR</t>
  </si>
  <si>
    <t>halbur_33_b</t>
  </si>
  <si>
    <t>halbur_0.69_a</t>
  </si>
  <si>
    <t>HALBURN WIND FARM</t>
  </si>
  <si>
    <t>hallcr_33_a</t>
  </si>
  <si>
    <t>HALL CROSS</t>
  </si>
  <si>
    <t>hallcr_33_b</t>
  </si>
  <si>
    <t>hallcr_6.6_a</t>
  </si>
  <si>
    <t>hallcr_6.6_b</t>
  </si>
  <si>
    <t>hamel_33_a</t>
  </si>
  <si>
    <t>HAMEL</t>
  </si>
  <si>
    <t>hamel_33_wf1</t>
  </si>
  <si>
    <t>hamel_33_wf2</t>
  </si>
  <si>
    <t>hamel_6.6_a</t>
  </si>
  <si>
    <t>hamel_0.69_a</t>
  </si>
  <si>
    <t>HAMELDON HILL WF 2</t>
  </si>
  <si>
    <t>hamel_0.69_b</t>
  </si>
  <si>
    <t>handfo_11_a</t>
  </si>
  <si>
    <t>HANDFORTH</t>
  </si>
  <si>
    <t>handfo_11_b</t>
  </si>
  <si>
    <t>handfo_33_a</t>
  </si>
  <si>
    <t>handfo_33_b</t>
  </si>
  <si>
    <t>hangin_11_a</t>
  </si>
  <si>
    <t>HANGING BRIDGE</t>
  </si>
  <si>
    <t>hangin_33_a</t>
  </si>
  <si>
    <t>hangin_33_b</t>
  </si>
  <si>
    <t>hareho_6.6_a</t>
  </si>
  <si>
    <t>HAREHOLME</t>
  </si>
  <si>
    <t>hareho_6.6_b</t>
  </si>
  <si>
    <t>harker_132_mb2</t>
  </si>
  <si>
    <t>HARKER</t>
  </si>
  <si>
    <t>harpur_33_a</t>
  </si>
  <si>
    <t>HARPURHEY</t>
  </si>
  <si>
    <t>harpur_33_b</t>
  </si>
  <si>
    <t>harpur_6.6_a</t>
  </si>
  <si>
    <t>harpur_6.6_b</t>
  </si>
  <si>
    <t>harwoo_11_a</t>
  </si>
  <si>
    <t>HARWOOD</t>
  </si>
  <si>
    <t>harwoo_11_b</t>
  </si>
  <si>
    <t>hatter_11_a</t>
  </si>
  <si>
    <t>HATTERSLEY</t>
  </si>
  <si>
    <t>hatter_11_b</t>
  </si>
  <si>
    <t>hatter_33_a</t>
  </si>
  <si>
    <t>hatter_33_b</t>
  </si>
  <si>
    <t>havert_11_a</t>
  </si>
  <si>
    <t>HAVERTHWAITE</t>
  </si>
  <si>
    <t>havert_11_b</t>
  </si>
  <si>
    <t>havert_33_a</t>
  </si>
  <si>
    <t>havert_33_b</t>
  </si>
  <si>
    <t>hawesw_3.3_a</t>
  </si>
  <si>
    <t>HAWESW</t>
  </si>
  <si>
    <t>hawesw_3.3_b</t>
  </si>
  <si>
    <t>hawesw_33_b</t>
  </si>
  <si>
    <t>hawesw_33_c</t>
  </si>
  <si>
    <t>hawesw_33_a</t>
  </si>
  <si>
    <t>HAWESWATER</t>
  </si>
  <si>
    <t>hawkgn_11_a</t>
  </si>
  <si>
    <t>HAWK GREEN</t>
  </si>
  <si>
    <t>hawkgn_11_b</t>
  </si>
  <si>
    <t>hawkgn_33_a</t>
  </si>
  <si>
    <t>hawkgn_33_b</t>
  </si>
  <si>
    <t>haydoc_11_a</t>
  </si>
  <si>
    <t>HAYDOCK</t>
  </si>
  <si>
    <t>haydoc_11_b</t>
  </si>
  <si>
    <t>haydoc_33_a</t>
  </si>
  <si>
    <t>haydoc_33_b</t>
  </si>
  <si>
    <t>hazelg_33_a</t>
  </si>
  <si>
    <t>HAZEL GROVE</t>
  </si>
  <si>
    <t>hazelg_33_b</t>
  </si>
  <si>
    <t>hda1_11_a</t>
  </si>
  <si>
    <t>HDA NO1</t>
  </si>
  <si>
    <t>hda1_11_b</t>
  </si>
  <si>
    <t>hda2_11_b</t>
  </si>
  <si>
    <t>HDA NO2</t>
  </si>
  <si>
    <t>heahil_33_a</t>
  </si>
  <si>
    <t>HEADY HILL</t>
  </si>
  <si>
    <t>heahil_33_b</t>
  </si>
  <si>
    <t>heahil_6.6_a</t>
  </si>
  <si>
    <t>heahil_6.6_b</t>
  </si>
  <si>
    <t>heabri_33_a</t>
  </si>
  <si>
    <t>HEAP BRIDGE</t>
  </si>
  <si>
    <t>heabri_33_b</t>
  </si>
  <si>
    <t>heabri_6.6_a</t>
  </si>
  <si>
    <t>heabri_6.6_b</t>
  </si>
  <si>
    <t>heasan_33_a</t>
  </si>
  <si>
    <t>HEASANDFORD</t>
  </si>
  <si>
    <t>heasan_33_b</t>
  </si>
  <si>
    <t>heasan_6.6_a</t>
  </si>
  <si>
    <t>heasan_6.6_b</t>
  </si>
  <si>
    <t>heatmo_33_a</t>
  </si>
  <si>
    <t>HEATON MOOR</t>
  </si>
  <si>
    <t>heatmo_33_b</t>
  </si>
  <si>
    <t>heatmo_6.6_a</t>
  </si>
  <si>
    <t>heatmo_6.6_b</t>
  </si>
  <si>
    <t>heatno_33_a</t>
  </si>
  <si>
    <t>HEATON NORRIS</t>
  </si>
  <si>
    <t>heatno_33_b</t>
  </si>
  <si>
    <t>heatno_6.6_a</t>
  </si>
  <si>
    <t>heatno_6.6_b</t>
  </si>
  <si>
    <t>hellr_33_a</t>
  </si>
  <si>
    <t>HELLR</t>
  </si>
  <si>
    <t>hellr_0.4_a</t>
  </si>
  <si>
    <t>HELLRIGG WF</t>
  </si>
  <si>
    <t>helbri_11_a</t>
  </si>
  <si>
    <t>HELWITH BRIDGE</t>
  </si>
  <si>
    <t>helbri_33_a</t>
  </si>
  <si>
    <t>hensin_11_a</t>
  </si>
  <si>
    <t>HENSINGHAM</t>
  </si>
  <si>
    <t>hensin_11_b</t>
  </si>
  <si>
    <t>hensin_33_a</t>
  </si>
  <si>
    <t>hensin_33_b</t>
  </si>
  <si>
    <t>heyrod_33_a</t>
  </si>
  <si>
    <t>HEYROD</t>
  </si>
  <si>
    <t>heyrod_33_b</t>
  </si>
  <si>
    <t>heyrod_33_c</t>
  </si>
  <si>
    <t>heyrod_6.6_a</t>
  </si>
  <si>
    <t>heyrod_6.6_b</t>
  </si>
  <si>
    <t>hey-290</t>
  </si>
  <si>
    <t>HEYSHAM</t>
  </si>
  <si>
    <t>heysha_132_mb1a</t>
  </si>
  <si>
    <t>HEYSHAM 132KV</t>
  </si>
  <si>
    <t>heysha_132_mb1b</t>
  </si>
  <si>
    <t>heysha_132_mb2a</t>
  </si>
  <si>
    <t>heysha_132_mb2b</t>
  </si>
  <si>
    <t>heysid_6.6_a</t>
  </si>
  <si>
    <t>HEYSIDE</t>
  </si>
  <si>
    <t>heysid_6.6_b</t>
  </si>
  <si>
    <t>heywoo_6.6_a</t>
  </si>
  <si>
    <t>HEYWOOD</t>
  </si>
  <si>
    <t>heywoo_6.6_b</t>
  </si>
  <si>
    <t>highmi_6.6_a</t>
  </si>
  <si>
    <t>HIGHER MILL</t>
  </si>
  <si>
    <t>highmi_6.6_b</t>
  </si>
  <si>
    <t>hrwalt_11_a</t>
  </si>
  <si>
    <t>HIGHER WALTON</t>
  </si>
  <si>
    <t>hrwalt_11_b</t>
  </si>
  <si>
    <t>hrwalt_33_a</t>
  </si>
  <si>
    <t>hrwalt_33_b</t>
  </si>
  <si>
    <t>hiltop_11_a</t>
  </si>
  <si>
    <t>HILL TOP</t>
  </si>
  <si>
    <t>hiltop_11_b</t>
  </si>
  <si>
    <t>hiltop_11_c</t>
  </si>
  <si>
    <t>hiltop_33_a</t>
  </si>
  <si>
    <t>hiltop_33_b</t>
  </si>
  <si>
    <t>hillho_11_a</t>
  </si>
  <si>
    <t>HILLHOUSE GENERATION</t>
  </si>
  <si>
    <t>hillho_33_a</t>
  </si>
  <si>
    <t>hindlb_33_dem</t>
  </si>
  <si>
    <t>HINDLB</t>
  </si>
  <si>
    <t>hindly_11_a</t>
  </si>
  <si>
    <t>HINDLEY GREEN</t>
  </si>
  <si>
    <t>hindly_11_b</t>
  </si>
  <si>
    <t>hindly_11_c</t>
  </si>
  <si>
    <t>hindly_33_a</t>
  </si>
  <si>
    <t>hindly_33_b</t>
  </si>
  <si>
    <t>hindla_33_dem</t>
  </si>
  <si>
    <t>HINDLOW</t>
  </si>
  <si>
    <t>hollin_33_a</t>
  </si>
  <si>
    <t>HOLLINWOOD</t>
  </si>
  <si>
    <t>hollin_6.6_a</t>
  </si>
  <si>
    <t>hollin_6.6_b</t>
  </si>
  <si>
    <t>holmrd_11_a</t>
  </si>
  <si>
    <t>HOLME RD</t>
  </si>
  <si>
    <t>holmrd_11_c</t>
  </si>
  <si>
    <t>hrdann_33_a</t>
  </si>
  <si>
    <t xml:space="preserve">HOLME RD 33KV SWITCHING STATION                   </t>
  </si>
  <si>
    <t>holtst_11_a</t>
  </si>
  <si>
    <t>HOLT ST</t>
  </si>
  <si>
    <t>holtst_11_b</t>
  </si>
  <si>
    <t>holtst_33_a</t>
  </si>
  <si>
    <t>HOLT STREET</t>
  </si>
  <si>
    <t>holtst_33_b</t>
  </si>
  <si>
    <t>howick_132_a</t>
  </si>
  <si>
    <t>HOWICK HILL</t>
  </si>
  <si>
    <t>howick_33_a</t>
  </si>
  <si>
    <t>hulley_33_a</t>
  </si>
  <si>
    <t>HULLEY ROAD BESS</t>
  </si>
  <si>
    <t>huncoa_33_a</t>
  </si>
  <si>
    <t>HUNCOAT</t>
  </si>
  <si>
    <t>huncoa_33_b</t>
  </si>
  <si>
    <t>hurst_33_a</t>
  </si>
  <si>
    <t>HURST</t>
  </si>
  <si>
    <t>hurst_33_b</t>
  </si>
  <si>
    <t>hurst_6.6_a</t>
  </si>
  <si>
    <t>hurst_6.6_b</t>
  </si>
  <si>
    <t>hutton_132_mb1</t>
  </si>
  <si>
    <t>HUTTON</t>
  </si>
  <si>
    <t>hutton_132_mb2</t>
  </si>
  <si>
    <t>hutton_11_a</t>
  </si>
  <si>
    <t>HUTTON END T11</t>
  </si>
  <si>
    <t>hutton_11_d</t>
  </si>
  <si>
    <t>HUTTON END T12</t>
  </si>
  <si>
    <t>hyde_33_a</t>
  </si>
  <si>
    <t>HYDE</t>
  </si>
  <si>
    <t>hyde_33_b</t>
  </si>
  <si>
    <t>hyde_6.6_a</t>
  </si>
  <si>
    <t>hyde_6.6_b</t>
  </si>
  <si>
    <t>hyndrd_6.6_a</t>
  </si>
  <si>
    <t>HYNDBURN RD</t>
  </si>
  <si>
    <t>hyndrd_6.6_b</t>
  </si>
  <si>
    <t>hyndwf_0.69_a</t>
  </si>
  <si>
    <t>HYNDBURN WF</t>
  </si>
  <si>
    <t>hyndwf_33_a</t>
  </si>
  <si>
    <t>HYNDWF</t>
  </si>
  <si>
    <t>idno_6.6_int1</t>
  </si>
  <si>
    <t>IDNO</t>
  </si>
  <si>
    <t>idno_6.6_int2</t>
  </si>
  <si>
    <t>igge_33_t11</t>
  </si>
  <si>
    <t>IGGE</t>
  </si>
  <si>
    <t>igge_33_t12</t>
  </si>
  <si>
    <t>igge_11_b</t>
  </si>
  <si>
    <t>IGGESUND</t>
  </si>
  <si>
    <t>indist_6.6_a</t>
  </si>
  <si>
    <t>INDIA ST</t>
  </si>
  <si>
    <t>indist_6.6_b</t>
  </si>
  <si>
    <t>inglet_11_a</t>
  </si>
  <si>
    <t>INGLETON</t>
  </si>
  <si>
    <t>iom_132_gt3</t>
  </si>
  <si>
    <t>IOM</t>
  </si>
  <si>
    <t>iom_132_gt4</t>
  </si>
  <si>
    <t>iom_22_a</t>
  </si>
  <si>
    <t>iom_22_b</t>
  </si>
  <si>
    <t>iom_33_a</t>
  </si>
  <si>
    <t>iom_90_a</t>
  </si>
  <si>
    <t>irlamp_6.6_a</t>
  </si>
  <si>
    <t>IRLAM</t>
  </si>
  <si>
    <t>irlamp_6.6_b</t>
  </si>
  <si>
    <t>irwpow_11_a</t>
  </si>
  <si>
    <t>IRWELL POWER</t>
  </si>
  <si>
    <t>jamerd_33_a</t>
  </si>
  <si>
    <t>JAMERD</t>
  </si>
  <si>
    <t>jamerd_33_b</t>
  </si>
  <si>
    <t>jamest_11_a</t>
  </si>
  <si>
    <t>JAMES ST</t>
  </si>
  <si>
    <t>jamest_11_b</t>
  </si>
  <si>
    <t>jamerd_6.6_a</t>
  </si>
  <si>
    <t>JAMESON RD NWW</t>
  </si>
  <si>
    <t>jamerd_6.6_b</t>
  </si>
  <si>
    <t>johmat_11_a</t>
  </si>
  <si>
    <t>JOHMAT</t>
  </si>
  <si>
    <t>kayst_6.6_a</t>
  </si>
  <si>
    <t>KAY ST</t>
  </si>
  <si>
    <t>kayst_6.6_b</t>
  </si>
  <si>
    <t>kealoc_33_b</t>
  </si>
  <si>
    <t>KEARSLEY</t>
  </si>
  <si>
    <t>kealoc_33_c</t>
  </si>
  <si>
    <t>kearsl_132_mb1</t>
  </si>
  <si>
    <t>KEARSLEY MAIN 3/4 &amp; RESERVE 3/4</t>
  </si>
  <si>
    <t>kearsl_132_mb2</t>
  </si>
  <si>
    <t>kearsl_132_mb3</t>
  </si>
  <si>
    <t>kearsl_132_rb1b</t>
  </si>
  <si>
    <t>kearsl_132_rb2</t>
  </si>
  <si>
    <t>kearsl_132_rb3b</t>
  </si>
  <si>
    <t>kellog_6.6_a</t>
  </si>
  <si>
    <t>KELLOGS</t>
  </si>
  <si>
    <t>kellog_6.6_c</t>
  </si>
  <si>
    <t>kendal_11_a</t>
  </si>
  <si>
    <t>KENDAL</t>
  </si>
  <si>
    <t>kendal_11_b</t>
  </si>
  <si>
    <t>kendal_33_a</t>
  </si>
  <si>
    <t>kendal_33_b</t>
  </si>
  <si>
    <t>keswic_11_a</t>
  </si>
  <si>
    <t>KESWICK</t>
  </si>
  <si>
    <t>keswic_11_b</t>
  </si>
  <si>
    <t>keswic_33_a</t>
  </si>
  <si>
    <t>keswic_33_b</t>
  </si>
  <si>
    <t>kielde_33_a</t>
  </si>
  <si>
    <t>KIELDE</t>
  </si>
  <si>
    <t>kielde_11_a</t>
  </si>
  <si>
    <t>KIELDER INTERCONNECTOR (CE)</t>
  </si>
  <si>
    <t>kingwa_11_a</t>
  </si>
  <si>
    <t>KINGSWAY</t>
  </si>
  <si>
    <t>kingwa_11_b</t>
  </si>
  <si>
    <t>kinhil_11_a</t>
  </si>
  <si>
    <t>KINKRY HILL</t>
  </si>
  <si>
    <t>kirlon_11_a</t>
  </si>
  <si>
    <t>KIRKBY LONSDALE</t>
  </si>
  <si>
    <t>kirlon_11_b</t>
  </si>
  <si>
    <t>kirlon_33_a</t>
  </si>
  <si>
    <t>kirlon_33_b</t>
  </si>
  <si>
    <t>kirbym_11_a</t>
  </si>
  <si>
    <t>KIRKBY MOOR</t>
  </si>
  <si>
    <t>kirste_11_a</t>
  </si>
  <si>
    <t>KIRKBY STEPHEN</t>
  </si>
  <si>
    <t>kirste_11_b</t>
  </si>
  <si>
    <t>kirste_33_a</t>
  </si>
  <si>
    <t>kirste_33_b</t>
  </si>
  <si>
    <t>kirtho_11_a</t>
  </si>
  <si>
    <t>KIRKBY THORE</t>
  </si>
  <si>
    <t>kirtho_11_b</t>
  </si>
  <si>
    <t>kirkha_11_a</t>
  </si>
  <si>
    <t>KIRKHALL LANE</t>
  </si>
  <si>
    <t>kirkha_11_b</t>
  </si>
  <si>
    <t>kirkwf_11_a</t>
  </si>
  <si>
    <t>KIRKWF</t>
  </si>
  <si>
    <t>kitgrn_33_a</t>
  </si>
  <si>
    <t>KITT GREEN</t>
  </si>
  <si>
    <t>kitgrn_33_b</t>
  </si>
  <si>
    <t>kitgrn_6.6_a</t>
  </si>
  <si>
    <t>kitgrn_6.6_b</t>
  </si>
  <si>
    <t>knomil_33_a</t>
  </si>
  <si>
    <t>KNOTT MILL</t>
  </si>
  <si>
    <t>knomil_33_b</t>
  </si>
  <si>
    <t>knomil_6.6_a</t>
  </si>
  <si>
    <t>knomil_6.6_b</t>
  </si>
  <si>
    <t>lamber_33_a</t>
  </si>
  <si>
    <t>LAMBERHEAD</t>
  </si>
  <si>
    <t>lamber_33_b</t>
  </si>
  <si>
    <t>lamber_6.6_a</t>
  </si>
  <si>
    <t>lamber_6.6_b</t>
  </si>
  <si>
    <t>lambwf_33_a</t>
  </si>
  <si>
    <t>LAMBRIGG WINDFARM</t>
  </si>
  <si>
    <t>lambwf_0.69_a</t>
  </si>
  <si>
    <t>LAMBWF</t>
  </si>
  <si>
    <t>lancas_11_a</t>
  </si>
  <si>
    <t>LANCASTER</t>
  </si>
  <si>
    <t>lancas_11_b</t>
  </si>
  <si>
    <t>lancas_33_a</t>
  </si>
  <si>
    <t>lancas_33_b</t>
  </si>
  <si>
    <t>lancas_33_c</t>
  </si>
  <si>
    <t>langle_11_a</t>
  </si>
  <si>
    <t>LANGLEY</t>
  </si>
  <si>
    <t>langle_11_b</t>
  </si>
  <si>
    <t>langle_33_a</t>
  </si>
  <si>
    <t>langle_33_b</t>
  </si>
  <si>
    <t>langrd_6.6_a</t>
  </si>
  <si>
    <t>LANGROYD RD</t>
  </si>
  <si>
    <t>langrd_6.6_b</t>
  </si>
  <si>
    <t>lascar_33_a</t>
  </si>
  <si>
    <t>LASCAR BATTERY STORAGE</t>
  </si>
  <si>
    <t>leigh_11_a</t>
  </si>
  <si>
    <t>LEIGH</t>
  </si>
  <si>
    <t>levens_33_a</t>
  </si>
  <si>
    <t>LEVENSHULME</t>
  </si>
  <si>
    <t>levens_33_b</t>
  </si>
  <si>
    <t>levens_6.6_a</t>
  </si>
  <si>
    <t>levens_6.6_b</t>
  </si>
  <si>
    <t>leylan_33_a</t>
  </si>
  <si>
    <t>LEYLAND</t>
  </si>
  <si>
    <t>leylan_33_b</t>
  </si>
  <si>
    <t>leynat_11_a</t>
  </si>
  <si>
    <t>LEYLAND NATIONAL</t>
  </si>
  <si>
    <t>leynat_11_b</t>
  </si>
  <si>
    <t>lithul_11_a</t>
  </si>
  <si>
    <t>LITTLE HULTON</t>
  </si>
  <si>
    <t>lithul_11_b</t>
  </si>
  <si>
    <t>litsal_11_a</t>
  </si>
  <si>
    <t>LITTLE SALKELD</t>
  </si>
  <si>
    <t>litsal_11_b</t>
  </si>
  <si>
    <t>little_6.6_a</t>
  </si>
  <si>
    <t>LITTLEBOROUGH</t>
  </si>
  <si>
    <t>little_6.6_b</t>
  </si>
  <si>
    <t>lodgln_11_a</t>
  </si>
  <si>
    <t>LODGE LANE SOUTH GEN</t>
  </si>
  <si>
    <t>lodgln_33_a</t>
  </si>
  <si>
    <t>LODGLN</t>
  </si>
  <si>
    <t>lodgln_33_b</t>
  </si>
  <si>
    <t>lonbri_6.6_a</t>
  </si>
  <si>
    <t>LONGFORD BRIDGE</t>
  </si>
  <si>
    <t>lonbri_6.6_b</t>
  </si>
  <si>
    <t>longri_6.6_a</t>
  </si>
  <si>
    <t>LONGRIDGE</t>
  </si>
  <si>
    <t>longri_6.6_b</t>
  </si>
  <si>
    <t>longsi_33_a</t>
  </si>
  <si>
    <t>LONGSIGHT</t>
  </si>
  <si>
    <t>longsi_33_b</t>
  </si>
  <si>
    <t>longsi_6.6_a</t>
  </si>
  <si>
    <t>longsi_6.6_b</t>
  </si>
  <si>
    <t>lostoc_11_a</t>
  </si>
  <si>
    <t>LOSTOCK</t>
  </si>
  <si>
    <t>lostoc_11_b</t>
  </si>
  <si>
    <t>lowdar_132_c</t>
  </si>
  <si>
    <t>LOWDAR</t>
  </si>
  <si>
    <t>lowdar_132_gt1</t>
  </si>
  <si>
    <t>LOWER DARWEN</t>
  </si>
  <si>
    <t>lowdar_132_gt2</t>
  </si>
  <si>
    <t>lowdar_33_a</t>
  </si>
  <si>
    <t>lowdar_33_b</t>
  </si>
  <si>
    <t>lowdar_33_c</t>
  </si>
  <si>
    <t>lowdar_6.6_a</t>
  </si>
  <si>
    <t>lowdar_6.6_b</t>
  </si>
  <si>
    <t>lyonrd_6.6_a</t>
  </si>
  <si>
    <t>LYONS RD</t>
  </si>
  <si>
    <t>lyonrd_6.6_b</t>
  </si>
  <si>
    <t>lytham_33_a</t>
  </si>
  <si>
    <t>LYTHAM</t>
  </si>
  <si>
    <t>lytham_33_b</t>
  </si>
  <si>
    <t>maccle_33_a</t>
  </si>
  <si>
    <t>MACCLESFIELD</t>
  </si>
  <si>
    <t>maccle_33_b</t>
  </si>
  <si>
    <t>manair_11_a</t>
  </si>
  <si>
    <t>MANAIR</t>
  </si>
  <si>
    <t>manair_11_b</t>
  </si>
  <si>
    <t>airpor_11_a</t>
  </si>
  <si>
    <t>MANCHESTER AIRPORT PLC</t>
  </si>
  <si>
    <t>airpor_11_b</t>
  </si>
  <si>
    <t>mancrd_33_a</t>
  </si>
  <si>
    <t>MANCHESTER ROAD GENERATION</t>
  </si>
  <si>
    <t>manuni_6.6_a</t>
  </si>
  <si>
    <t>MANCHESTER UNIVERSITY</t>
  </si>
  <si>
    <t>manuni_6.6_b</t>
  </si>
  <si>
    <t>marple_11_a</t>
  </si>
  <si>
    <t>MARPLE</t>
  </si>
  <si>
    <t>martrd_11_a</t>
  </si>
  <si>
    <t>MARTENS RD STOR</t>
  </si>
  <si>
    <t>marton_33_a</t>
  </si>
  <si>
    <t>MARTON</t>
  </si>
  <si>
    <t>marton_33_b</t>
  </si>
  <si>
    <t>marton_6.6_a</t>
  </si>
  <si>
    <t>marton_6.6_b</t>
  </si>
  <si>
    <t>martrd_33_a</t>
  </si>
  <si>
    <t>MARTRD</t>
  </si>
  <si>
    <t>marypo_11_a</t>
  </si>
  <si>
    <t>MARYPORT</t>
  </si>
  <si>
    <t>marypo_11_b</t>
  </si>
  <si>
    <t>meanmo_33_a</t>
  </si>
  <si>
    <t>MEANMO</t>
  </si>
  <si>
    <t>mediac_6.6_t11</t>
  </si>
  <si>
    <t>MEDIA CITY</t>
  </si>
  <si>
    <t>mediac_6.6_t12</t>
  </si>
  <si>
    <t>mediac_33_t11</t>
  </si>
  <si>
    <t>MEDIAC</t>
  </si>
  <si>
    <t>mediac_33_t12</t>
  </si>
  <si>
    <t>mellin_11_a</t>
  </si>
  <si>
    <t>MELLING</t>
  </si>
  <si>
    <t>mellin_33_t11</t>
  </si>
  <si>
    <t xml:space="preserve">MELLING                                 </t>
  </si>
  <si>
    <t>meresi_6.6_a</t>
  </si>
  <si>
    <t>MERESIDE</t>
  </si>
  <si>
    <t>meresi_6.6_b</t>
  </si>
  <si>
    <t>midjun_11_a</t>
  </si>
  <si>
    <t>MIDDLETON JUNCTION</t>
  </si>
  <si>
    <t>midjun_11_b</t>
  </si>
  <si>
    <t>midway_11_a</t>
  </si>
  <si>
    <t>MIDWAY</t>
  </si>
  <si>
    <t>midway_11_b</t>
  </si>
  <si>
    <t>milnro_6.6_a</t>
  </si>
  <si>
    <t>MILNROW</t>
  </si>
  <si>
    <t>milnro_6.6_b</t>
  </si>
  <si>
    <t>mintsf_11_a</t>
  </si>
  <si>
    <t>MINTSFEET</t>
  </si>
  <si>
    <t>mintsf_11_b</t>
  </si>
  <si>
    <t>mirror_6.6_a</t>
  </si>
  <si>
    <t>MIRROR</t>
  </si>
  <si>
    <t>mirror_6.6_b</t>
  </si>
  <si>
    <t>mitech_11_a</t>
  </si>
  <si>
    <t>MITECH</t>
  </si>
  <si>
    <t>mitech_11_b</t>
  </si>
  <si>
    <t>mjhnhs_6.6_a</t>
  </si>
  <si>
    <t>MJHNHS</t>
  </si>
  <si>
    <t>mjhnhs_6.6_b</t>
  </si>
  <si>
    <t>mjhnhs_6.6_c</t>
  </si>
  <si>
    <t>modspa_11_a</t>
  </si>
  <si>
    <t>MODSPA</t>
  </si>
  <si>
    <t>monsal_6.6_a</t>
  </si>
  <si>
    <t>MONSALL</t>
  </si>
  <si>
    <t>monsal_6.6_b</t>
  </si>
  <si>
    <t>monton_33_a</t>
  </si>
  <si>
    <t>MONTON</t>
  </si>
  <si>
    <t>monton_33_b</t>
  </si>
  <si>
    <t>monton_6.6_a</t>
  </si>
  <si>
    <t>monton_6.6_b</t>
  </si>
  <si>
    <t>monton_6.6_ner</t>
  </si>
  <si>
    <t>moorpk_33_a</t>
  </si>
  <si>
    <t>MOOR PARK AVE BESS</t>
  </si>
  <si>
    <t>moorfd_33_a</t>
  </si>
  <si>
    <t>MOORFD</t>
  </si>
  <si>
    <t>moorfd_33_b</t>
  </si>
  <si>
    <t>moorfd_0.4_a</t>
  </si>
  <si>
    <t>MOORFIELD DRIVE GEN</t>
  </si>
  <si>
    <t>moorsi_33_a</t>
  </si>
  <si>
    <t>MOORSIDE</t>
  </si>
  <si>
    <t>moorsi_6.6_a</t>
  </si>
  <si>
    <t>moorsi_6.6_b</t>
  </si>
  <si>
    <t>morpar_11_a</t>
  </si>
  <si>
    <t>MORTON PK</t>
  </si>
  <si>
    <t>morpar_11_b</t>
  </si>
  <si>
    <t>moslrd_6.6_a</t>
  </si>
  <si>
    <t>MOSLEY RD</t>
  </si>
  <si>
    <t>moslrd_6.6_b</t>
  </si>
  <si>
    <t>moslan_11_a</t>
  </si>
  <si>
    <t>MOSS LANE</t>
  </si>
  <si>
    <t>moslan_33_a</t>
  </si>
  <si>
    <t>MOSS LANE T11</t>
  </si>
  <si>
    <t>moslan_33_b</t>
  </si>
  <si>
    <t>MOSS LANE T12</t>
  </si>
  <si>
    <t>moslan_11_b</t>
  </si>
  <si>
    <t>MOSS LN (T12)</t>
  </si>
  <si>
    <t>mossln_33_a</t>
  </si>
  <si>
    <t>MOSS LN GENERATION</t>
  </si>
  <si>
    <t>mosnok_11_a</t>
  </si>
  <si>
    <t>MOSS NOOK</t>
  </si>
  <si>
    <t>mosnok_11_b</t>
  </si>
  <si>
    <t>mosnok_25_a</t>
  </si>
  <si>
    <t>mosnok_33_a</t>
  </si>
  <si>
    <t>mosnok_33_b</t>
  </si>
  <si>
    <t>mosnok_33_c</t>
  </si>
  <si>
    <t>mossid_11_a</t>
  </si>
  <si>
    <t>MOSS SIDE (LEYLAND)</t>
  </si>
  <si>
    <t>mossid_11_b</t>
  </si>
  <si>
    <t>moside_6.6_b</t>
  </si>
  <si>
    <t>MOSS SIDE (LONGSIGHT)</t>
  </si>
  <si>
    <t>moside_33_a</t>
  </si>
  <si>
    <t>MOSS SIDE(LONGSIGHT)</t>
  </si>
  <si>
    <t>moside_33_b</t>
  </si>
  <si>
    <t>moside_6.6_a</t>
  </si>
  <si>
    <t>mosley_11_a</t>
  </si>
  <si>
    <t>MOSSLEY</t>
  </si>
  <si>
    <t>mosley_11_b</t>
  </si>
  <si>
    <t>mounts_6.6_a</t>
  </si>
  <si>
    <t>MOUNT ST</t>
  </si>
  <si>
    <t>mounts_6.6_b</t>
  </si>
  <si>
    <t>musgrd_6.6_a</t>
  </si>
  <si>
    <t>MUSGRAVE RD</t>
  </si>
  <si>
    <t>musgrd_6.6_b</t>
  </si>
  <si>
    <t>natsav_6.6_a</t>
  </si>
  <si>
    <t>NATSAV</t>
  </si>
  <si>
    <t>nelson_33_a</t>
  </si>
  <si>
    <t>NELSON</t>
  </si>
  <si>
    <t>nelson_33_b</t>
  </si>
  <si>
    <t>nelson_6.6_a</t>
  </si>
  <si>
    <t>nelson_6.6_b</t>
  </si>
  <si>
    <t>nelsst_33_a</t>
  </si>
  <si>
    <t>NELSON STREET</t>
  </si>
  <si>
    <t>nelsst_11_a</t>
  </si>
  <si>
    <t>NELSST</t>
  </si>
  <si>
    <t>newmil_33_a</t>
  </si>
  <si>
    <t>NEW MILLS</t>
  </si>
  <si>
    <t>newmil_33_b</t>
  </si>
  <si>
    <t>newmos_33_a</t>
  </si>
  <si>
    <t>NEW MOSTON</t>
  </si>
  <si>
    <t>newmos_33_b</t>
  </si>
  <si>
    <t>newmos_6.6_a</t>
  </si>
  <si>
    <t>newmos_6.6_b</t>
  </si>
  <si>
    <t>newlun_11_a</t>
  </si>
  <si>
    <t>NEWBIGGIN ON LUNE</t>
  </si>
  <si>
    <t>newby_11_a</t>
  </si>
  <si>
    <t>NEWBY</t>
  </si>
  <si>
    <t>newby_33_a</t>
  </si>
  <si>
    <t>newby_33_b</t>
  </si>
  <si>
    <t>newton_11_a</t>
  </si>
  <si>
    <t>NEWTON</t>
  </si>
  <si>
    <t>newton_11_b</t>
  </si>
  <si>
    <t>newhea_6.6_a</t>
  </si>
  <si>
    <t>NEWTON HEATH</t>
  </si>
  <si>
    <t>newhea_33_a</t>
  </si>
  <si>
    <t>NEWTON HEATH A</t>
  </si>
  <si>
    <t>newhea_33_b</t>
  </si>
  <si>
    <t>NEWTON HEATH B</t>
  </si>
  <si>
    <t>newhea_33_te1</t>
  </si>
  <si>
    <t>newwil_11_a</t>
  </si>
  <si>
    <t>NEWTON LE WILLOWS</t>
  </si>
  <si>
    <t>newwil_11_b</t>
  </si>
  <si>
    <t>newwil_33_a</t>
  </si>
  <si>
    <t>newwil_33_b</t>
  </si>
  <si>
    <t>norbre_33_a</t>
  </si>
  <si>
    <t>NORBRECK</t>
  </si>
  <si>
    <t>norbre_33_b</t>
  </si>
  <si>
    <t>norbre_33_t12</t>
  </si>
  <si>
    <t>norbre_6.6_a</t>
  </si>
  <si>
    <t>norbre_6.6_b</t>
  </si>
  <si>
    <t>norbry_11_a</t>
  </si>
  <si>
    <t>NORBURY</t>
  </si>
  <si>
    <t>norbry_11_b</t>
  </si>
  <si>
    <t>norbry_33_a</t>
  </si>
  <si>
    <t>norbry_33_b</t>
  </si>
  <si>
    <t>northn_33_a</t>
  </si>
  <si>
    <t>NORTHENDEN</t>
  </si>
  <si>
    <t>northn_33_b</t>
  </si>
  <si>
    <t>northn_6.6_a</t>
  </si>
  <si>
    <t>northn_6.6_b</t>
  </si>
  <si>
    <t>nwgpar_6.6_a</t>
  </si>
  <si>
    <t>NWGB PARTINGTON</t>
  </si>
  <si>
    <t>nwgpar_6.6_b</t>
  </si>
  <si>
    <t>oakfld_33_a</t>
  </si>
  <si>
    <t>OAKFLD</t>
  </si>
  <si>
    <t>ofertn_33_a</t>
  </si>
  <si>
    <t>OFFERTON</t>
  </si>
  <si>
    <t>ofertn_33_b</t>
  </si>
  <si>
    <t>ofertn_6.6_a</t>
  </si>
  <si>
    <t>ofertn_6.6_b</t>
  </si>
  <si>
    <t>opensh_6.6_a</t>
  </si>
  <si>
    <t>OPENSHAW</t>
  </si>
  <si>
    <t>opensh_6.6_b</t>
  </si>
  <si>
    <t>orchen_0.69_a</t>
  </si>
  <si>
    <t>ORCHARD END WF</t>
  </si>
  <si>
    <t>orchen_33_a</t>
  </si>
  <si>
    <t>ORCHEN</t>
  </si>
  <si>
    <t>ormon_0.95_a</t>
  </si>
  <si>
    <t>ORMON</t>
  </si>
  <si>
    <t>ormon_0.95_b</t>
  </si>
  <si>
    <t>ormon_132_tee</t>
  </si>
  <si>
    <t>ormon_33_a</t>
  </si>
  <si>
    <t>ormon_33_b</t>
  </si>
  <si>
    <t>ormon_33_b11</t>
  </si>
  <si>
    <t>ormon_33_b21</t>
  </si>
  <si>
    <t>ormon_33_comp</t>
  </si>
  <si>
    <t>ormon_33_off</t>
  </si>
  <si>
    <t>ormski_11_a</t>
  </si>
  <si>
    <t>ORMSKIRK</t>
  </si>
  <si>
    <t>ormski_11_b</t>
  </si>
  <si>
    <t>ormski_33_a</t>
  </si>
  <si>
    <t>ormski_33_b</t>
  </si>
  <si>
    <t>orrell_33_a</t>
  </si>
  <si>
    <t>ORRELL</t>
  </si>
  <si>
    <t>orrell_33_b</t>
  </si>
  <si>
    <t>padiha_11_a</t>
  </si>
  <si>
    <t>PADIHAM</t>
  </si>
  <si>
    <t>padiha_11_b</t>
  </si>
  <si>
    <t>padiha_132_mb1</t>
  </si>
  <si>
    <t>padiha_132_mb2</t>
  </si>
  <si>
    <t>padiha_132_rb1</t>
  </si>
  <si>
    <t>padiha_132_rb2</t>
  </si>
  <si>
    <t>padiha_33_a</t>
  </si>
  <si>
    <t>padiha_33_b</t>
  </si>
  <si>
    <t>parksi_25_a</t>
  </si>
  <si>
    <t>PARKSI</t>
  </si>
  <si>
    <t>parksi_25_b</t>
  </si>
  <si>
    <t>pastur_33_a</t>
  </si>
  <si>
    <t>PASTUR</t>
  </si>
  <si>
    <t>peel_132_mb1</t>
  </si>
  <si>
    <t>PEEL</t>
  </si>
  <si>
    <t>peel_132_mb2</t>
  </si>
  <si>
    <t>peel_33_a</t>
  </si>
  <si>
    <t>peel_33_b</t>
  </si>
  <si>
    <t>peel_6.6_mb1</t>
  </si>
  <si>
    <t>peel_6.6_mb2</t>
  </si>
  <si>
    <t>peelst_11_a</t>
  </si>
  <si>
    <t>PEEL ST</t>
  </si>
  <si>
    <t>pendle_6.6_a</t>
  </si>
  <si>
    <t>PENDLETON</t>
  </si>
  <si>
    <t>pendle_6.6_b</t>
  </si>
  <si>
    <t>penrit_33_a</t>
  </si>
  <si>
    <t>PENRITH</t>
  </si>
  <si>
    <t>penrit_33_b</t>
  </si>
  <si>
    <t>penrit_11_a</t>
  </si>
  <si>
    <t>PENRITH T11 &amp; T12</t>
  </si>
  <si>
    <t>penrit_11_b</t>
  </si>
  <si>
    <t>penrit_25_a</t>
  </si>
  <si>
    <t>penrit_25_b</t>
  </si>
  <si>
    <t>penrit_11_c</t>
  </si>
  <si>
    <t>PENRITH T13</t>
  </si>
  <si>
    <t>penwea_132_mb3</t>
  </si>
  <si>
    <t>PENWORTHAM EAST M4/R4</t>
  </si>
  <si>
    <t>penwea_132_mb4</t>
  </si>
  <si>
    <t>penwea_132_rb3</t>
  </si>
  <si>
    <t>penwwe_132_mb2</t>
  </si>
  <si>
    <t>PENWWE</t>
  </si>
  <si>
    <t>penwwe_132_rb2</t>
  </si>
  <si>
    <t>petban_11_a</t>
  </si>
  <si>
    <t>PETTERIL BANK</t>
  </si>
  <si>
    <t>petban_11_b</t>
  </si>
  <si>
    <t>petban_33_a</t>
  </si>
  <si>
    <t>PETTERILL BANK</t>
  </si>
  <si>
    <t>petban_33_b</t>
  </si>
  <si>
    <t>philan_6.6_a</t>
  </si>
  <si>
    <t>PHILLIPS LANE</t>
  </si>
  <si>
    <t>piccad_6.6_a</t>
  </si>
  <si>
    <t>PICCADILLY</t>
  </si>
  <si>
    <t>piccad_6.6_b</t>
  </si>
  <si>
    <t>pimbo_11_a</t>
  </si>
  <si>
    <t>PIMBO</t>
  </si>
  <si>
    <t>pimbo_11_b</t>
  </si>
  <si>
    <t>pimbo_33_a</t>
  </si>
  <si>
    <t>pimbo_33_b</t>
  </si>
  <si>
    <t>pimbor_11_a</t>
  </si>
  <si>
    <t>PIMBO ROAD GEN</t>
  </si>
  <si>
    <t>pimbor_33_a</t>
  </si>
  <si>
    <t>pireli_11_a</t>
  </si>
  <si>
    <t>PIRELI</t>
  </si>
  <si>
    <t>pireli_11_b</t>
  </si>
  <si>
    <t>pirell_11_a</t>
  </si>
  <si>
    <t>PIRELLI</t>
  </si>
  <si>
    <t>pirell_11_b</t>
  </si>
  <si>
    <t>portwd_6.6_a</t>
  </si>
  <si>
    <t>PORTWOOD</t>
  </si>
  <si>
    <t>portwd_6.6_b</t>
  </si>
  <si>
    <t>poultn_6.6_a</t>
  </si>
  <si>
    <t>POULTON</t>
  </si>
  <si>
    <t>poultn_6.6_b</t>
  </si>
  <si>
    <t>poyntn_11_a</t>
  </si>
  <si>
    <t>POYNTON</t>
  </si>
  <si>
    <t>poyntn_11_b</t>
  </si>
  <si>
    <t>ppg_11_a</t>
  </si>
  <si>
    <t>PPG</t>
  </si>
  <si>
    <t>ppg_11_c</t>
  </si>
  <si>
    <t>ppg_33_a</t>
  </si>
  <si>
    <t>pressa_11_a</t>
  </si>
  <si>
    <t>PREESALL</t>
  </si>
  <si>
    <t>pressa_11_b</t>
  </si>
  <si>
    <t>preste_33_a</t>
  </si>
  <si>
    <t>PRESTON EAST</t>
  </si>
  <si>
    <t>preste_33_b</t>
  </si>
  <si>
    <t>preste_6.6_a</t>
  </si>
  <si>
    <t>preste_6.6_b</t>
  </si>
  <si>
    <t>presor_6.6_a</t>
  </si>
  <si>
    <t>PRESTON OLD RD</t>
  </si>
  <si>
    <t>presor_6.6_b</t>
  </si>
  <si>
    <t>prestw_6.6_a</t>
  </si>
  <si>
    <t>PRESTWICH</t>
  </si>
  <si>
    <t>prestw_6.6_b</t>
  </si>
  <si>
    <t>prinst_33_a</t>
  </si>
  <si>
    <t>PRINCE STREET</t>
  </si>
  <si>
    <t>prinst_6.6_a</t>
  </si>
  <si>
    <t>PRINGLE ST</t>
  </si>
  <si>
    <t>prinst_6.6_b</t>
  </si>
  <si>
    <t>prihil_33_a</t>
  </si>
  <si>
    <t>PRINNY HILL</t>
  </si>
  <si>
    <t>prihil_6.6_a</t>
  </si>
  <si>
    <t>queens_6.6_a</t>
  </si>
  <si>
    <t>QUEENS</t>
  </si>
  <si>
    <t>queens_6.6_b</t>
  </si>
  <si>
    <t>QUEENS PARK</t>
  </si>
  <si>
    <t>queens_6.6_c</t>
  </si>
  <si>
    <t>querpk_33_a</t>
  </si>
  <si>
    <t>QUERNMORE PARK</t>
  </si>
  <si>
    <t>querpk_33_b</t>
  </si>
  <si>
    <t>querpk_33_c</t>
  </si>
  <si>
    <t>querpk_33_d</t>
  </si>
  <si>
    <t>querpk_6.6_b</t>
  </si>
  <si>
    <t>radcli_11_1a</t>
  </si>
  <si>
    <t>RADCLIFFESECT1A&amp;2A</t>
  </si>
  <si>
    <t>radcli_11_1b</t>
  </si>
  <si>
    <t>RADCLIFFESECT1B&amp;2B</t>
  </si>
  <si>
    <t>radcli_11_2a</t>
  </si>
  <si>
    <t>radcli_11_2b</t>
  </si>
  <si>
    <t>rakeln_0.4_a</t>
  </si>
  <si>
    <t>RAKE LANE GENERATION</t>
  </si>
  <si>
    <t>rakeln_33_a</t>
  </si>
  <si>
    <t>RAKELN</t>
  </si>
  <si>
    <t>randst_6.6_a</t>
  </si>
  <si>
    <t>RANDAL ST</t>
  </si>
  <si>
    <t>randst_6.6_b</t>
  </si>
  <si>
    <t>randst_33_a</t>
  </si>
  <si>
    <t>RANDAL STREET</t>
  </si>
  <si>
    <t>randst_33_b</t>
  </si>
  <si>
    <t>rawtrd_6.6_a</t>
  </si>
  <si>
    <t>RAWTENSTALL RD</t>
  </si>
  <si>
    <t>rawtrd_6.6_b</t>
  </si>
  <si>
    <t>reamos_33_a</t>
  </si>
  <si>
    <t>REAMOS</t>
  </si>
  <si>
    <t>reamos_0.66_gen</t>
  </si>
  <si>
    <t>REAPS MOSS WF</t>
  </si>
  <si>
    <t>redban_33_b</t>
  </si>
  <si>
    <t>RED BANK</t>
  </si>
  <si>
    <t>redban_33_c</t>
  </si>
  <si>
    <t>redsca_0.4_a</t>
  </si>
  <si>
    <t>RED SCAR BESS</t>
  </si>
  <si>
    <t>redsca_0.4_b</t>
  </si>
  <si>
    <t>redsca_33_a</t>
  </si>
  <si>
    <t>redval_6.6_a</t>
  </si>
  <si>
    <t>REDDISH VALE</t>
  </si>
  <si>
    <t>redval_6.6_b</t>
  </si>
  <si>
    <t>rema_11_a</t>
  </si>
  <si>
    <t>REMA</t>
  </si>
  <si>
    <t>ribble_33_a</t>
  </si>
  <si>
    <t>RIBBLE</t>
  </si>
  <si>
    <t>ribble_33_b</t>
  </si>
  <si>
    <t>ribble_33_c</t>
  </si>
  <si>
    <t>ribble_33_te3</t>
  </si>
  <si>
    <t>ribdal_33_a</t>
  </si>
  <si>
    <t>RIBBLESDALE</t>
  </si>
  <si>
    <t>ribdal_33_b</t>
  </si>
  <si>
    <t>ribdal_33_c</t>
  </si>
  <si>
    <t>ribdal_11_c</t>
  </si>
  <si>
    <t>RIBBLESDALE T13</t>
  </si>
  <si>
    <t>ribdal_11_d</t>
  </si>
  <si>
    <t>RIBBLESDALE T14</t>
  </si>
  <si>
    <t>ribton_6.6_a</t>
  </si>
  <si>
    <t>RIBBLETON</t>
  </si>
  <si>
    <t>ribton_6.6_b</t>
  </si>
  <si>
    <t>rinpry_11_a</t>
  </si>
  <si>
    <t>RINGLEY</t>
  </si>
  <si>
    <t>rinpry_11_b</t>
  </si>
  <si>
    <t>risley_11_a</t>
  </si>
  <si>
    <t>RISLEY</t>
  </si>
  <si>
    <t>risley_11_b</t>
  </si>
  <si>
    <t>risley_132_gt2</t>
  </si>
  <si>
    <t>roaned_0.4_a</t>
  </si>
  <si>
    <t>ROANED</t>
  </si>
  <si>
    <t>roaned_33_a</t>
  </si>
  <si>
    <t>robhal_6.6_a</t>
  </si>
  <si>
    <t>ROBERT HALL ST</t>
  </si>
  <si>
    <t>robhal_6.6_b</t>
  </si>
  <si>
    <t>robinr_0.69_a</t>
  </si>
  <si>
    <t>ROBIN RIGG WINDFARM</t>
  </si>
  <si>
    <t>robinr_0.69_b</t>
  </si>
  <si>
    <t>robinr_0.69_c</t>
  </si>
  <si>
    <t>robinr_0.69_d</t>
  </si>
  <si>
    <t>robinr_132_gt1</t>
  </si>
  <si>
    <t>ROBINR</t>
  </si>
  <si>
    <t>robinr_132_gt2</t>
  </si>
  <si>
    <t>robinr_33_a</t>
  </si>
  <si>
    <t>robinr_33_b</t>
  </si>
  <si>
    <t>robinr_33_f3</t>
  </si>
  <si>
    <t>robinr_33_f4</t>
  </si>
  <si>
    <t>robinr_33_f7</t>
  </si>
  <si>
    <t>robinr_33_f8</t>
  </si>
  <si>
    <t>roccen_33_a</t>
  </si>
  <si>
    <t>ROCHDALE</t>
  </si>
  <si>
    <t>roccen_33_b</t>
  </si>
  <si>
    <t>danest_132_a</t>
  </si>
  <si>
    <t>ROCHDALE (DANE ST)</t>
  </si>
  <si>
    <t>danest_132_b</t>
  </si>
  <si>
    <t>roccen_6.6_a</t>
  </si>
  <si>
    <t>ROCHDALE CENTRAL</t>
  </si>
  <si>
    <t>roccen_6.6_c</t>
  </si>
  <si>
    <t>roccen_6.6_d</t>
  </si>
  <si>
    <t>rochda_132_mb2</t>
  </si>
  <si>
    <t>ROCHDALE MAIN 1/2 &amp; RESERVE 2</t>
  </si>
  <si>
    <t>rochda_132_mb1</t>
  </si>
  <si>
    <t>ROCHDALE RESERVE 1</t>
  </si>
  <si>
    <t>rochda_132_rb1</t>
  </si>
  <si>
    <t>rochda_132_rb2</t>
  </si>
  <si>
    <t>rock_33_t11</t>
  </si>
  <si>
    <t>ROCK</t>
  </si>
  <si>
    <t>rock_33_t12</t>
  </si>
  <si>
    <t>rock_6.6_a</t>
  </si>
  <si>
    <t>rock_6.6_b</t>
  </si>
  <si>
    <t>romard_6.6_a</t>
  </si>
  <si>
    <t>ROMAN RD</t>
  </si>
  <si>
    <t>romard_6.6_b</t>
  </si>
  <si>
    <t>romily_11_a</t>
  </si>
  <si>
    <t>ROMILEY</t>
  </si>
  <si>
    <t>romily_11_b</t>
  </si>
  <si>
    <t>romily_33_a</t>
  </si>
  <si>
    <t>romily_33_b</t>
  </si>
  <si>
    <t>roosec_132_mb1</t>
  </si>
  <si>
    <t>ROOSECOTE</t>
  </si>
  <si>
    <t>roosec_132_mb2</t>
  </si>
  <si>
    <t>roosec_132_rb1</t>
  </si>
  <si>
    <t>roosec_132_rb2</t>
  </si>
  <si>
    <t>roosco_11_a</t>
  </si>
  <si>
    <t>ROOSECOTE BESS</t>
  </si>
  <si>
    <t>rossal_6.6_a</t>
  </si>
  <si>
    <t>ROSSALL</t>
  </si>
  <si>
    <t>rossen_33_a</t>
  </si>
  <si>
    <t>ROSSENDALE</t>
  </si>
  <si>
    <t>rossen_33_b</t>
  </si>
  <si>
    <t>royton_33_a</t>
  </si>
  <si>
    <t>ROYTON</t>
  </si>
  <si>
    <t>royton_33_b</t>
  </si>
  <si>
    <t>royton_6.6_a</t>
  </si>
  <si>
    <t>royton_6.6_b</t>
  </si>
  <si>
    <t>semacc_11_a</t>
  </si>
  <si>
    <t>S.E. MACCLESFIELD</t>
  </si>
  <si>
    <t>semacc_11_b</t>
  </si>
  <si>
    <t>semacc_33_a</t>
  </si>
  <si>
    <t>semacc_33_b</t>
  </si>
  <si>
    <t>swmacc_11_a</t>
  </si>
  <si>
    <t>S.W. MACCLESFIELD</t>
  </si>
  <si>
    <t>swmacc_11_b</t>
  </si>
  <si>
    <t>swmacc_33_a</t>
  </si>
  <si>
    <t>swmacc_33_b</t>
  </si>
  <si>
    <t>sale_33_a</t>
  </si>
  <si>
    <t>SALE</t>
  </si>
  <si>
    <t>sale_33_b</t>
  </si>
  <si>
    <t>sale_6.6_a</t>
  </si>
  <si>
    <t>sale_6.6_b</t>
  </si>
  <si>
    <t>salemo_33_a</t>
  </si>
  <si>
    <t>SALE MOOR</t>
  </si>
  <si>
    <t>salemo_33_b</t>
  </si>
  <si>
    <t>salemo_6.6_a</t>
  </si>
  <si>
    <t>salqua_6.6_a</t>
  </si>
  <si>
    <t>SALFORD QUAYS</t>
  </si>
  <si>
    <t>salqua_6.6_b</t>
  </si>
  <si>
    <t>salfor_33_a</t>
  </si>
  <si>
    <t>SALFORD RD GENERATION</t>
  </si>
  <si>
    <t>salwic_11_a</t>
  </si>
  <si>
    <t>SALWICK</t>
  </si>
  <si>
    <t>salwic_11_b</t>
  </si>
  <si>
    <t>salwic_33_a</t>
  </si>
  <si>
    <t>salwic_33_b</t>
  </si>
  <si>
    <t>salwic_33_c</t>
  </si>
  <si>
    <t>sandga_11_a</t>
  </si>
  <si>
    <t>SANDGATE</t>
  </si>
  <si>
    <t>sandga_11_b</t>
  </si>
  <si>
    <t>sandga_33_a</t>
  </si>
  <si>
    <t>sandga_33_b</t>
  </si>
  <si>
    <t>sappi_132_gt1</t>
  </si>
  <si>
    <t>SAPPI</t>
  </si>
  <si>
    <t>sappi_11_a</t>
  </si>
  <si>
    <t>SAPPI PAPER MILL</t>
  </si>
  <si>
    <t>scaris_11_a</t>
  </si>
  <si>
    <t>SCARISBRICK</t>
  </si>
  <si>
    <t>scott_11_a</t>
  </si>
  <si>
    <t>SCOTT</t>
  </si>
  <si>
    <t>scott_11_b</t>
  </si>
  <si>
    <t>scott_11_c</t>
  </si>
  <si>
    <t>scott_11_d</t>
  </si>
  <si>
    <t>scott_11_e</t>
  </si>
  <si>
    <t>sctmor_0.66_a</t>
  </si>
  <si>
    <t>SCTMOR</t>
  </si>
  <si>
    <t>sctmor_0.66_b</t>
  </si>
  <si>
    <t>sctmor_0.66_c</t>
  </si>
  <si>
    <t>sctmor_33_a</t>
  </si>
  <si>
    <t>seberg_11_a</t>
  </si>
  <si>
    <t>SEBERGHAM</t>
  </si>
  <si>
    <t>sedber_11_a</t>
  </si>
  <si>
    <t>SEDBERGH</t>
  </si>
  <si>
    <t>sedber_11_b</t>
  </si>
  <si>
    <t>sellaf_132_mb1</t>
  </si>
  <si>
    <t>SELLAFIELD</t>
  </si>
  <si>
    <t>sellaf_132_mb2</t>
  </si>
  <si>
    <t>sellaf_132_rb1</t>
  </si>
  <si>
    <t>sellaf_132_rb2</t>
  </si>
  <si>
    <t>selsmi_11_a</t>
  </si>
  <si>
    <t>SELSMIRE</t>
  </si>
  <si>
    <t>settle_11_a</t>
  </si>
  <si>
    <t>SETTLE</t>
  </si>
  <si>
    <t>settle_33_a</t>
  </si>
  <si>
    <t>sevsta_11_a</t>
  </si>
  <si>
    <t>SEVEN STARS</t>
  </si>
  <si>
    <t>shanon_6.6_a</t>
  </si>
  <si>
    <t>SHANNON ST</t>
  </si>
  <si>
    <t>shanon_6.6_b</t>
  </si>
  <si>
    <t>shap_11_a</t>
  </si>
  <si>
    <t>SHAP</t>
  </si>
  <si>
    <t>shap_11_b</t>
  </si>
  <si>
    <t>shap_33_a</t>
  </si>
  <si>
    <t>shap_33_b</t>
  </si>
  <si>
    <t>shaw_6.6_a</t>
  </si>
  <si>
    <t>SHAW</t>
  </si>
  <si>
    <t>shaw_6.6_b</t>
  </si>
  <si>
    <t>shellc_11</t>
  </si>
  <si>
    <t>SHELL CARRINGTON</t>
  </si>
  <si>
    <t>shellc_33_a</t>
  </si>
  <si>
    <t>SHELLC</t>
  </si>
  <si>
    <t>shellc_33_b</t>
  </si>
  <si>
    <t>shellc_33_c</t>
  </si>
  <si>
    <t>shephe_33_a</t>
  </si>
  <si>
    <t>SHEPHE</t>
  </si>
  <si>
    <t>shuttl_33_a</t>
  </si>
  <si>
    <t>SHUTTL</t>
  </si>
  <si>
    <t>shuttl_33_b</t>
  </si>
  <si>
    <t>siddic_11_a</t>
  </si>
  <si>
    <t>SIDDICK</t>
  </si>
  <si>
    <t>siddic_11_b</t>
  </si>
  <si>
    <t>siddic_33_a</t>
  </si>
  <si>
    <t>siddic_33_b</t>
  </si>
  <si>
    <t>sillot_11_a</t>
  </si>
  <si>
    <t>SILLOTH</t>
  </si>
  <si>
    <t>sillot_11_b</t>
  </si>
  <si>
    <t>sillot_11_c</t>
  </si>
  <si>
    <t>skelme_11_a</t>
  </si>
  <si>
    <t>SKELMERSDALE</t>
  </si>
  <si>
    <t>skelme_11_b</t>
  </si>
  <si>
    <t>skelme_33_a</t>
  </si>
  <si>
    <t>skelme_33_b</t>
  </si>
  <si>
    <t>skeltc_11_a</t>
  </si>
  <si>
    <t>SKELTON C</t>
  </si>
  <si>
    <t>slipwa_11_a</t>
  </si>
  <si>
    <t>SLIPWAY</t>
  </si>
  <si>
    <t>slipwa_11_b</t>
  </si>
  <si>
    <t>slipwa_33_a</t>
  </si>
  <si>
    <t>slipwa_33_b</t>
  </si>
  <si>
    <t>smanch_132_rb2a</t>
  </si>
  <si>
    <t>SMANCH</t>
  </si>
  <si>
    <t>smanch-132_mb1</t>
  </si>
  <si>
    <t>SOUTH MANCHESTER</t>
  </si>
  <si>
    <t>smanch-132_mb2</t>
  </si>
  <si>
    <t>smanch-132_rb1a</t>
  </si>
  <si>
    <t>smanch-132_rb1b</t>
  </si>
  <si>
    <t>smanch-132_rb2b</t>
  </si>
  <si>
    <t>southp_11_a</t>
  </si>
  <si>
    <t>SOUTH PARK</t>
  </si>
  <si>
    <t>southp_11_b</t>
  </si>
  <si>
    <t>southp_33_a</t>
  </si>
  <si>
    <t>southp_33_b</t>
  </si>
  <si>
    <t>sparod_6.6_a</t>
  </si>
  <si>
    <t>SPA RD</t>
  </si>
  <si>
    <t>sparod_6.6_b</t>
  </si>
  <si>
    <t>sparod_6.6_c</t>
  </si>
  <si>
    <t>sparod_6.6_d</t>
  </si>
  <si>
    <t>spadea_11_a</t>
  </si>
  <si>
    <t>SPADEADAM</t>
  </si>
  <si>
    <t>spadea_11_b</t>
  </si>
  <si>
    <t>spadea_33_a</t>
  </si>
  <si>
    <t xml:space="preserve">SPADEADAM              </t>
  </si>
  <si>
    <t>spadin_11_a</t>
  </si>
  <si>
    <t>SPADIN</t>
  </si>
  <si>
    <t>spadin_11_b</t>
  </si>
  <si>
    <t>spotla_33_a</t>
  </si>
  <si>
    <t>SPOTLAND</t>
  </si>
  <si>
    <t>spotla_6.6_a</t>
  </si>
  <si>
    <t>spotla_6.6_b</t>
  </si>
  <si>
    <t>sprcot_6.6_a</t>
  </si>
  <si>
    <t>SPRING COTTAGE</t>
  </si>
  <si>
    <t>sprcot_6.6_b</t>
  </si>
  <si>
    <t>spgast_11_c</t>
  </si>
  <si>
    <t>SPRING GARDEN ST 11KV</t>
  </si>
  <si>
    <t>spgast_11_d</t>
  </si>
  <si>
    <t>spgast_6.6_a</t>
  </si>
  <si>
    <t>SPRING GARDEN ST 6.6KV</t>
  </si>
  <si>
    <t>spgast_6.6_b</t>
  </si>
  <si>
    <t>snipe_6.6_a</t>
  </si>
  <si>
    <t>SQUIRES GATE</t>
  </si>
  <si>
    <t>snipe_6.6_b</t>
  </si>
  <si>
    <t>squire_33_a</t>
  </si>
  <si>
    <t>squire_33_b</t>
  </si>
  <si>
    <t>squire_6.6_a</t>
  </si>
  <si>
    <t>squire_6.6_b</t>
  </si>
  <si>
    <t>stanne_6.6_a</t>
  </si>
  <si>
    <t>ST ANNES</t>
  </si>
  <si>
    <t>stanne_6.6_b</t>
  </si>
  <si>
    <t>stmary_6.6_a</t>
  </si>
  <si>
    <t>ST MARYS</t>
  </si>
  <si>
    <t>stmary_6.6_b</t>
  </si>
  <si>
    <t>stmast_6.6_a</t>
  </si>
  <si>
    <t>ST MARYS ST</t>
  </si>
  <si>
    <t>stmast_6.6_b</t>
  </si>
  <si>
    <t>stthom_6.6_a</t>
  </si>
  <si>
    <t>ST THOMAS RD</t>
  </si>
  <si>
    <t>stthom_6.6_b</t>
  </si>
  <si>
    <t>stmary_33_a</t>
  </si>
  <si>
    <t>ST. MARYS</t>
  </si>
  <si>
    <t>stmary_33_b</t>
  </si>
  <si>
    <t>stmast_33_a</t>
  </si>
  <si>
    <t>ST. MARYS STREET</t>
  </si>
  <si>
    <t>stmast_33_b</t>
  </si>
  <si>
    <t>stmast_33_te1</t>
  </si>
  <si>
    <t>stthom_33_a</t>
  </si>
  <si>
    <t>ST. THOMAS ROAD</t>
  </si>
  <si>
    <t>stthom_33_b</t>
  </si>
  <si>
    <t>stainb_11_a</t>
  </si>
  <si>
    <t>STAINBURN</t>
  </si>
  <si>
    <t>stainb_11_b</t>
  </si>
  <si>
    <t>stainb_33_a</t>
  </si>
  <si>
    <t>stainb_33_b</t>
  </si>
  <si>
    <t>stainw_33_a</t>
  </si>
  <si>
    <t>STAINING WOOD</t>
  </si>
  <si>
    <t>stainw_33_b</t>
  </si>
  <si>
    <t>stalyb_132_mb1</t>
  </si>
  <si>
    <t>STALYBRIDGE MAIN/RESERVE 1/2</t>
  </si>
  <si>
    <t>stalyb_132_mb2</t>
  </si>
  <si>
    <t>stalyb_132_rb1</t>
  </si>
  <si>
    <t>stalyb_132_rb2</t>
  </si>
  <si>
    <t>stanah_132_mb1</t>
  </si>
  <si>
    <t>STANAH</t>
  </si>
  <si>
    <t>stanah_132_mb2</t>
  </si>
  <si>
    <t>standi_11_a</t>
  </si>
  <si>
    <t>STANDISH</t>
  </si>
  <si>
    <t>standi_11_b</t>
  </si>
  <si>
    <t>standi_33_a</t>
  </si>
  <si>
    <t>standi_33_b</t>
  </si>
  <si>
    <t>stanle_0.4_a</t>
  </si>
  <si>
    <t>STANLEY WAY GENERATION</t>
  </si>
  <si>
    <t>steelp_33_a</t>
  </si>
  <si>
    <t>STEEL POINT BESS</t>
  </si>
  <si>
    <t>stmast_6.6_ner</t>
  </si>
  <si>
    <t>STMAST</t>
  </si>
  <si>
    <t>stmast_tee</t>
  </si>
  <si>
    <t>stnbrd_11_a</t>
  </si>
  <si>
    <t>STNBRD</t>
  </si>
  <si>
    <t>stock_33_a</t>
  </si>
  <si>
    <t>STOCK</t>
  </si>
  <si>
    <t>stock_33_b</t>
  </si>
  <si>
    <t>stock_11_a</t>
  </si>
  <si>
    <t>STOCK LANE STOR</t>
  </si>
  <si>
    <t>strway_6.6_a</t>
  </si>
  <si>
    <t>STRANGEWAYS</t>
  </si>
  <si>
    <t>strway_6.6_b</t>
  </si>
  <si>
    <t>strban_33_a</t>
  </si>
  <si>
    <t>STRAWBERRY BANK</t>
  </si>
  <si>
    <t>strban_33_b</t>
  </si>
  <si>
    <t>strban_6.6_a</t>
  </si>
  <si>
    <t>strban_6.6_b</t>
  </si>
  <si>
    <t>stregi_33_a</t>
  </si>
  <si>
    <t>STREGI</t>
  </si>
  <si>
    <t>stregi_33_b</t>
  </si>
  <si>
    <t>stretf_33_a</t>
  </si>
  <si>
    <t>STRETFORD</t>
  </si>
  <si>
    <t>stretf_33_b</t>
  </si>
  <si>
    <t>strway_6.6_ner</t>
  </si>
  <si>
    <t>STRWAY</t>
  </si>
  <si>
    <t>stuart_6.6_a</t>
  </si>
  <si>
    <t>STUART ST</t>
  </si>
  <si>
    <t>stuart_6.6_b</t>
  </si>
  <si>
    <t>stuart_33_a</t>
  </si>
  <si>
    <t>STUART STREET</t>
  </si>
  <si>
    <t>stuart_33_b</t>
  </si>
  <si>
    <t>stuart_33_c</t>
  </si>
  <si>
    <t>stubbi_11_a</t>
  </si>
  <si>
    <t>STUBBINS</t>
  </si>
  <si>
    <t>stubbi_11_b</t>
  </si>
  <si>
    <t>stubbi_33_a</t>
  </si>
  <si>
    <t>STUBBINS T11</t>
  </si>
  <si>
    <t>stubbi_33_b</t>
  </si>
  <si>
    <t>STUBBINS T12</t>
  </si>
  <si>
    <t>swinto_11_a</t>
  </si>
  <si>
    <t>SWINTON</t>
  </si>
  <si>
    <t>swinto_11_b</t>
  </si>
  <si>
    <t>tallen_33_a</t>
  </si>
  <si>
    <t>TALLEN</t>
  </si>
  <si>
    <t>tallen_0.66_a</t>
  </si>
  <si>
    <t>TALLENTIRE WF</t>
  </si>
  <si>
    <t>tameva_6.6_a</t>
  </si>
  <si>
    <t>TAME VALLEY</t>
  </si>
  <si>
    <t>tameva_6.6_b</t>
  </si>
  <si>
    <t>targat_11_a</t>
  </si>
  <si>
    <t>TARDY GATE</t>
  </si>
  <si>
    <t>targat_11_b</t>
  </si>
  <si>
    <t>targat_33_a</t>
  </si>
  <si>
    <t>targat_33_b</t>
  </si>
  <si>
    <t>tarlet_11_a</t>
  </si>
  <si>
    <t>TARLETON</t>
  </si>
  <si>
    <t>tarlet_11_b</t>
  </si>
  <si>
    <t>tarlet_33_a</t>
  </si>
  <si>
    <t>tarlet_33_b</t>
  </si>
  <si>
    <t>tenax_11_a</t>
  </si>
  <si>
    <t>TENAX</t>
  </si>
  <si>
    <t>height_6.6_a</t>
  </si>
  <si>
    <t>THE HEIGHT</t>
  </si>
  <si>
    <t>height_6.6_b</t>
  </si>
  <si>
    <t>thornp_11_a</t>
  </si>
  <si>
    <t>THORNTON</t>
  </si>
  <si>
    <t>thornp_11_b</t>
  </si>
  <si>
    <t>thornt_33_a</t>
  </si>
  <si>
    <t>thornt_33_b</t>
  </si>
  <si>
    <t>thornp_33_a</t>
  </si>
  <si>
    <t>THORNTON T11</t>
  </si>
  <si>
    <t>thornp_33_b</t>
  </si>
  <si>
    <t>THORNTON T12</t>
  </si>
  <si>
    <t>townst_11_a</t>
  </si>
  <si>
    <t>TOWNLEY ST</t>
  </si>
  <si>
    <t>townst_11_b</t>
  </si>
  <si>
    <t>townst_33_a</t>
  </si>
  <si>
    <t>TOWNLEY STREET</t>
  </si>
  <si>
    <t>townst_33_b</t>
  </si>
  <si>
    <t>traffo_33_a</t>
  </si>
  <si>
    <t>TRAFFORD</t>
  </si>
  <si>
    <t>traffo_33_b</t>
  </si>
  <si>
    <t>traffo_6.6_a</t>
  </si>
  <si>
    <t>traffo_6.6_b</t>
  </si>
  <si>
    <t>trafpn_6.6_a</t>
  </si>
  <si>
    <t>TRAFFORD PARK NORTH</t>
  </si>
  <si>
    <t>trafpn_6.6_b</t>
  </si>
  <si>
    <t>trigen_6.6_a</t>
  </si>
  <si>
    <t>TRIGEN</t>
  </si>
  <si>
    <t>trigen_6.6_b</t>
  </si>
  <si>
    <t>trimpe_11_a</t>
  </si>
  <si>
    <t>TRIMPELL</t>
  </si>
  <si>
    <t>trimpe_11_b</t>
  </si>
  <si>
    <t>trinit_6.6_a</t>
  </si>
  <si>
    <t>TRINITY</t>
  </si>
  <si>
    <t>trinit_6.6_b</t>
  </si>
  <si>
    <t>trinit_6.6_c</t>
  </si>
  <si>
    <t>trinit_6.6_d</t>
  </si>
  <si>
    <t>tulket_33_a</t>
  </si>
  <si>
    <t>TULKETH</t>
  </si>
  <si>
    <t>tulket_33_b</t>
  </si>
  <si>
    <t>tulket_6.6_a</t>
  </si>
  <si>
    <t>tulket_6.6_b</t>
  </si>
  <si>
    <t>tunste_33_a</t>
  </si>
  <si>
    <t>TUNSTEAD</t>
  </si>
  <si>
    <t>tunste_33_b</t>
  </si>
  <si>
    <t>ulvers_11_a</t>
  </si>
  <si>
    <t>ULVERSTON</t>
  </si>
  <si>
    <t>ulvers_11_b</t>
  </si>
  <si>
    <t>ulvers_33_a</t>
  </si>
  <si>
    <t>ulvers_33_b</t>
  </si>
  <si>
    <t>uniman_6.6_a</t>
  </si>
  <si>
    <t>UNIMAN</t>
  </si>
  <si>
    <t>uniman_6.6_b</t>
  </si>
  <si>
    <t>uniman_6.6_c</t>
  </si>
  <si>
    <t>uniman_6.6_d</t>
  </si>
  <si>
    <t>uniman_6.6_e</t>
  </si>
  <si>
    <t>uniman_6.6_f</t>
  </si>
  <si>
    <t>uniman_6.6_g</t>
  </si>
  <si>
    <t>uniman_6.6_h</t>
  </si>
  <si>
    <t>uniman_6.6_i</t>
  </si>
  <si>
    <t>uniman_6.6_j</t>
  </si>
  <si>
    <t>uniord_6.6_a</t>
  </si>
  <si>
    <t>UNION RD</t>
  </si>
  <si>
    <t>uniord_6.6_b</t>
  </si>
  <si>
    <t>upholl_11_a</t>
  </si>
  <si>
    <t>UPHOLLAND</t>
  </si>
  <si>
    <t>upholl_11_b</t>
  </si>
  <si>
    <t>urmsto_6.6_a</t>
  </si>
  <si>
    <t>URMSTON</t>
  </si>
  <si>
    <t>urmsto_6.6_b</t>
  </si>
  <si>
    <t>uu_6.6_int1</t>
  </si>
  <si>
    <t>UU</t>
  </si>
  <si>
    <t>uu_6.6_int2</t>
  </si>
  <si>
    <t>vernon_33_a</t>
  </si>
  <si>
    <t>VERNON PARK</t>
  </si>
  <si>
    <t>vernon_33_b</t>
  </si>
  <si>
    <t>vickec_11_a</t>
  </si>
  <si>
    <t>VICKERS CENTRAL</t>
  </si>
  <si>
    <t>vicken_11_a</t>
  </si>
  <si>
    <t>VICKERS NORTH</t>
  </si>
  <si>
    <t>victpk_6.6_a</t>
  </si>
  <si>
    <t>VICTORIA PARK</t>
  </si>
  <si>
    <t>victpk_6.6_b</t>
  </si>
  <si>
    <t>victre_33_a</t>
  </si>
  <si>
    <t>VICTRE</t>
  </si>
  <si>
    <t>victre_33_b</t>
  </si>
  <si>
    <t>walney_132_b</t>
  </si>
  <si>
    <t>WALNEY</t>
  </si>
  <si>
    <t>walney_34_a</t>
  </si>
  <si>
    <t>walney_34_c</t>
  </si>
  <si>
    <t>walney_34_d</t>
  </si>
  <si>
    <t>walney_0.69_a</t>
  </si>
  <si>
    <t>WALNEY OFFSHORE WF</t>
  </si>
  <si>
    <t>walney_0.69_b</t>
  </si>
  <si>
    <t>warbre_33_a</t>
  </si>
  <si>
    <t>WARBRECK</t>
  </si>
  <si>
    <t>warbre_33_b</t>
  </si>
  <si>
    <t>warbre_6.6_a</t>
  </si>
  <si>
    <t>warbre_6.6_b</t>
  </si>
  <si>
    <t>wardle_33_a</t>
  </si>
  <si>
    <t>WARDLEWORTH</t>
  </si>
  <si>
    <t>wardle_33_b</t>
  </si>
  <si>
    <t>wardle_6.6_a</t>
  </si>
  <si>
    <t>wardle_6.6_b</t>
  </si>
  <si>
    <t>warton_33_a</t>
  </si>
  <si>
    <t>WARTON</t>
  </si>
  <si>
    <t>warton_33_b</t>
  </si>
  <si>
    <t>warton_6.6_a</t>
  </si>
  <si>
    <t>warton_6.6_b</t>
  </si>
  <si>
    <t>waterh_6.6_a</t>
  </si>
  <si>
    <t>WATERHEAD</t>
  </si>
  <si>
    <t>waterh_6.6_b</t>
  </si>
  <si>
    <t>waters_11_a</t>
  </si>
  <si>
    <t>WATERSWALLOWS</t>
  </si>
  <si>
    <t>waters_11_b</t>
  </si>
  <si>
    <t>watsto_0.4_a</t>
  </si>
  <si>
    <t>WATERSWALLOWS STOR</t>
  </si>
  <si>
    <t>weaste_6.6_a</t>
  </si>
  <si>
    <t>WEASTE</t>
  </si>
  <si>
    <t>weaste_6.6_b</t>
  </si>
  <si>
    <t>wernet_6.6_a</t>
  </si>
  <si>
    <t>WERNETH</t>
  </si>
  <si>
    <t>wernet_6.6_b</t>
  </si>
  <si>
    <t>weplba_6.6_a</t>
  </si>
  <si>
    <t>WESLEY PLACE BACUP</t>
  </si>
  <si>
    <t>weplba_6.6_b</t>
  </si>
  <si>
    <t>wdidsb_33_a</t>
  </si>
  <si>
    <t>WEST DIDSBURY</t>
  </si>
  <si>
    <t>wdidsb_33_b</t>
  </si>
  <si>
    <t>wdidsb_33_c</t>
  </si>
  <si>
    <t>wdidsb_33_d</t>
  </si>
  <si>
    <t>wdidsb_33_gt3</t>
  </si>
  <si>
    <t>wdidsb_6.6_a</t>
  </si>
  <si>
    <t>wdidsb_6.6_b</t>
  </si>
  <si>
    <t>wdidsb_gt3</t>
  </si>
  <si>
    <t>westga_33_a</t>
  </si>
  <si>
    <t>WESTGATE</t>
  </si>
  <si>
    <t>westga_33_b</t>
  </si>
  <si>
    <t>westga_6.6_a</t>
  </si>
  <si>
    <t>westga_6.6_b</t>
  </si>
  <si>
    <t>westho_11_a</t>
  </si>
  <si>
    <t>WESTHOUGHTON</t>
  </si>
  <si>
    <t>westho_11_b</t>
  </si>
  <si>
    <t>westho_33_a</t>
  </si>
  <si>
    <t>westho_33_b</t>
  </si>
  <si>
    <t>westli_11_a</t>
  </si>
  <si>
    <t>WESTLINTON</t>
  </si>
  <si>
    <t>westli_11_b</t>
  </si>
  <si>
    <t>westli_33_a</t>
  </si>
  <si>
    <t>westli_33_b</t>
  </si>
  <si>
    <t>westne_0.69_a</t>
  </si>
  <si>
    <t>WESTNE</t>
  </si>
  <si>
    <t>westne_33_a</t>
  </si>
  <si>
    <t>whalle_11_a</t>
  </si>
  <si>
    <t>WHALLEY</t>
  </si>
  <si>
    <t>whalle_11_b</t>
  </si>
  <si>
    <t>whalle_33_b</t>
  </si>
  <si>
    <t xml:space="preserve">WHALLEY PRY          </t>
  </si>
  <si>
    <t>whallr_33_a</t>
  </si>
  <si>
    <t>WHALLEY RANGE</t>
  </si>
  <si>
    <t>whallr_33_b</t>
  </si>
  <si>
    <t>whallr_6.6_a</t>
  </si>
  <si>
    <t>whallr_6.6_b</t>
  </si>
  <si>
    <t>wharrh_0.69_a</t>
  </si>
  <si>
    <t>WHARRH</t>
  </si>
  <si>
    <t>wharrh_33_a</t>
  </si>
  <si>
    <t>whasse_11_a</t>
  </si>
  <si>
    <t>WHASSET</t>
  </si>
  <si>
    <t>whasse_11_b</t>
  </si>
  <si>
    <t>whasse_33_a</t>
  </si>
  <si>
    <t>whasse_33_b</t>
  </si>
  <si>
    <t>whinfe_11_b</t>
  </si>
  <si>
    <t>WHINFE</t>
  </si>
  <si>
    <t>whinfe_11_a</t>
  </si>
  <si>
    <t>WHINFELL</t>
  </si>
  <si>
    <t>whiteg_132_mb3</t>
  </si>
  <si>
    <t>WHITEGATE</t>
  </si>
  <si>
    <t>whiteg_132_mb4</t>
  </si>
  <si>
    <t>whiteg_132_rb3</t>
  </si>
  <si>
    <t>whiteg_132_rb4</t>
  </si>
  <si>
    <t>whitjo_11_a</t>
  </si>
  <si>
    <t>WHITJO</t>
  </si>
  <si>
    <t>whitjo_11_b</t>
  </si>
  <si>
    <t>whlewo_11_a</t>
  </si>
  <si>
    <t>WHITTLE LE WOODS</t>
  </si>
  <si>
    <t>whlewo_11_b</t>
  </si>
  <si>
    <t>whlewo_33_a</t>
  </si>
  <si>
    <t>WHITTLE-LE-WOODS</t>
  </si>
  <si>
    <t>whlewo_33_b</t>
  </si>
  <si>
    <t>whlewo_33_t12</t>
  </si>
  <si>
    <t>whitwo_6.6_a</t>
  </si>
  <si>
    <t>WHITWORTH</t>
  </si>
  <si>
    <t>whitwo_6.6_b</t>
  </si>
  <si>
    <t>whlewo_11_ner</t>
  </si>
  <si>
    <t>WHLEWO</t>
  </si>
  <si>
    <t>wigan_33_a</t>
  </si>
  <si>
    <t>WIGAN</t>
  </si>
  <si>
    <t>wigan_33_b</t>
  </si>
  <si>
    <t>wigton_33_a</t>
  </si>
  <si>
    <t>WIGTON</t>
  </si>
  <si>
    <t>wigton_33_b</t>
  </si>
  <si>
    <t>wigton_11_a</t>
  </si>
  <si>
    <t>WIGTON T11</t>
  </si>
  <si>
    <t>wigton_11_c</t>
  </si>
  <si>
    <t>wilhey_11_a</t>
  </si>
  <si>
    <t>WILLOW HEY</t>
  </si>
  <si>
    <t>wilhey_11_b</t>
  </si>
  <si>
    <t>wilhey_33_a</t>
  </si>
  <si>
    <t>wilhey_33_b</t>
  </si>
  <si>
    <t>wilowb_33_a</t>
  </si>
  <si>
    <t>WILLOWBANK</t>
  </si>
  <si>
    <t>wilowb_33_b</t>
  </si>
  <si>
    <t>wilowb_6.6_a</t>
  </si>
  <si>
    <t>wilowb_6.6_b</t>
  </si>
  <si>
    <t>wilowh_11_a</t>
  </si>
  <si>
    <t>WILLOWHOLME</t>
  </si>
  <si>
    <t>wilowh_11_b</t>
  </si>
  <si>
    <t>wilmsl_11_a</t>
  </si>
  <si>
    <t>WILMSLOW</t>
  </si>
  <si>
    <t>wilmsl_11_b</t>
  </si>
  <si>
    <t>wilmsl_33_a</t>
  </si>
  <si>
    <t>wilmsl_33_b</t>
  </si>
  <si>
    <t>wilowh_33_t11</t>
  </si>
  <si>
    <t>WILOWH</t>
  </si>
  <si>
    <t>wilowh_33_t12</t>
  </si>
  <si>
    <t>winder_11_a</t>
  </si>
  <si>
    <t>WINDERMERE</t>
  </si>
  <si>
    <t>winder_11_b</t>
  </si>
  <si>
    <t>winder_33_a</t>
  </si>
  <si>
    <t>winder_33_b</t>
  </si>
  <si>
    <t>winird_6.6_a</t>
  </si>
  <si>
    <t>WINIFRED RD</t>
  </si>
  <si>
    <t>winird_6.6_b</t>
  </si>
  <si>
    <t>winsca_33_a</t>
  </si>
  <si>
    <t>WINSCA</t>
  </si>
  <si>
    <t>winsca_0.69_a</t>
  </si>
  <si>
    <t>WINSCALES WF</t>
  </si>
  <si>
    <t>within_6.6_ner</t>
  </si>
  <si>
    <t>WITHIN</t>
  </si>
  <si>
    <t>within_33_a</t>
  </si>
  <si>
    <t>WITHINGTON</t>
  </si>
  <si>
    <t>within_33_b</t>
  </si>
  <si>
    <t>within_6.6_a</t>
  </si>
  <si>
    <t>within_6.6_b</t>
  </si>
  <si>
    <t>withyf_11_a</t>
  </si>
  <si>
    <t>WITHYFOLD DRIVE</t>
  </si>
  <si>
    <t>withyf_11_b</t>
  </si>
  <si>
    <t>withyf_11_c</t>
  </si>
  <si>
    <t>woodst_6.6_a</t>
  </si>
  <si>
    <t>WOODBINE ST</t>
  </si>
  <si>
    <t>woodst_6.6_b</t>
  </si>
  <si>
    <t>woodst_33_a</t>
  </si>
  <si>
    <t>WOODBINE STREET</t>
  </si>
  <si>
    <t>woodst_33_b</t>
  </si>
  <si>
    <t>woodrd_11_a</t>
  </si>
  <si>
    <t>WOODFIELD RD</t>
  </si>
  <si>
    <t>woodrd_11_b</t>
  </si>
  <si>
    <t>wright_11_a</t>
  </si>
  <si>
    <t>wright_11_b</t>
  </si>
  <si>
    <t>woodrd_33_a</t>
  </si>
  <si>
    <t>WOODFIELD ROAD</t>
  </si>
  <si>
    <t>woodrd_33_b</t>
  </si>
  <si>
    <t>wohila_33_a</t>
  </si>
  <si>
    <t>WOODHILL LANE</t>
  </si>
  <si>
    <t>wohila_6.6_a</t>
  </si>
  <si>
    <t>wodhpk_11_a</t>
  </si>
  <si>
    <t>WOODHOUSE PARK</t>
  </si>
  <si>
    <t>wodhpk_11_b</t>
  </si>
  <si>
    <t>wodhpk_33_a</t>
  </si>
  <si>
    <t>wodhpk_33_b</t>
  </si>
  <si>
    <t>woodly_11_a</t>
  </si>
  <si>
    <t>WOODLEY</t>
  </si>
  <si>
    <t>woodly_11_b</t>
  </si>
  <si>
    <t>woodly_33_a</t>
  </si>
  <si>
    <t>woodly_33_b</t>
  </si>
  <si>
    <t>woolfo_11_a</t>
  </si>
  <si>
    <t>WOOLFOLD</t>
  </si>
  <si>
    <t>woolfo_11_b</t>
  </si>
  <si>
    <t>woolfo_33_a</t>
  </si>
  <si>
    <t>woolfo_33_b</t>
  </si>
  <si>
    <t>wordsw_6.6_a</t>
  </si>
  <si>
    <t>WORDSWORTH ST</t>
  </si>
  <si>
    <t>wordsw_6.6_b</t>
  </si>
  <si>
    <t>worsme_6.6_a</t>
  </si>
  <si>
    <t>WORSLEY MESNES</t>
  </si>
  <si>
    <t>worsme_6.6_b</t>
  </si>
  <si>
    <t>wreay_33_a</t>
  </si>
  <si>
    <t>WREAY</t>
  </si>
  <si>
    <t>wreay_33_b</t>
  </si>
  <si>
    <t>wright_33_a</t>
  </si>
  <si>
    <t>WRIGHTINGTON</t>
  </si>
  <si>
    <t>wright_33_b</t>
  </si>
  <si>
    <t>yealan_11_a</t>
  </si>
  <si>
    <t>YEALAND</t>
  </si>
  <si>
    <t>ADDG51</t>
  </si>
  <si>
    <t>Addington Grid 11kV</t>
  </si>
  <si>
    <t>ADDL51</t>
  </si>
  <si>
    <t>Addington Local 11kV</t>
  </si>
  <si>
    <t>ADDL52</t>
  </si>
  <si>
    <t>ANGM51</t>
  </si>
  <si>
    <t>Angmering 11kV</t>
  </si>
  <si>
    <t>ANGM52</t>
  </si>
  <si>
    <t>CASH71</t>
  </si>
  <si>
    <t>Ashford Central 6.6kV</t>
  </si>
  <si>
    <t>EASH51</t>
  </si>
  <si>
    <t>Ashford East 11kV</t>
  </si>
  <si>
    <t>WASH71</t>
  </si>
  <si>
    <t>Ashford West 6.6kV</t>
  </si>
  <si>
    <t>ASHI51</t>
  </si>
  <si>
    <t>Ashington 11kV</t>
  </si>
  <si>
    <t>ASTD51</t>
  </si>
  <si>
    <t>Ashtead 11kV</t>
  </si>
  <si>
    <t>AYLF71</t>
  </si>
  <si>
    <t>Aylesford 6.6kV</t>
  </si>
  <si>
    <t>BALO51</t>
  </si>
  <si>
    <t>Baldslow 11kV</t>
  </si>
  <si>
    <t>BANS51</t>
  </si>
  <si>
    <t>Banstead 11kV</t>
  </si>
  <si>
    <t>BARM51</t>
  </si>
  <si>
    <t>Barming 11kV</t>
  </si>
  <si>
    <t>BEDD51</t>
  </si>
  <si>
    <t>Beddington 11kV</t>
  </si>
  <si>
    <t>BSMG71</t>
  </si>
  <si>
    <t>Bensham Grove 6.6kV</t>
  </si>
  <si>
    <t>BSMG72</t>
  </si>
  <si>
    <t>BERR51</t>
  </si>
  <si>
    <t>Berrylands 11kV</t>
  </si>
  <si>
    <t>BTCH51</t>
  </si>
  <si>
    <t>Betchworth 11kV</t>
  </si>
  <si>
    <t>BTCH52</t>
  </si>
  <si>
    <t>BETL51</t>
  </si>
  <si>
    <t>Betteshanger Local 11kV</t>
  </si>
  <si>
    <t>BEXH51</t>
  </si>
  <si>
    <t>Bexhill Town 11kV</t>
  </si>
  <si>
    <t>BIGH51</t>
  </si>
  <si>
    <t>Biggin Hill 11kV</t>
  </si>
  <si>
    <t>BRIL51</t>
  </si>
  <si>
    <t>Bridges Lane 11kV</t>
  </si>
  <si>
    <t>BTWN51</t>
  </si>
  <si>
    <t>Brighton Town 11kV</t>
  </si>
  <si>
    <t>BTWN52</t>
  </si>
  <si>
    <t>BRDK51</t>
  </si>
  <si>
    <t>Broad Oak 11kV</t>
  </si>
  <si>
    <t>BROM31</t>
  </si>
  <si>
    <t>Bromley Grid 33kV</t>
  </si>
  <si>
    <t>BKWD51</t>
  </si>
  <si>
    <t>Brookwood 11kV</t>
  </si>
  <si>
    <t>Burgess Hill 11kV</t>
  </si>
  <si>
    <t>BUXT51</t>
  </si>
  <si>
    <t>Buxted 11kV</t>
  </si>
  <si>
    <t>BYFL51</t>
  </si>
  <si>
    <t>Byfleet 11kV</t>
  </si>
  <si>
    <t>BYFL52</t>
  </si>
  <si>
    <t>CERL51</t>
  </si>
  <si>
    <t>C.E.R.L. 11kV</t>
  </si>
  <si>
    <t>CANL51</t>
  </si>
  <si>
    <t>Canterbury Local 11kV</t>
  </si>
  <si>
    <t>CNTT51</t>
  </si>
  <si>
    <t>Canterbury Town 11kV</t>
  </si>
  <si>
    <t>CNTT52</t>
  </si>
  <si>
    <t>CAPL51</t>
  </si>
  <si>
    <t>Capel 11kV</t>
  </si>
  <si>
    <t>CAPL52</t>
  </si>
  <si>
    <t>CRHM51</t>
  </si>
  <si>
    <t>Caterham 11kV</t>
  </si>
  <si>
    <t>CRHM52</t>
  </si>
  <si>
    <t>CHRT51</t>
  </si>
  <si>
    <t>Chartham 11kV</t>
  </si>
  <si>
    <t>CHTH51</t>
  </si>
  <si>
    <t>Chatham Hill 11kV</t>
  </si>
  <si>
    <t>CHTW51</t>
  </si>
  <si>
    <t>Chatham West 11kV</t>
  </si>
  <si>
    <t>CHTW52</t>
  </si>
  <si>
    <t>CHER51</t>
  </si>
  <si>
    <t>Chertsey 11kV</t>
  </si>
  <si>
    <t>CHER52</t>
  </si>
  <si>
    <t>CBHM51</t>
  </si>
  <si>
    <t>Cobham Kent 11kV</t>
  </si>
  <si>
    <t>COBM51</t>
  </si>
  <si>
    <t>Cobham Surrey 11kV</t>
  </si>
  <si>
    <t>COUN51</t>
  </si>
  <si>
    <t>Coulsdon 33/11kV</t>
  </si>
  <si>
    <t>COWF51</t>
  </si>
  <si>
    <t>Cowfold 11kV</t>
  </si>
  <si>
    <t>CRNB51</t>
  </si>
  <si>
    <t>Cranbrook 11kV</t>
  </si>
  <si>
    <t>Cranleigh 11kV</t>
  </si>
  <si>
    <t>CINE51</t>
  </si>
  <si>
    <t>Crawley Ind East 11kV</t>
  </si>
  <si>
    <t>CINW51</t>
  </si>
  <si>
    <t>Crawley Industrial West 11kV</t>
  </si>
  <si>
    <t>CTWN51</t>
  </si>
  <si>
    <t>Crawley Town 11kV</t>
  </si>
  <si>
    <t>XWAY51</t>
  </si>
  <si>
    <t>Crossways 11KV</t>
  </si>
  <si>
    <t>CRWT71</t>
  </si>
  <si>
    <t>Crowborough Town 6.6kV</t>
  </si>
  <si>
    <t>CROW51</t>
  </si>
  <si>
    <t>Crowhurst 11kV</t>
  </si>
  <si>
    <t>CCRY51</t>
  </si>
  <si>
    <t>Croydon Central 11kV</t>
  </si>
  <si>
    <t>Croydon Grid 11kV</t>
  </si>
  <si>
    <t>DWSD71</t>
  </si>
  <si>
    <t>D.W.S. 6.6kV</t>
  </si>
  <si>
    <t>DART31</t>
  </si>
  <si>
    <t>Dartford Grid 33kV</t>
  </si>
  <si>
    <t>DART32</t>
  </si>
  <si>
    <t>DEAL51</t>
  </si>
  <si>
    <t>Deal 11kV</t>
  </si>
  <si>
    <t>DORT51</t>
  </si>
  <si>
    <t>Dorking Town 11kV</t>
  </si>
  <si>
    <t>DOVR51</t>
  </si>
  <si>
    <t>Dover 11kV</t>
  </si>
  <si>
    <t>DOVR52</t>
  </si>
  <si>
    <t>DYMC51</t>
  </si>
  <si>
    <t>Dymchurch 11kV</t>
  </si>
  <si>
    <t>ECRY71</t>
  </si>
  <si>
    <t>East Croydon 6.6kV</t>
  </si>
  <si>
    <t>EGRN51</t>
  </si>
  <si>
    <t>East Grinstead 11kV</t>
  </si>
  <si>
    <t>EGRN52</t>
  </si>
  <si>
    <t>EBOU51</t>
  </si>
  <si>
    <t>Eastbourne 11kV</t>
  </si>
  <si>
    <t>EPRS71</t>
  </si>
  <si>
    <t>Eastchurch Prison 6.6kV</t>
  </si>
  <si>
    <t>EPRS72</t>
  </si>
  <si>
    <t>EBBS51</t>
  </si>
  <si>
    <t>Ebbsfleet 11KV</t>
  </si>
  <si>
    <t>EBBG31</t>
  </si>
  <si>
    <t>Ebbsfleet Grid 33kV</t>
  </si>
  <si>
    <t>EDEN51</t>
  </si>
  <si>
    <t>Edenbridge 11kV</t>
  </si>
  <si>
    <t>EFFI51</t>
  </si>
  <si>
    <t>Effingham 11kV</t>
  </si>
  <si>
    <t>EPSN51</t>
  </si>
  <si>
    <t>Epsom 11kV</t>
  </si>
  <si>
    <t>ESHR51</t>
  </si>
  <si>
    <t>Esher 11kV</t>
  </si>
  <si>
    <t>EWEL51</t>
  </si>
  <si>
    <t>Ewell 11kV</t>
  </si>
  <si>
    <t>EWEL52</t>
  </si>
  <si>
    <t>FARN51</t>
  </si>
  <si>
    <t>Farningham 11kV</t>
  </si>
  <si>
    <t>FAVM51</t>
  </si>
  <si>
    <t>Faversham 11kV</t>
  </si>
  <si>
    <t>FAVM52</t>
  </si>
  <si>
    <t>EFLK51</t>
  </si>
  <si>
    <t>Folkestone East 11kV</t>
  </si>
  <si>
    <t>FROW51</t>
  </si>
  <si>
    <t>Forest Row 11kV</t>
  </si>
  <si>
    <t>Four Elms 11kV</t>
  </si>
  <si>
    <t>GATA51</t>
  </si>
  <si>
    <t>Gatwick Airport AF 11kV</t>
  </si>
  <si>
    <t>GODG51</t>
  </si>
  <si>
    <t>Goddards Green 11kV</t>
  </si>
  <si>
    <t>GOUD51</t>
  </si>
  <si>
    <t>Goudhurst 11kV</t>
  </si>
  <si>
    <t>GRAN51</t>
  </si>
  <si>
    <t>Grain 11kV</t>
  </si>
  <si>
    <t>GRVS51</t>
  </si>
  <si>
    <t>Gravesend South 11kV</t>
  </si>
  <si>
    <t>GRVT71</t>
  </si>
  <si>
    <t>Gravesend Town 6.6kV</t>
  </si>
  <si>
    <t>GRVW51</t>
  </si>
  <si>
    <t>Gravesend West 11kV</t>
  </si>
  <si>
    <t>Grovehurst Local 11kV</t>
  </si>
  <si>
    <t>GUIL71</t>
  </si>
  <si>
    <t>Guildford 6.6kV</t>
  </si>
  <si>
    <t>GUIA51</t>
  </si>
  <si>
    <t>Guildford 'A' 11kV</t>
  </si>
  <si>
    <t>GUIB51</t>
  </si>
  <si>
    <t>Guildford 'B' 11kV</t>
  </si>
  <si>
    <t>HAIL51</t>
  </si>
  <si>
    <t>Hailsham 11kV</t>
  </si>
  <si>
    <t>HALL51</t>
  </si>
  <si>
    <t>Halling 11kV</t>
  </si>
  <si>
    <t>HAMM51</t>
  </si>
  <si>
    <t>Ham 11kV</t>
  </si>
  <si>
    <t>HMDP51</t>
  </si>
  <si>
    <t>Hampden Park 11kV</t>
  </si>
  <si>
    <t>HAMP51</t>
  </si>
  <si>
    <t>Hampton 11kV</t>
  </si>
  <si>
    <t>Hangleton 11kV</t>
  </si>
  <si>
    <t>HANG52</t>
  </si>
  <si>
    <t>Harrietsham 11kV</t>
  </si>
  <si>
    <t>HASL51</t>
  </si>
  <si>
    <t>Hastings Local 11kV</t>
  </si>
  <si>
    <t>HASL52</t>
  </si>
  <si>
    <t>HAWK51</t>
  </si>
  <si>
    <t>Hawkhurst 11kV</t>
  </si>
  <si>
    <t>HAYW51</t>
  </si>
  <si>
    <t>Haywards Heath 11kV</t>
  </si>
  <si>
    <t>HCRN71</t>
  </si>
  <si>
    <t>Headcorn 6.6kV</t>
  </si>
  <si>
    <t>HRBT51</t>
  </si>
  <si>
    <t>Herne Bay 11kV</t>
  </si>
  <si>
    <t>HORM51</t>
  </si>
  <si>
    <t>Horam 11kV</t>
  </si>
  <si>
    <t>HORL51</t>
  </si>
  <si>
    <t>Horley 33/11</t>
  </si>
  <si>
    <t>HRSB51</t>
  </si>
  <si>
    <t>Horsebridge 11kV</t>
  </si>
  <si>
    <t>HRSL51</t>
  </si>
  <si>
    <t>Horsell 11kV</t>
  </si>
  <si>
    <t>Horsham Grid 11kV</t>
  </si>
  <si>
    <t>HSPP51</t>
  </si>
  <si>
    <t>Hurstpierpoint 11kV</t>
  </si>
  <si>
    <t>HYTH51</t>
  </si>
  <si>
    <t>Hythe Main 11kV</t>
  </si>
  <si>
    <t>JARV71</t>
  </si>
  <si>
    <t>Jarvis Brook 6.6kV</t>
  </si>
  <si>
    <t>Kemp Town 11kV</t>
  </si>
  <si>
    <t>KNRD71</t>
  </si>
  <si>
    <t>Kenardington 6.6kV</t>
  </si>
  <si>
    <t>KINO51</t>
  </si>
  <si>
    <t>Kingsnorth Grid 11kV</t>
  </si>
  <si>
    <t>Kingston 11kV</t>
  </si>
  <si>
    <t>KIGO52</t>
  </si>
  <si>
    <t>Kingston 132kV</t>
  </si>
  <si>
    <t>LEAD51</t>
  </si>
  <si>
    <t>Leatherhead Town 11kV</t>
  </si>
  <si>
    <t>CLEW51</t>
  </si>
  <si>
    <t>Lewes Central 11kV</t>
  </si>
  <si>
    <t>LTWN51</t>
  </si>
  <si>
    <t>Lewes Town 11kV</t>
  </si>
  <si>
    <t>LEYS71</t>
  </si>
  <si>
    <t>Leysdown 6.6kV</t>
  </si>
  <si>
    <t>LTWA51</t>
  </si>
  <si>
    <t>Lightweight Aggregates 11kV</t>
  </si>
  <si>
    <t>LTCH71</t>
  </si>
  <si>
    <t>Little Chart 6.6kV</t>
  </si>
  <si>
    <t>LITC51</t>
  </si>
  <si>
    <t>Little Common 11kV</t>
  </si>
  <si>
    <t>LITC52</t>
  </si>
  <si>
    <t>LITB51</t>
  </si>
  <si>
    <t>Littlebrook Park 11kV</t>
  </si>
  <si>
    <t>LTHA51</t>
  </si>
  <si>
    <t>Littlehampton 11kV</t>
  </si>
  <si>
    <t>LNGF51</t>
  </si>
  <si>
    <t>Longfield 11kV</t>
  </si>
  <si>
    <t>LRDW51</t>
  </si>
  <si>
    <t>Lordswood 11KV</t>
  </si>
  <si>
    <t>MAIN51</t>
  </si>
  <si>
    <t>Maidstone Grid North 11kV</t>
  </si>
  <si>
    <t>MAIS51</t>
  </si>
  <si>
    <t>Maidstone Grid South 11kV</t>
  </si>
  <si>
    <t>Manston 11kV</t>
  </si>
  <si>
    <t>MARD51</t>
  </si>
  <si>
    <t>Marden 11kV</t>
  </si>
  <si>
    <t>MARG51</t>
  </si>
  <si>
    <t>Margate 11kV</t>
  </si>
  <si>
    <t>MARG52</t>
  </si>
  <si>
    <t>MEAD51</t>
  </si>
  <si>
    <t>Meads 11kV</t>
  </si>
  <si>
    <t>MEDW51</t>
  </si>
  <si>
    <t>Medway 11kV</t>
  </si>
  <si>
    <t>MERW51</t>
  </si>
  <si>
    <t>Mereworth 11kV</t>
  </si>
  <si>
    <t>Merrow 11kV</t>
  </si>
  <si>
    <t>MNST71</t>
  </si>
  <si>
    <t>Minster 6.6kV</t>
  </si>
  <si>
    <t>MNST72</t>
  </si>
  <si>
    <t>MOLS51</t>
  </si>
  <si>
    <t>Molesey 11kV</t>
  </si>
  <si>
    <t>MORH51</t>
  </si>
  <si>
    <t>Morehall 132/11kV</t>
  </si>
  <si>
    <t>MOUL51</t>
  </si>
  <si>
    <t>Moulsecoomb 11kV</t>
  </si>
  <si>
    <t>MNTF51</t>
  </si>
  <si>
    <t>Mountfield 11kV</t>
  </si>
  <si>
    <t>Newhaven Town 11kV</t>
  </si>
  <si>
    <t>NWIC51</t>
  </si>
  <si>
    <t>Newick 11kV</t>
  </si>
  <si>
    <t>NINL51</t>
  </si>
  <si>
    <t>Ninfield Local 11kV</t>
  </si>
  <si>
    <t>NORB71</t>
  </si>
  <si>
    <t>Norbury 6.6kV</t>
  </si>
  <si>
    <t>NORB72</t>
  </si>
  <si>
    <t>NORK51</t>
  </si>
  <si>
    <t>Nork 11kV</t>
  </si>
  <si>
    <t>NCHM51</t>
  </si>
  <si>
    <t>North Cheam 11kV</t>
  </si>
  <si>
    <t>NCHS51</t>
  </si>
  <si>
    <t>North Chessington 11kV</t>
  </si>
  <si>
    <t>NSEV51</t>
  </si>
  <si>
    <t>North Sevenoaks 11kV</t>
  </si>
  <si>
    <t>NSHO51</t>
  </si>
  <si>
    <t>North Shoreham 11kV</t>
  </si>
  <si>
    <t>NWOR51</t>
  </si>
  <si>
    <t>North Worthing 11kV</t>
  </si>
  <si>
    <t>NTHM51</t>
  </si>
  <si>
    <t>Northiam 11kV</t>
  </si>
  <si>
    <t>NUTF51</t>
  </si>
  <si>
    <t>Nutfield 11kV</t>
  </si>
  <si>
    <t>OCKL51</t>
  </si>
  <si>
    <t>Ocklynge 11kV</t>
  </si>
  <si>
    <t>OWOK51</t>
  </si>
  <si>
    <t>Old Woking 11kV</t>
  </si>
  <si>
    <t>ORPI51</t>
  </si>
  <si>
    <t>Orpington 11kV</t>
  </si>
  <si>
    <t>ORPI52</t>
  </si>
  <si>
    <t>OXTD51</t>
  </si>
  <si>
    <t>Oxted 11kV</t>
  </si>
  <si>
    <t>PADW51</t>
  </si>
  <si>
    <t>Paddock Wood 11kV</t>
  </si>
  <si>
    <t>PEAC51</t>
  </si>
  <si>
    <t>Peacehaven 11kV</t>
  </si>
  <si>
    <t>PENS51</t>
  </si>
  <si>
    <t>Penshurst 11kV</t>
  </si>
  <si>
    <t>PETW51</t>
  </si>
  <si>
    <t>Petts Wood 11kV</t>
  </si>
  <si>
    <t>PEVB51</t>
  </si>
  <si>
    <t>Pevensey Bay 11kV</t>
  </si>
  <si>
    <t>POLT51</t>
  </si>
  <si>
    <t>Polegate Town 11kV</t>
  </si>
  <si>
    <t>PORT51</t>
  </si>
  <si>
    <t>Portslade 11kV</t>
  </si>
  <si>
    <t>PRLG51</t>
  </si>
  <si>
    <t>Prologis 11kV</t>
  </si>
  <si>
    <t>PRLG52</t>
  </si>
  <si>
    <t>PULB51</t>
  </si>
  <si>
    <t>Pulborough 11kV</t>
  </si>
  <si>
    <t>PULO51</t>
  </si>
  <si>
    <t>Purley Local 11kV</t>
  </si>
  <si>
    <t>QNBR71</t>
  </si>
  <si>
    <t>Queenborough 6.6kV</t>
  </si>
  <si>
    <t>QPRK51</t>
  </si>
  <si>
    <t>Queens Park 11kV</t>
  </si>
  <si>
    <t>Rainham 11kV</t>
  </si>
  <si>
    <t>RNMK51</t>
  </si>
  <si>
    <t>Rainham Mark 11kV</t>
  </si>
  <si>
    <t>RNMK52</t>
  </si>
  <si>
    <t>RAMS51</t>
  </si>
  <si>
    <t>Ramsgate 11kV</t>
  </si>
  <si>
    <t>RAMS52</t>
  </si>
  <si>
    <t>REDH51</t>
  </si>
  <si>
    <t>Redhill Primary 11kV</t>
  </si>
  <si>
    <t>REIG51</t>
  </si>
  <si>
    <t>Reigate 11kV</t>
  </si>
  <si>
    <t>RICH51</t>
  </si>
  <si>
    <t>Richborough 11kV</t>
  </si>
  <si>
    <t>RICM51</t>
  </si>
  <si>
    <t>Richmond 11kV</t>
  </si>
  <si>
    <t>RICM52</t>
  </si>
  <si>
    <t>RIPE51</t>
  </si>
  <si>
    <t>Ripe 11kV</t>
  </si>
  <si>
    <t>RBTS51</t>
  </si>
  <si>
    <t>Robertsbridge 11kV</t>
  </si>
  <si>
    <t>Romney Warren 11kV</t>
  </si>
  <si>
    <t>RSHV71</t>
  </si>
  <si>
    <t>Rosherville 6.6kV</t>
  </si>
  <si>
    <t>ROTT51</t>
  </si>
  <si>
    <t>Rottingdean 11kV</t>
  </si>
  <si>
    <t>RUST51</t>
  </si>
  <si>
    <t>Rusthall 11kV</t>
  </si>
  <si>
    <t>RUXL51</t>
  </si>
  <si>
    <t>Ruxley 11kV</t>
  </si>
  <si>
    <t>Rye 11kV</t>
  </si>
  <si>
    <t>SEAF51</t>
  </si>
  <si>
    <t>Seaford 11kV</t>
  </si>
  <si>
    <t>SELH71</t>
  </si>
  <si>
    <t>Selhurst 6.6kV</t>
  </si>
  <si>
    <t>SELH72</t>
  </si>
  <si>
    <t>SELS51</t>
  </si>
  <si>
    <t>Selsdon 11kV</t>
  </si>
  <si>
    <t>SEVI51</t>
  </si>
  <si>
    <t>Sevington 11kV</t>
  </si>
  <si>
    <t>SHAL51</t>
  </si>
  <si>
    <t>Shalford 11kV</t>
  </si>
  <si>
    <t>Sharnal Street 11kV</t>
  </si>
  <si>
    <t>SHEN71</t>
  </si>
  <si>
    <t>Sheerness 6.6kV</t>
  </si>
  <si>
    <t>SHEE31</t>
  </si>
  <si>
    <t>Sheerness Grid 33kV</t>
  </si>
  <si>
    <t>SHEP51</t>
  </si>
  <si>
    <t>Shepway 11kV</t>
  </si>
  <si>
    <t>SHRL51</t>
  </si>
  <si>
    <t>Shirley 11kV</t>
  </si>
  <si>
    <t>SING71</t>
  </si>
  <si>
    <t>Singleton 6.6kV</t>
  </si>
  <si>
    <t>SITO51</t>
  </si>
  <si>
    <t>Sittingbourne Town 11kV</t>
  </si>
  <si>
    <t>SITW51</t>
  </si>
  <si>
    <t>Sittingbourne West 11kV</t>
  </si>
  <si>
    <t>SITW52</t>
  </si>
  <si>
    <t>SMTH51</t>
  </si>
  <si>
    <t>Smeeth 11kV</t>
  </si>
  <si>
    <t>SOMP51</t>
  </si>
  <si>
    <t>Sompting 11kV</t>
  </si>
  <si>
    <t>SHOV51</t>
  </si>
  <si>
    <t>South Hove 11kV</t>
  </si>
  <si>
    <t>SORP51</t>
  </si>
  <si>
    <t>South Orpington 11kV</t>
  </si>
  <si>
    <t>SORP52</t>
  </si>
  <si>
    <t>SWOR51</t>
  </si>
  <si>
    <t>South Worthing 11kV</t>
  </si>
  <si>
    <t>STHG51</t>
  </si>
  <si>
    <t>Southgate 11kV</t>
  </si>
  <si>
    <t>SWAT51</t>
  </si>
  <si>
    <t>Southwater 11kV</t>
  </si>
  <si>
    <t>SWIC51</t>
  </si>
  <si>
    <t>Southwick 11kV</t>
  </si>
  <si>
    <t>CREL51</t>
  </si>
  <si>
    <t>SPN 0001</t>
  </si>
  <si>
    <t>CRNR31</t>
  </si>
  <si>
    <t>SPN 0002</t>
  </si>
  <si>
    <t>ABNR31</t>
  </si>
  <si>
    <t>SPN 0003</t>
  </si>
  <si>
    <t>SHAM81</t>
  </si>
  <si>
    <t>SPN 0004</t>
  </si>
  <si>
    <t>FINR31</t>
  </si>
  <si>
    <t>SPN 0005</t>
  </si>
  <si>
    <t>BHWG31</t>
  </si>
  <si>
    <t>SPN 0006</t>
  </si>
  <si>
    <t>PLBG31</t>
  </si>
  <si>
    <t>SPN 0007</t>
  </si>
  <si>
    <t>GATB31</t>
  </si>
  <si>
    <t>SPN 0008</t>
  </si>
  <si>
    <t>TBNR31</t>
  </si>
  <si>
    <t>SPN 0009</t>
  </si>
  <si>
    <t>THWO11</t>
  </si>
  <si>
    <t>SPN 0010</t>
  </si>
  <si>
    <t>THWO12</t>
  </si>
  <si>
    <t>THNR31</t>
  </si>
  <si>
    <t>SPN 0011</t>
  </si>
  <si>
    <t>WCPV31</t>
  </si>
  <si>
    <t>SPN 0013</t>
  </si>
  <si>
    <t>CANR31</t>
  </si>
  <si>
    <t>SPN 0014</t>
  </si>
  <si>
    <t>KNPV31</t>
  </si>
  <si>
    <t>SPN 0015</t>
  </si>
  <si>
    <t>SFRM51</t>
  </si>
  <si>
    <t>SPN 0016</t>
  </si>
  <si>
    <t>KFWF31</t>
  </si>
  <si>
    <t>SPN 0017</t>
  </si>
  <si>
    <t>ALLG51</t>
  </si>
  <si>
    <t>SPN 0018</t>
  </si>
  <si>
    <t>MANR31</t>
  </si>
  <si>
    <t>SPN 0019</t>
  </si>
  <si>
    <t>ASHG31</t>
  </si>
  <si>
    <t>SPN 0020</t>
  </si>
  <si>
    <t>CHSI31</t>
  </si>
  <si>
    <t>SPN 0021</t>
  </si>
  <si>
    <t>LENR31</t>
  </si>
  <si>
    <t>SPN 0022</t>
  </si>
  <si>
    <t>GROV31</t>
  </si>
  <si>
    <t>SPN 0025</t>
  </si>
  <si>
    <t>SITT31</t>
  </si>
  <si>
    <t>SPN 0026</t>
  </si>
  <si>
    <t>QBNR31</t>
  </si>
  <si>
    <t>SPN 0028</t>
  </si>
  <si>
    <t>NHEA31</t>
  </si>
  <si>
    <t>SPN 0029</t>
  </si>
  <si>
    <t>ORPV31</t>
  </si>
  <si>
    <t>SPN 0030</t>
  </si>
  <si>
    <t>TWAH71</t>
  </si>
  <si>
    <t>SPN 0033</t>
  </si>
  <si>
    <t>MOGD51</t>
  </si>
  <si>
    <t>SPN 0034</t>
  </si>
  <si>
    <t>HANR3A</t>
  </si>
  <si>
    <t>SPN 0037</t>
  </si>
  <si>
    <t>EBNR31</t>
  </si>
  <si>
    <t>SPN 0038</t>
  </si>
  <si>
    <t>LCHY31</t>
  </si>
  <si>
    <t>SPN 0039</t>
  </si>
  <si>
    <t>NERF31</t>
  </si>
  <si>
    <t>SPN 0040</t>
  </si>
  <si>
    <t>SPN 0041</t>
  </si>
  <si>
    <t>DONR31</t>
  </si>
  <si>
    <t>SPN 0043</t>
  </si>
  <si>
    <t>NFNR31</t>
  </si>
  <si>
    <t>SPN 0044</t>
  </si>
  <si>
    <t>TWNR31</t>
  </si>
  <si>
    <t>SPN 0045</t>
  </si>
  <si>
    <t>EURO11</t>
  </si>
  <si>
    <t>SPN 0046</t>
  </si>
  <si>
    <t>FONR31</t>
  </si>
  <si>
    <t>SPN 0047</t>
  </si>
  <si>
    <t>FONR32</t>
  </si>
  <si>
    <t>LHPV31</t>
  </si>
  <si>
    <t>SPN 0048</t>
  </si>
  <si>
    <t>ASNR31</t>
  </si>
  <si>
    <t>SPN 0049</t>
  </si>
  <si>
    <t>ORMN31</t>
  </si>
  <si>
    <t>SPN 0050</t>
  </si>
  <si>
    <t>BYNR31</t>
  </si>
  <si>
    <t>SPN 0051</t>
  </si>
  <si>
    <t>LIPV31</t>
  </si>
  <si>
    <t>SPN 0052</t>
  </si>
  <si>
    <t>MONK51</t>
  </si>
  <si>
    <t>SPN 0053</t>
  </si>
  <si>
    <t>MAPV31</t>
  </si>
  <si>
    <t>SPN 0054</t>
  </si>
  <si>
    <t>NHEB31</t>
  </si>
  <si>
    <t>SPN 0055</t>
  </si>
  <si>
    <t>HASP31</t>
  </si>
  <si>
    <t>SPN 0057</t>
  </si>
  <si>
    <t>NINP31</t>
  </si>
  <si>
    <t>SPN 0058</t>
  </si>
  <si>
    <t>KRPV31</t>
  </si>
  <si>
    <t>SPN 0059</t>
  </si>
  <si>
    <t>PASF31</t>
  </si>
  <si>
    <t>SPN 0060</t>
  </si>
  <si>
    <t>MOLE91</t>
  </si>
  <si>
    <t>SPN 0061</t>
  </si>
  <si>
    <t>CALC31</t>
  </si>
  <si>
    <t>SPN 0062</t>
  </si>
  <si>
    <t>PADK31</t>
  </si>
  <si>
    <t>SPN 0063</t>
  </si>
  <si>
    <t>MAHR31</t>
  </si>
  <si>
    <t>SPN 0064</t>
  </si>
  <si>
    <t>HOSF31</t>
  </si>
  <si>
    <t>SPN 0065</t>
  </si>
  <si>
    <t>OWHT31</t>
  </si>
  <si>
    <t>SPN 0066</t>
  </si>
  <si>
    <t>ARLP31</t>
  </si>
  <si>
    <t>SPN 0067</t>
  </si>
  <si>
    <t>HOTF31</t>
  </si>
  <si>
    <t>SPN 0068</t>
  </si>
  <si>
    <t>RIPV31</t>
  </si>
  <si>
    <t>SPN 0069</t>
  </si>
  <si>
    <t>KTWF31</t>
  </si>
  <si>
    <t>SPN 0070</t>
  </si>
  <si>
    <t>RDHG51</t>
  </si>
  <si>
    <t>SPN 0071</t>
  </si>
  <si>
    <t>RGPV31</t>
  </si>
  <si>
    <t>SPN 0072</t>
  </si>
  <si>
    <t>ASWP31</t>
  </si>
  <si>
    <t>SPN 0073</t>
  </si>
  <si>
    <t>GCAP31</t>
  </si>
  <si>
    <t>SPN 0074</t>
  </si>
  <si>
    <t>LTHD31</t>
  </si>
  <si>
    <t>SPN 0075</t>
  </si>
  <si>
    <t>MBPV31</t>
  </si>
  <si>
    <t>SPN 0076</t>
  </si>
  <si>
    <t>ORCF31</t>
  </si>
  <si>
    <t>SPN 0077</t>
  </si>
  <si>
    <t>ASHP31</t>
  </si>
  <si>
    <t>SPN 0078</t>
  </si>
  <si>
    <t>BOBB31</t>
  </si>
  <si>
    <t>SPN 0079</t>
  </si>
  <si>
    <t>SESF31</t>
  </si>
  <si>
    <t>SPN 0080</t>
  </si>
  <si>
    <t>CAPG31</t>
  </si>
  <si>
    <t>SPN 0081</t>
  </si>
  <si>
    <t>SRDW31</t>
  </si>
  <si>
    <t>SPN 0082</t>
  </si>
  <si>
    <t>TGCP31</t>
  </si>
  <si>
    <t>SPN 0083</t>
  </si>
  <si>
    <t>AREP31</t>
  </si>
  <si>
    <t>SPN 0084</t>
  </si>
  <si>
    <t>CWDC11</t>
  </si>
  <si>
    <t>SPN 0085</t>
  </si>
  <si>
    <t>SHWF31</t>
  </si>
  <si>
    <t>SPN 0086</t>
  </si>
  <si>
    <t>BRBS31</t>
  </si>
  <si>
    <t>SPN 0087</t>
  </si>
  <si>
    <t>SPN 0088</t>
  </si>
  <si>
    <t>LTHP31</t>
  </si>
  <si>
    <t>SPN 0089</t>
  </si>
  <si>
    <t>BERF31</t>
  </si>
  <si>
    <t>SPN 0090</t>
  </si>
  <si>
    <t>BRWG31</t>
  </si>
  <si>
    <t>SPN 0091</t>
  </si>
  <si>
    <t>ASWN91</t>
  </si>
  <si>
    <t>SPN 0092</t>
  </si>
  <si>
    <t>GLBS11</t>
  </si>
  <si>
    <t>SPN 0094</t>
  </si>
  <si>
    <t>AYBS31</t>
  </si>
  <si>
    <t>SPN 0095</t>
  </si>
  <si>
    <t>PFIZ31</t>
  </si>
  <si>
    <t>SPN 0096</t>
  </si>
  <si>
    <t>WOKS51</t>
  </si>
  <si>
    <t>SPN 0098</t>
  </si>
  <si>
    <t>WOKS52</t>
  </si>
  <si>
    <t>NRWF31</t>
  </si>
  <si>
    <t>SPN 0099</t>
  </si>
  <si>
    <t>KMAR11</t>
  </si>
  <si>
    <t>SPN 0100</t>
  </si>
  <si>
    <t>STSG51</t>
  </si>
  <si>
    <t>SPN 0101</t>
  </si>
  <si>
    <t>COBS31</t>
  </si>
  <si>
    <t>SPN 0102</t>
  </si>
  <si>
    <t>COWS11</t>
  </si>
  <si>
    <t>SPN 0103</t>
  </si>
  <si>
    <t>NBRB31</t>
  </si>
  <si>
    <t>SPN 0104</t>
  </si>
  <si>
    <t>GAWB31</t>
  </si>
  <si>
    <t>SPN 0105</t>
  </si>
  <si>
    <t>SLBS11</t>
  </si>
  <si>
    <t>SPN 0106</t>
  </si>
  <si>
    <t>LODC11</t>
  </si>
  <si>
    <t>SPN 0107</t>
  </si>
  <si>
    <t>SPRG71</t>
  </si>
  <si>
    <t>Spurgeons Bridge 6.6kV</t>
  </si>
  <si>
    <t>SPRG72</t>
  </si>
  <si>
    <t>HELI51</t>
  </si>
  <si>
    <t>St Helier 11kV</t>
  </si>
  <si>
    <t>SPET51</t>
  </si>
  <si>
    <t>St Peters 11kV</t>
  </si>
  <si>
    <t>SPET52</t>
  </si>
  <si>
    <t>STNF51</t>
  </si>
  <si>
    <t>Stanford 11kV</t>
  </si>
  <si>
    <t>STPL71</t>
  </si>
  <si>
    <t>Staplehurst 6.6kV</t>
  </si>
  <si>
    <t>STLX71</t>
  </si>
  <si>
    <t>Steel Cross 6.6kV</t>
  </si>
  <si>
    <t>SRAD51</t>
  </si>
  <si>
    <t>Stelrad 11kV</t>
  </si>
  <si>
    <t>STEG51</t>
  </si>
  <si>
    <t>Steyning 11kV</t>
  </si>
  <si>
    <t>STNE51</t>
  </si>
  <si>
    <t>Stone 11kV</t>
  </si>
  <si>
    <t>SMRS51</t>
  </si>
  <si>
    <t>Stonemarshes 11kV</t>
  </si>
  <si>
    <t>STRD51</t>
  </si>
  <si>
    <t>Strood 11kV</t>
  </si>
  <si>
    <t>STRD52</t>
  </si>
  <si>
    <t>SUFK71</t>
  </si>
  <si>
    <t>Suffolk Road 6.6kV</t>
  </si>
  <si>
    <t>SUND51</t>
  </si>
  <si>
    <t>Sundridge 11kV</t>
  </si>
  <si>
    <t>SURB51</t>
  </si>
  <si>
    <t>Surbiton 11kV</t>
  </si>
  <si>
    <t>SUTA51</t>
  </si>
  <si>
    <t>Sutton A 11kV</t>
  </si>
  <si>
    <t>SUTA52</t>
  </si>
  <si>
    <t>SUTB51</t>
  </si>
  <si>
    <t>Sutton B 11kV</t>
  </si>
  <si>
    <t>SWNL51</t>
  </si>
  <si>
    <t>Swanley 11kV</t>
  </si>
  <si>
    <t>SWAN51</t>
  </si>
  <si>
    <t>Swanscombe 11kV</t>
  </si>
  <si>
    <t>TEDD51</t>
  </si>
  <si>
    <t>Teddington 11kV</t>
  </si>
  <si>
    <t>TENT71</t>
  </si>
  <si>
    <t>Tenterden 6.6kV</t>
  </si>
  <si>
    <t>THAN51</t>
  </si>
  <si>
    <t>Thanet 11kV</t>
  </si>
  <si>
    <t>DROV51</t>
  </si>
  <si>
    <t>The Droveway 11kV</t>
  </si>
  <si>
    <t>TICH51</t>
  </si>
  <si>
    <t>Ticehurst 11kV</t>
  </si>
  <si>
    <t>ETON71</t>
  </si>
  <si>
    <t>Tonbridge East 6.6kV</t>
  </si>
  <si>
    <t>ETON72</t>
  </si>
  <si>
    <t>TTWN71</t>
  </si>
  <si>
    <t>Tonbridge Town 6.6kV</t>
  </si>
  <si>
    <t>TOWN71</t>
  </si>
  <si>
    <t>Townsend Hook 6.6kV</t>
  </si>
  <si>
    <t>TUWG51</t>
  </si>
  <si>
    <t>Tunbridge Wells Grid 11kV</t>
  </si>
  <si>
    <t>TUNT51</t>
  </si>
  <si>
    <t>Tunbridge Wells Town 11kV</t>
  </si>
  <si>
    <t>TUNT52</t>
  </si>
  <si>
    <t>TUNT71</t>
  </si>
  <si>
    <t>Tunbridge Wells Town 6.6kV</t>
  </si>
  <si>
    <t>TWCH51</t>
  </si>
  <si>
    <t>Twickenham 11kV</t>
  </si>
  <si>
    <t>TWCH52</t>
  </si>
  <si>
    <t>UCKF51</t>
  </si>
  <si>
    <t>Uckfield 11kV</t>
  </si>
  <si>
    <t>WADH71</t>
  </si>
  <si>
    <t>Wadhurst 6.6kV</t>
  </si>
  <si>
    <t>Walton 11kV</t>
  </si>
  <si>
    <t>Warehorne 11kV</t>
  </si>
  <si>
    <t>WATS51</t>
  </si>
  <si>
    <t>Waterside 11kV</t>
  </si>
  <si>
    <t>WCRY51</t>
  </si>
  <si>
    <t>West Croydon 11kV</t>
  </si>
  <si>
    <t>WHTH51</t>
  </si>
  <si>
    <t>West Hoathly 11kV</t>
  </si>
  <si>
    <t>WWEY51</t>
  </si>
  <si>
    <t>West Weybridge 11kV</t>
  </si>
  <si>
    <t>WWIC51</t>
  </si>
  <si>
    <t>West Wickham 11kV</t>
  </si>
  <si>
    <t>WWOR51</t>
  </si>
  <si>
    <t>West Worthing 11kV</t>
  </si>
  <si>
    <t>WSTG51</t>
  </si>
  <si>
    <t>Westgate 11kV</t>
  </si>
  <si>
    <t>WEYB51</t>
  </si>
  <si>
    <t>Weybridge 11kV</t>
  </si>
  <si>
    <t>Whitstable 11kV</t>
  </si>
  <si>
    <t>WING51</t>
  </si>
  <si>
    <t>Wingham 11kV</t>
  </si>
  <si>
    <t>Withdean 11kV</t>
  </si>
  <si>
    <t>WTSM71</t>
  </si>
  <si>
    <t>Wittersham 6.6kV</t>
  </si>
  <si>
    <t>WOKG51</t>
  </si>
  <si>
    <t>Woking 11kV</t>
  </si>
  <si>
    <t>WTWN51</t>
  </si>
  <si>
    <t>Worthing Town 11kV</t>
  </si>
  <si>
    <t>WTWN52</t>
  </si>
  <si>
    <t>WRTM51</t>
  </si>
  <si>
    <t>Wrotham Heath 11kV</t>
  </si>
  <si>
    <t>MMAW3G</t>
  </si>
  <si>
    <t>CMLR3_#3L5</t>
  </si>
  <si>
    <t>BWEL3G</t>
  </si>
  <si>
    <t>BLAK3G</t>
  </si>
  <si>
    <t>HAVS3G</t>
  </si>
  <si>
    <t>RDBX3G</t>
  </si>
  <si>
    <t>OAKC3G</t>
  </si>
  <si>
    <t>SRON3G</t>
  </si>
  <si>
    <t>HOPK3_MAIN1</t>
  </si>
  <si>
    <t>CLWD3G</t>
  </si>
  <si>
    <t>PNYC3G</t>
  </si>
  <si>
    <t>BFGF3G1</t>
  </si>
  <si>
    <t>BAGL3G</t>
  </si>
  <si>
    <t>GOWS3G</t>
  </si>
  <si>
    <t>ABGK3G</t>
  </si>
  <si>
    <t>HIGF3G</t>
  </si>
  <si>
    <t>ENVI3G</t>
  </si>
  <si>
    <t>HNDR3G</t>
  </si>
  <si>
    <t>NFOE3G</t>
  </si>
  <si>
    <t>BRNW3G</t>
  </si>
  <si>
    <t>BLBW31G</t>
  </si>
  <si>
    <t>ABGL3G</t>
  </si>
  <si>
    <t>ALLA3G</t>
  </si>
  <si>
    <t>GLWI3G</t>
  </si>
  <si>
    <t>BREW1</t>
  </si>
  <si>
    <t>TJGF3G</t>
  </si>
  <si>
    <t>CNNC3G</t>
  </si>
  <si>
    <t>MAES1</t>
  </si>
  <si>
    <t>BTWS1</t>
  </si>
  <si>
    <t>CCLM3G</t>
  </si>
  <si>
    <t>BBIO3G</t>
  </si>
  <si>
    <t>LCDL3G</t>
  </si>
  <si>
    <t>STTN3G</t>
  </si>
  <si>
    <t>JESU3G</t>
  </si>
  <si>
    <t>LOUG3G</t>
  </si>
  <si>
    <t>DERW3G</t>
  </si>
  <si>
    <t>FMON3G</t>
  </si>
  <si>
    <t>DOWE3G</t>
  </si>
  <si>
    <t>DOWW3G</t>
  </si>
  <si>
    <t>PBRN3G</t>
  </si>
  <si>
    <t>PNCS1</t>
  </si>
  <si>
    <t>TRST3G</t>
  </si>
  <si>
    <t>CRUS3G</t>
  </si>
  <si>
    <t>MMOL3G</t>
  </si>
  <si>
    <t>WTYS3G</t>
  </si>
  <si>
    <t>MANO6G</t>
  </si>
  <si>
    <t>MNYG1</t>
  </si>
  <si>
    <t>LAMB1</t>
  </si>
  <si>
    <t>FDWM3G</t>
  </si>
  <si>
    <t>BRHY3G</t>
  </si>
  <si>
    <t>PENL3G</t>
  </si>
  <si>
    <t>YERB3G</t>
  </si>
  <si>
    <t>LIDR3G</t>
  </si>
  <si>
    <t>WSFM3G</t>
  </si>
  <si>
    <t>WEAR3G</t>
  </si>
  <si>
    <t>JORD3G</t>
  </si>
  <si>
    <t>LNTH3G</t>
  </si>
  <si>
    <t>HOPL3G</t>
  </si>
  <si>
    <t>YEBS3G</t>
  </si>
  <si>
    <t>NTEN3G</t>
  </si>
  <si>
    <t>LCYS3G</t>
  </si>
  <si>
    <t>AFAN3G</t>
  </si>
  <si>
    <t>MBRM3G</t>
  </si>
  <si>
    <t>PNTM3G</t>
  </si>
  <si>
    <t>CPER3G</t>
  </si>
  <si>
    <t>CBET3G</t>
  </si>
  <si>
    <t>RYPD3G</t>
  </si>
  <si>
    <t>WNGF3G</t>
  </si>
  <si>
    <t>CCKV3G</t>
  </si>
  <si>
    <t>BLDI3G</t>
  </si>
  <si>
    <t>PNTR3G</t>
  </si>
  <si>
    <t>BTEG3G</t>
  </si>
  <si>
    <t xml:space="preserve">PEND51G </t>
  </si>
  <si>
    <t>PCYN32</t>
  </si>
  <si>
    <t>PCYN31</t>
  </si>
  <si>
    <t>CRUG3G</t>
  </si>
  <si>
    <t>YSTF3G</t>
  </si>
  <si>
    <t>LWND3G</t>
  </si>
  <si>
    <t>TREG5G</t>
  </si>
  <si>
    <t>BCIS3G</t>
  </si>
  <si>
    <t>MAEG3G</t>
  </si>
  <si>
    <t>BHNL3G</t>
  </si>
  <si>
    <t>MYNG3G</t>
  </si>
  <si>
    <t>CORN3G</t>
  </si>
  <si>
    <t>MYNP3G</t>
  </si>
  <si>
    <t>ROSD3G</t>
  </si>
  <si>
    <t>BDKB3G</t>
  </si>
  <si>
    <t>GRNF3G</t>
  </si>
  <si>
    <t>ABAM3G</t>
  </si>
  <si>
    <t>ABPK3G</t>
  </si>
  <si>
    <t>TNYS3G</t>
  </si>
  <si>
    <t>FERG3</t>
  </si>
  <si>
    <t>BRTH3G</t>
  </si>
  <si>
    <t>HNDF3G</t>
  </si>
  <si>
    <t>MAEW3G</t>
  </si>
  <si>
    <t>CIFR3G</t>
  </si>
  <si>
    <t>BBWF6G</t>
  </si>
  <si>
    <t>HNDY6_1H0</t>
  </si>
  <si>
    <t>OAKG3G</t>
  </si>
  <si>
    <t>RHWL3G</t>
  </si>
  <si>
    <t>HFDF3G</t>
  </si>
  <si>
    <t>CCSG3G</t>
  </si>
  <si>
    <t>BEAU3_MAIN1</t>
  </si>
  <si>
    <t>BRCS3G</t>
  </si>
  <si>
    <t>RSIE3G</t>
  </si>
  <si>
    <t>MMOE3G</t>
  </si>
  <si>
    <t>TCAT3G</t>
  </si>
  <si>
    <t>OAKL1</t>
  </si>
  <si>
    <t>BLAG1</t>
  </si>
  <si>
    <t>WTHY3G</t>
  </si>
  <si>
    <t>FFYO6_1H0</t>
  </si>
  <si>
    <t>PANY6_1H0</t>
  </si>
  <si>
    <t>COED1_MAIN1</t>
  </si>
  <si>
    <t>BRYT3_MAIN1</t>
  </si>
  <si>
    <t>TRPK3_#3L5</t>
  </si>
  <si>
    <t>LBRI3_1H0</t>
  </si>
  <si>
    <t>SMOR3_#1L5</t>
  </si>
  <si>
    <t>BARY3_#5L5</t>
  </si>
  <si>
    <t>BARP1_MAIN1</t>
  </si>
  <si>
    <t>SPTC3_#2L5</t>
  </si>
  <si>
    <t>TEWF3_1H3</t>
  </si>
  <si>
    <t>BARG3_#3L5</t>
  </si>
  <si>
    <t>MYAB6_1H0</t>
  </si>
  <si>
    <t>LLYA6_1H0</t>
  </si>
  <si>
    <t>MYNB1_110</t>
  </si>
  <si>
    <t>FENT3_#2L5</t>
  </si>
  <si>
    <t>WLND3_#3L5</t>
  </si>
  <si>
    <t>TRSX1_110</t>
  </si>
  <si>
    <t>BRIE3_MAIN1</t>
  </si>
  <si>
    <t>COIB3G</t>
  </si>
  <si>
    <t>LHSE6_1H0</t>
  </si>
  <si>
    <t>BTWF6_1H0</t>
  </si>
  <si>
    <t>WNYP3_#2L5</t>
  </si>
  <si>
    <t>WNYP3_#3L5</t>
  </si>
  <si>
    <t>REDC3_#2L5</t>
  </si>
  <si>
    <t>DYFF3_1H0</t>
  </si>
  <si>
    <t>FOSL3_#2L5</t>
  </si>
  <si>
    <t>RGOS3_#2L5</t>
  </si>
  <si>
    <t>PGTN3_#1H0</t>
  </si>
  <si>
    <t>CNEP3_#1L5</t>
  </si>
  <si>
    <t>NTDN3_#1L5</t>
  </si>
  <si>
    <t>STMD3_#3L5</t>
  </si>
  <si>
    <t>MBIO1_113A</t>
  </si>
  <si>
    <t>COIW1_MAIN1</t>
  </si>
  <si>
    <t>COEL3_#3L5</t>
  </si>
  <si>
    <t>WHTN3_#2L5</t>
  </si>
  <si>
    <t>TRGF3_#3L5</t>
  </si>
  <si>
    <t>TMWR3G</t>
  </si>
  <si>
    <t>PENR3_#2L5</t>
  </si>
  <si>
    <t>LOLA1_MAIN1</t>
  </si>
  <si>
    <t>LWRN1_MAIN1</t>
  </si>
  <si>
    <t>HILL3_#2L5</t>
  </si>
  <si>
    <t>PNTA3_#2L5</t>
  </si>
  <si>
    <t>CAEN1_MAIN1</t>
  </si>
  <si>
    <t>DRAG5</t>
  </si>
  <si>
    <t>PNTL3_MAIN1</t>
  </si>
  <si>
    <t>IPSR1_110</t>
  </si>
  <si>
    <t>GHSE1_MAIN1</t>
  </si>
  <si>
    <t>PBPV6_MAIN1</t>
  </si>
  <si>
    <t>SBRK3_MAIN1</t>
  </si>
  <si>
    <t>TBAT3_MAIN1</t>
  </si>
  <si>
    <t>WHFM1_110</t>
  </si>
  <si>
    <t>PONN1_MAIN1</t>
  </si>
  <si>
    <t>MCYC3_MAIN1</t>
  </si>
  <si>
    <t>NEWW53</t>
  </si>
  <si>
    <t>WOOD5</t>
  </si>
  <si>
    <t>ROBE5_BB_A</t>
  </si>
  <si>
    <t>ROBE5_BB_B</t>
  </si>
  <si>
    <t>BRIF5</t>
  </si>
  <si>
    <t>LAMP1T</t>
  </si>
  <si>
    <t>LLAN1T</t>
  </si>
  <si>
    <t>LLEL5A</t>
  </si>
  <si>
    <t>MORR5</t>
  </si>
  <si>
    <t>MORN5</t>
  </si>
  <si>
    <t>SWNL5</t>
  </si>
  <si>
    <t>SWWF5</t>
  </si>
  <si>
    <t>WIND5</t>
  </si>
  <si>
    <t>SULG5</t>
  </si>
  <si>
    <t>GRAT5</t>
  </si>
  <si>
    <t>SPVL31</t>
  </si>
  <si>
    <t>CARE5</t>
  </si>
  <si>
    <t>TROW5</t>
  </si>
  <si>
    <t>MERE5</t>
  </si>
  <si>
    <t>PYCN5</t>
  </si>
  <si>
    <t>TALB5</t>
  </si>
  <si>
    <t>NANT5</t>
  </si>
  <si>
    <t>PENC5</t>
  </si>
  <si>
    <t>UPPB5</t>
  </si>
  <si>
    <t>PEGG5</t>
  </si>
  <si>
    <t>CWMB5</t>
  </si>
  <si>
    <t>LLTA5</t>
  </si>
  <si>
    <t>NEWE5A</t>
  </si>
  <si>
    <t>NEWE5B</t>
  </si>
  <si>
    <t>NEWW5</t>
  </si>
  <si>
    <t>PANT5</t>
  </si>
  <si>
    <t>GLYN5</t>
  </si>
  <si>
    <t>MAGO5</t>
  </si>
  <si>
    <t>CRUM5</t>
  </si>
  <si>
    <t>POPN51</t>
  </si>
  <si>
    <t>POPN52</t>
  </si>
  <si>
    <t>EBBC5</t>
  </si>
  <si>
    <t>RASW5</t>
  </si>
  <si>
    <t>SHHK3_MAIN1</t>
  </si>
  <si>
    <t>SHHK3_MAIN2</t>
  </si>
  <si>
    <t>ROVE5</t>
  </si>
  <si>
    <t>DOW_11</t>
  </si>
  <si>
    <t>DOW_12</t>
  </si>
  <si>
    <t>CARC5_GT1A</t>
  </si>
  <si>
    <t>CARC5_GT2B</t>
  </si>
  <si>
    <t>CAEA5</t>
  </si>
  <si>
    <t>LLYN5</t>
  </si>
  <si>
    <t>BPAP5</t>
  </si>
  <si>
    <t>OGMV5</t>
  </si>
  <si>
    <t>BRAW5</t>
  </si>
  <si>
    <t>BROF5</t>
  </si>
  <si>
    <t>FISH5</t>
  </si>
  <si>
    <t>GOLD5</t>
  </si>
  <si>
    <t>HAVP5</t>
  </si>
  <si>
    <t>MERB5</t>
  </si>
  <si>
    <t>MILP5</t>
  </si>
  <si>
    <t>NEVE5</t>
  </si>
  <si>
    <t>NEYL5</t>
  </si>
  <si>
    <t>PEBL5</t>
  </si>
  <si>
    <t>STFL5</t>
  </si>
  <si>
    <t>STTW5</t>
  </si>
  <si>
    <t>STDA5</t>
  </si>
  <si>
    <t>STEY5</t>
  </si>
  <si>
    <t>TENB5</t>
  </si>
  <si>
    <t>LLCY5</t>
  </si>
  <si>
    <t>JERM5</t>
  </si>
  <si>
    <t>CRBW3G</t>
  </si>
  <si>
    <t>GETH5</t>
  </si>
  <si>
    <t>STRA5</t>
  </si>
  <si>
    <t>TIRJ7</t>
  </si>
  <si>
    <t>UPBK5</t>
  </si>
  <si>
    <t>COMS5</t>
  </si>
  <si>
    <t>VICR5</t>
  </si>
  <si>
    <t>WERN5</t>
  </si>
  <si>
    <t>YNST5</t>
  </si>
  <si>
    <t>CLAS5</t>
  </si>
  <si>
    <t>GARN5</t>
  </si>
  <si>
    <t>FELI3</t>
  </si>
  <si>
    <t>INCS5</t>
  </si>
  <si>
    <t>LIME5</t>
  </si>
  <si>
    <t>BISH5_BB_A</t>
  </si>
  <si>
    <t>BISH5_BB_B</t>
  </si>
  <si>
    <t>LRHI5_BB_A</t>
  </si>
  <si>
    <t>LRHI5_BB_B</t>
  </si>
  <si>
    <t>RAVE5</t>
  </si>
  <si>
    <t>SKET5</t>
  </si>
  <si>
    <t>SWAT5</t>
  </si>
  <si>
    <t>UPLA5</t>
  </si>
  <si>
    <t>WESX5</t>
  </si>
  <si>
    <t>KIDW5</t>
  </si>
  <si>
    <t>MAES5</t>
  </si>
  <si>
    <t>NEWL5</t>
  </si>
  <si>
    <t>WESF5</t>
  </si>
  <si>
    <t>HEND5</t>
  </si>
  <si>
    <t>MEIN5</t>
  </si>
  <si>
    <t>PANF5</t>
  </si>
  <si>
    <t>PONY5</t>
  </si>
  <si>
    <t>CRHA5</t>
  </si>
  <si>
    <t>TUMB5</t>
  </si>
  <si>
    <t>LFYR5</t>
  </si>
  <si>
    <t>PEND51</t>
  </si>
  <si>
    <t>STCL5</t>
  </si>
  <si>
    <t>WHIT5</t>
  </si>
  <si>
    <t>ABAE51</t>
  </si>
  <si>
    <t>BLAP5</t>
  </si>
  <si>
    <t>BRID5</t>
  </si>
  <si>
    <t>CARG5</t>
  </si>
  <si>
    <t>CWFR5</t>
  </si>
  <si>
    <t>LAMP5</t>
  </si>
  <si>
    <t>LDOV5</t>
  </si>
  <si>
    <t>LLAY5</t>
  </si>
  <si>
    <t>LGAD5</t>
  </si>
  <si>
    <t>LLAN5</t>
  </si>
  <si>
    <t>LDEI5</t>
  </si>
  <si>
    <t>LWNI5</t>
  </si>
  <si>
    <t>MANO3</t>
  </si>
  <si>
    <t>NANG5_BB_A</t>
  </si>
  <si>
    <t>NANG5_BB_B</t>
  </si>
  <si>
    <t>NCES5</t>
  </si>
  <si>
    <t>PONA5</t>
  </si>
  <si>
    <t>RHOS5</t>
  </si>
  <si>
    <t>TREG5</t>
  </si>
  <si>
    <t>TREV5</t>
  </si>
  <si>
    <t>ABEC5</t>
  </si>
  <si>
    <t>GWAU5</t>
  </si>
  <si>
    <t>POND5</t>
  </si>
  <si>
    <t>TRAV5</t>
  </si>
  <si>
    <t>BRTE5</t>
  </si>
  <si>
    <t>LITC5</t>
  </si>
  <si>
    <t>LLAG51</t>
  </si>
  <si>
    <t>LLAG52</t>
  </si>
  <si>
    <t>NOTT5</t>
  </si>
  <si>
    <t>PYLE5</t>
  </si>
  <si>
    <t>SCHW51</t>
  </si>
  <si>
    <t>BOVE5</t>
  </si>
  <si>
    <t>BROA5</t>
  </si>
  <si>
    <t>BRHI5</t>
  </si>
  <si>
    <t>COUR5</t>
  </si>
  <si>
    <t>COWB5</t>
  </si>
  <si>
    <t>EAST5</t>
  </si>
  <si>
    <t>SHIP5</t>
  </si>
  <si>
    <t>PARK5</t>
  </si>
  <si>
    <t>SAND5</t>
  </si>
  <si>
    <t>TAFF5</t>
  </si>
  <si>
    <t>ASHG5</t>
  </si>
  <si>
    <t>BIRC5</t>
  </si>
  <si>
    <t>CRWY5</t>
  </si>
  <si>
    <t>CYNC5</t>
  </si>
  <si>
    <t>GKTR31</t>
  </si>
  <si>
    <t>GKTR32</t>
  </si>
  <si>
    <t>HEAT5</t>
  </si>
  <si>
    <t>HHOS5</t>
  </si>
  <si>
    <t>LLIS5</t>
  </si>
  <si>
    <t>NORT5</t>
  </si>
  <si>
    <t>STME5</t>
  </si>
  <si>
    <t>CREI5</t>
  </si>
  <si>
    <t>IRON5</t>
  </si>
  <si>
    <t>MILL5</t>
  </si>
  <si>
    <t>MORL5</t>
  </si>
  <si>
    <t>GASY5</t>
  </si>
  <si>
    <t>LADY5</t>
  </si>
  <si>
    <t>MIDD5</t>
  </si>
  <si>
    <t>MASH5</t>
  </si>
  <si>
    <t>NELS5</t>
  </si>
  <si>
    <t>TONY5</t>
  </si>
  <si>
    <t>WATT5</t>
  </si>
  <si>
    <t>ABTY5</t>
  </si>
  <si>
    <t>NANW5</t>
  </si>
  <si>
    <t>PENT5</t>
  </si>
  <si>
    <t>SWRD5</t>
  </si>
  <si>
    <t>ABDA5</t>
  </si>
  <si>
    <t>ABEP5</t>
  </si>
  <si>
    <t>HIRW5</t>
  </si>
  <si>
    <t>MAER5</t>
  </si>
  <si>
    <t>YNYS5</t>
  </si>
  <si>
    <t>PYCM3</t>
  </si>
  <si>
    <t>CANT5</t>
  </si>
  <si>
    <t>ELY_5</t>
  </si>
  <si>
    <t>FAIR5</t>
  </si>
  <si>
    <t>HIGH5</t>
  </si>
  <si>
    <t>LLDO5</t>
  </si>
  <si>
    <t>PENA5</t>
  </si>
  <si>
    <t>SANA5</t>
  </si>
  <si>
    <t>CAER5</t>
  </si>
  <si>
    <t>CATN5A</t>
  </si>
  <si>
    <t>ENER5</t>
  </si>
  <si>
    <t>TRET5</t>
  </si>
  <si>
    <t>ABGA5</t>
  </si>
  <si>
    <t>ABSY5</t>
  </si>
  <si>
    <t>BLAE5</t>
  </si>
  <si>
    <t>MONM5</t>
  </si>
  <si>
    <t>USK_5</t>
  </si>
  <si>
    <t>BREC5</t>
  </si>
  <si>
    <t>BUIL5</t>
  </si>
  <si>
    <t>CRIC5A</t>
  </si>
  <si>
    <t>CRIC5B</t>
  </si>
  <si>
    <t>GLAS5</t>
  </si>
  <si>
    <t>LLDR5</t>
  </si>
  <si>
    <t>RHAY5</t>
  </si>
  <si>
    <t>CALD5</t>
  </si>
  <si>
    <t>CHEP5</t>
  </si>
  <si>
    <t>NEWH5</t>
  </si>
  <si>
    <t>STAR5</t>
  </si>
  <si>
    <t>SUDB5</t>
  </si>
  <si>
    <t>ABTI5</t>
  </si>
  <si>
    <t>CWMF5</t>
  </si>
  <si>
    <t>POLL5</t>
  </si>
  <si>
    <t>BRMA5</t>
  </si>
  <si>
    <t>TRED5</t>
  </si>
  <si>
    <t>NEWS5</t>
  </si>
  <si>
    <t>RING5</t>
  </si>
  <si>
    <t>ROGE5</t>
  </si>
  <si>
    <t>ALPH31</t>
  </si>
  <si>
    <t>ALPH32</t>
  </si>
  <si>
    <t>SIMS11</t>
  </si>
  <si>
    <t>TBSC3_1L5</t>
  </si>
  <si>
    <t>TBSC3_2L5</t>
  </si>
  <si>
    <t>CARS5_BB_A</t>
  </si>
  <si>
    <t>CARS5_BB_B</t>
  </si>
  <si>
    <t>ABTC3_1L5</t>
  </si>
  <si>
    <t>ABTC3_2L5</t>
  </si>
  <si>
    <t>TIMT3_MAIN1</t>
  </si>
  <si>
    <t>ALCO3_MAIN1</t>
  </si>
  <si>
    <t>ALCO3_MAIN2</t>
  </si>
  <si>
    <t>RHCR1_MAIN1</t>
  </si>
  <si>
    <t>RHCR1_MAIN2</t>
  </si>
  <si>
    <t>WGWB3_#1H0</t>
  </si>
  <si>
    <t>WGWB3_#2H0</t>
  </si>
  <si>
    <t>WSTC3_#1H0</t>
  </si>
  <si>
    <t>WSTC3_#2H0</t>
  </si>
  <si>
    <t>SWAU3_#1H0</t>
  </si>
  <si>
    <t>SWAU3_#2H0</t>
  </si>
  <si>
    <t>CEFN6_MAIN1</t>
  </si>
  <si>
    <t>GRAN6_MAIN3</t>
  </si>
  <si>
    <t>CLTC3_1L5</t>
  </si>
  <si>
    <t>CLTC3_2L5</t>
  </si>
  <si>
    <t>PDWR1_110</t>
  </si>
  <si>
    <t>PDWR1_210</t>
  </si>
  <si>
    <t>BROT3_#1H0</t>
  </si>
  <si>
    <t>BROT3_#2H0</t>
  </si>
  <si>
    <t>BOCM1_#110</t>
  </si>
  <si>
    <t>BOCM1_#210</t>
  </si>
  <si>
    <t>SOFI3_1H0</t>
  </si>
  <si>
    <t>SOFI3_2H0</t>
  </si>
  <si>
    <t>MLPL5</t>
  </si>
  <si>
    <t>WELP1_110</t>
  </si>
  <si>
    <t>LANZ3_#1H0</t>
  </si>
  <si>
    <t>LANZ3_#2H0</t>
  </si>
  <si>
    <t>GCRE1_110</t>
  </si>
  <si>
    <t>GCRE1_210</t>
  </si>
  <si>
    <t>NECA31</t>
  </si>
  <si>
    <t>NECA32</t>
  </si>
  <si>
    <t>CCLS5_BB_A</t>
  </si>
  <si>
    <t>CCLS5_BB_B</t>
  </si>
  <si>
    <t>MGNZ1_110</t>
  </si>
  <si>
    <t>MGNZ1_210</t>
  </si>
  <si>
    <t>UWAY5</t>
  </si>
  <si>
    <t>TRDR1_&amp;110</t>
  </si>
  <si>
    <t>TRDR1_&amp;210</t>
  </si>
  <si>
    <t>CAWE5_BB_A</t>
  </si>
  <si>
    <t>DOCC3_MAIN1</t>
  </si>
  <si>
    <t>FILT1_MAIN1</t>
  </si>
  <si>
    <t>BRIB5</t>
  </si>
  <si>
    <t>CLOG3_MAIN1</t>
  </si>
  <si>
    <t>RYDO3_MAIN1</t>
  </si>
  <si>
    <t>WCAR3_MAIN1</t>
  </si>
  <si>
    <t>WATB3_MAIN1</t>
  </si>
  <si>
    <t>VIRI3_MAIN1</t>
  </si>
  <si>
    <t>FIDO3_MAIN1</t>
  </si>
  <si>
    <t>HLMR3_MAIN1</t>
  </si>
  <si>
    <t>ALDW3_MAIN1</t>
  </si>
  <si>
    <t>SNRG1_MAIN1</t>
  </si>
  <si>
    <t>CDHR1</t>
  </si>
  <si>
    <t>FDNS1</t>
  </si>
  <si>
    <t>NIRO3_MAIN1</t>
  </si>
  <si>
    <t>OTPV3_MAIN1</t>
  </si>
  <si>
    <t>PRPT1</t>
  </si>
  <si>
    <t>VTNG3_MAIN1</t>
  </si>
  <si>
    <t>TRNW1</t>
  </si>
  <si>
    <t>CHPA3_#1M0</t>
  </si>
  <si>
    <t>TPCS3_MAIN1</t>
  </si>
  <si>
    <t>BWRH3_MAIN1</t>
  </si>
  <si>
    <t>PRDN1_MAIN1</t>
  </si>
  <si>
    <t>STWY1_GT1</t>
  </si>
  <si>
    <t>IMRA3_MAIN1</t>
  </si>
  <si>
    <t>PYWP3_MAIN1</t>
  </si>
  <si>
    <t>ASFM3_MAIN1</t>
  </si>
  <si>
    <t>HNTS3_MAIN1</t>
  </si>
  <si>
    <t>HRWN1_MAIN1</t>
  </si>
  <si>
    <t>HEMY5G</t>
  </si>
  <si>
    <t>ISLE5G</t>
  </si>
  <si>
    <t>PARH5G</t>
  </si>
  <si>
    <t>HBBP5G</t>
  </si>
  <si>
    <t>FORE3</t>
  </si>
  <si>
    <t>WALL3_MAIN1</t>
  </si>
  <si>
    <t>DUNX3_MAIN1</t>
  </si>
  <si>
    <t>ASLF3_MAIN1</t>
  </si>
  <si>
    <t>PYLL3_MAIN1</t>
  </si>
  <si>
    <t>OUTL3_MAIN1</t>
  </si>
  <si>
    <t>NANT3_MAIN1</t>
  </si>
  <si>
    <t>GHIL3_MAIN1</t>
  </si>
  <si>
    <t>HIBY3_MAIN1</t>
  </si>
  <si>
    <t>LIVE3_MAIN1</t>
  </si>
  <si>
    <t>CMBF3_MAIN1</t>
  </si>
  <si>
    <t>CARD3_MAIN1</t>
  </si>
  <si>
    <t>TOWF3_MAIN1</t>
  </si>
  <si>
    <t>ROOK3_MAIN1</t>
  </si>
  <si>
    <t>NOWO3_MAIN1</t>
  </si>
  <si>
    <t>CHLW3_MAIN1</t>
  </si>
  <si>
    <t>OSFA3_MAIN1</t>
  </si>
  <si>
    <t>ERLA3_MAIN1</t>
  </si>
  <si>
    <t>PAVI3_MAIN1</t>
  </si>
  <si>
    <t>PLAB3_MAIN1</t>
  </si>
  <si>
    <t>YOPA3_MAIN1</t>
  </si>
  <si>
    <t>FRAN3_MAIN1</t>
  </si>
  <si>
    <t>HURC3_MAIN1</t>
  </si>
  <si>
    <t>NANC3_MAIN1</t>
  </si>
  <si>
    <t>FITZ3_MAIN1</t>
  </si>
  <si>
    <t>PURI3_MAIN1</t>
  </si>
  <si>
    <t>TRIK3_MAIN1</t>
  </si>
  <si>
    <t>WITD3_MAIN1</t>
  </si>
  <si>
    <t>PENF3_MAIN1</t>
  </si>
  <si>
    <t>WICF3_MAIN1</t>
  </si>
  <si>
    <t>MAKR3_MAIN1</t>
  </si>
  <si>
    <t>OAKF3_MAIN1</t>
  </si>
  <si>
    <t>BATS3_MAIN1</t>
  </si>
  <si>
    <t>NEWN3_MAIN1</t>
  </si>
  <si>
    <t>BALL3_MAIN1</t>
  </si>
  <si>
    <t>PORT3_MAIN1</t>
  </si>
  <si>
    <t>LAWR3_MAIN1</t>
  </si>
  <si>
    <t>HAWK3_MAIN1</t>
  </si>
  <si>
    <t>TRER3_MAIN1</t>
  </si>
  <si>
    <t>ROSK3_MAIN1</t>
  </si>
  <si>
    <t>BYST3_MAIN1</t>
  </si>
  <si>
    <t>CATT3_MAIN1</t>
  </si>
  <si>
    <t>STDE1_MAIN1</t>
  </si>
  <si>
    <t>TMBG3_MAIN1</t>
  </si>
  <si>
    <t>HOU23_MAIN1</t>
  </si>
  <si>
    <t>REDH3_MAIN1</t>
  </si>
  <si>
    <t>AXEV3_MAIN1</t>
  </si>
  <si>
    <t>WCKW3_MAIN1</t>
  </si>
  <si>
    <t>WILT3_MAIN1</t>
  </si>
  <si>
    <t>SHAR3_MAIN1</t>
  </si>
  <si>
    <t>TONE3_MAIN1</t>
  </si>
  <si>
    <t>BAHW3_MAIN1</t>
  </si>
  <si>
    <t>OGWF1_MAIN1</t>
  </si>
  <si>
    <t>RKHM3_MAIN1</t>
  </si>
  <si>
    <t>LKLB3_MAIN1</t>
  </si>
  <si>
    <t>CSTL1_MAIN1</t>
  </si>
  <si>
    <t>TLLN1_110</t>
  </si>
  <si>
    <t>CWBP3_MAIN1</t>
  </si>
  <si>
    <t>HYLS1_MAIN1</t>
  </si>
  <si>
    <t>CHLP3_MAIN1</t>
  </si>
  <si>
    <t>CTBN3_MAIN1</t>
  </si>
  <si>
    <t>NTWB3_MAIN1</t>
  </si>
  <si>
    <t>WTCH3_MAIN1</t>
  </si>
  <si>
    <t>CHEL3_MAIN1</t>
  </si>
  <si>
    <t>LRLH1_&amp;110</t>
  </si>
  <si>
    <t>GMMM1_&amp;110</t>
  </si>
  <si>
    <t>BLAD3_MAIN1</t>
  </si>
  <si>
    <t>BURT3_MAIN1</t>
  </si>
  <si>
    <t>LMBY3_MAIN1</t>
  </si>
  <si>
    <t>BREO3_MAIN1</t>
  </si>
  <si>
    <t>CARL3_MAIN1</t>
  </si>
  <si>
    <t>COLD3_MAIN1</t>
  </si>
  <si>
    <t>FBUR3_MAIN1</t>
  </si>
  <si>
    <t>SAUB1_MAIN1</t>
  </si>
  <si>
    <t>BVRG3_MAIN1</t>
  </si>
  <si>
    <t>WSHC3_MAIN1</t>
  </si>
  <si>
    <t>HOPP1_MAIN1</t>
  </si>
  <si>
    <t>SANB3_MAIN1</t>
  </si>
  <si>
    <t>MAHE3_MAIN1</t>
  </si>
  <si>
    <t>AVOB3_MAIN1</t>
  </si>
  <si>
    <t>CATY1_MAIN1</t>
  </si>
  <si>
    <t>SAYC1_MAIN1</t>
  </si>
  <si>
    <t>BRFM3_MAIN1</t>
  </si>
  <si>
    <t>HUNT3_MAIN1</t>
  </si>
  <si>
    <t>SPAH3_MAIN1</t>
  </si>
  <si>
    <t>BEDO3_MAIN1</t>
  </si>
  <si>
    <t>STDA3_MAIN1</t>
  </si>
  <si>
    <t>MENR3_MAIN1</t>
  </si>
  <si>
    <t>TRSC1_MAIN1</t>
  </si>
  <si>
    <t>HHWK3_MAIN1</t>
  </si>
  <si>
    <t>FAIR1_MAIN1</t>
  </si>
  <si>
    <t>HWGV3_MAIN1</t>
  </si>
  <si>
    <t>TOAK1_MAIN1</t>
  </si>
  <si>
    <t>YANL1_&amp;110</t>
  </si>
  <si>
    <t>BARH3_MAIN1</t>
  </si>
  <si>
    <t>HWAV3_MAIN1</t>
  </si>
  <si>
    <t>WELH1_MAIN1</t>
  </si>
  <si>
    <t>SERC1_&amp;110</t>
  </si>
  <si>
    <t>CREK3_MAIN1</t>
  </si>
  <si>
    <t>NELF3_MAIN1</t>
  </si>
  <si>
    <t>CULP3_MAIN1</t>
  </si>
  <si>
    <t>FDRB3_MAIN1</t>
  </si>
  <si>
    <t>HALL3_MAIN1</t>
  </si>
  <si>
    <t>HORL3_MAIN1</t>
  </si>
  <si>
    <t>DEPF1_MAIN1</t>
  </si>
  <si>
    <t>PREF3_MAIN1</t>
  </si>
  <si>
    <t>EXGN1_MAIN1</t>
  </si>
  <si>
    <t>EASR3_MAIN1</t>
  </si>
  <si>
    <t>CONN3_MAIN1</t>
  </si>
  <si>
    <t>SHOT3_MAIN1</t>
  </si>
  <si>
    <t>DARM3_MAIN1</t>
  </si>
  <si>
    <t>HFLF3_MAIN1</t>
  </si>
  <si>
    <t>FULL1_MAIN1</t>
  </si>
  <si>
    <t>GOON3_MAIN1</t>
  </si>
  <si>
    <t>DELW3_MAIN1</t>
  </si>
  <si>
    <t>LUXU3_MAIN1</t>
  </si>
  <si>
    <t>WDBN3_MAIN1</t>
  </si>
  <si>
    <t>AVBC3_MAIN1</t>
  </si>
  <si>
    <t>BLPP3_MAIN1</t>
  </si>
  <si>
    <t>GARL3_MAIN1</t>
  </si>
  <si>
    <t>WABA3_MAIN1</t>
  </si>
  <si>
    <t>MANR3_MAIN1</t>
  </si>
  <si>
    <t>NINS3_MAIN1</t>
  </si>
  <si>
    <t>CHPV3_MAIN1</t>
  </si>
  <si>
    <t>TRNH3_MAIN1</t>
  </si>
  <si>
    <t>HOPV3_MAIN1</t>
  </si>
  <si>
    <t>ESLA3_MAIN1</t>
  </si>
  <si>
    <t>WILL3_MAIN1</t>
  </si>
  <si>
    <t>EAST3_MAIN1</t>
  </si>
  <si>
    <t>WIPE3_MAIN1</t>
  </si>
  <si>
    <t>BRPV3_MAIN1</t>
  </si>
  <si>
    <t>CAPV3_MAIN1</t>
  </si>
  <si>
    <t>BEPV3_MAIN1</t>
  </si>
  <si>
    <t>TREF3_MAIN1</t>
  </si>
  <si>
    <t>TREW3_MAIN1</t>
  </si>
  <si>
    <t>HWAS3_MAIN1</t>
  </si>
  <si>
    <t>LANG3_MAIN1</t>
  </si>
  <si>
    <t>ASWR3_MAIN1</t>
  </si>
  <si>
    <t>HNBF3_MAIN1</t>
  </si>
  <si>
    <t>PKWA3_MAIN1</t>
  </si>
  <si>
    <t>WYMD3_MAIN1</t>
  </si>
  <si>
    <t>COBB3_MAIN1</t>
  </si>
  <si>
    <t>HALS3_MAIN1</t>
  </si>
  <si>
    <t>HITR3_MAIN1</t>
  </si>
  <si>
    <t>FORD3_MAIN1</t>
  </si>
  <si>
    <t>BEAF3_MAIN1</t>
  </si>
  <si>
    <t>TREQ3_MAIN1</t>
  </si>
  <si>
    <t>AYSH3_MAIN1</t>
  </si>
  <si>
    <t>BURR3_MAIN1</t>
  </si>
  <si>
    <t>CALG3_MAIN1</t>
  </si>
  <si>
    <t>HTRE3_MAIN1</t>
  </si>
  <si>
    <t>HGRT3_MAIN1</t>
  </si>
  <si>
    <t>HOPE3_MAIN1</t>
  </si>
  <si>
    <t>KNOK3_MAIN1</t>
  </si>
  <si>
    <t>MRLY3_MAIN1</t>
  </si>
  <si>
    <t>MIDT3_MAIN1</t>
  </si>
  <si>
    <t>PNHL3_MAIN1</t>
  </si>
  <si>
    <t>FDAY3_MAIN1</t>
  </si>
  <si>
    <t>REWF3_MAIN1</t>
  </si>
  <si>
    <t>SLAD3_MAIN1</t>
  </si>
  <si>
    <t>WSTH3_MAIN1</t>
  </si>
  <si>
    <t>FOXC3_MAIN1</t>
  </si>
  <si>
    <t>HORS3_MAIN1</t>
  </si>
  <si>
    <t>TREK3_MAIN1</t>
  </si>
  <si>
    <t>MARS3_MAIN1</t>
  </si>
  <si>
    <t>HAZF3_MAIN1</t>
  </si>
  <si>
    <t>HATC3_MAIN1</t>
  </si>
  <si>
    <t>LITT3_MAIN1</t>
  </si>
  <si>
    <t>PARB3_MAIN1</t>
  </si>
  <si>
    <t>EYWF3_MAIN1</t>
  </si>
  <si>
    <t>STON3_MAIN1</t>
  </si>
  <si>
    <t>WHIT3_MAIN1</t>
  </si>
  <si>
    <t>CLEA3_MAIN1</t>
  </si>
  <si>
    <t>FBPD3_MAIN1</t>
  </si>
  <si>
    <t>BRAT3_MAIN1</t>
  </si>
  <si>
    <t>TSOW3_MAIN1</t>
  </si>
  <si>
    <t>DENZ3_MAIN1</t>
  </si>
  <si>
    <t>GALS1_MAIN1</t>
  </si>
  <si>
    <t>PITW3_MAIN1</t>
  </si>
  <si>
    <t>STST3_MAIN1</t>
  </si>
  <si>
    <t>DENB3_MAIN1</t>
  </si>
  <si>
    <t>BIDW3_MAIN1</t>
  </si>
  <si>
    <t>CANW1_MAIN1</t>
  </si>
  <si>
    <t>CRPV3_MAIN1</t>
  </si>
  <si>
    <t>RCPV3_MAIN1</t>
  </si>
  <si>
    <t>CSPV3_MAIN1</t>
  </si>
  <si>
    <t>ACPV3_MAIN1</t>
  </si>
  <si>
    <t>GVPK3_MAIN1</t>
  </si>
  <si>
    <t>COOM3_MAIN1</t>
  </si>
  <si>
    <t>CCMB3_MAIN1</t>
  </si>
  <si>
    <t>NEDO3_MAIN1</t>
  </si>
  <si>
    <t>TILL3_MAIN1</t>
  </si>
  <si>
    <t>KING3_MAIN1</t>
  </si>
  <si>
    <t>LUSC3_MAIN1</t>
  </si>
  <si>
    <t>WEEK3_MAIN1</t>
  </si>
  <si>
    <t>WBAR3_MAIN1</t>
  </si>
  <si>
    <t>KERR3_MAIN1</t>
  </si>
  <si>
    <t>GARV3_MAIN1</t>
  </si>
  <si>
    <t>MEND3_MAIN1</t>
  </si>
  <si>
    <t>IWOO3_MAIN1</t>
  </si>
  <si>
    <t>NWRW3_#1L5</t>
  </si>
  <si>
    <t>DERF3_MAIN1</t>
  </si>
  <si>
    <t>NEWR3_MAIN1</t>
  </si>
  <si>
    <t>GRAN3_MAIN1</t>
  </si>
  <si>
    <t>DINF3_MAIN1</t>
  </si>
  <si>
    <t>PTFM3_#3L5</t>
  </si>
  <si>
    <t>CARF3_MAIN1</t>
  </si>
  <si>
    <t>CMPV3_MAIN1</t>
  </si>
  <si>
    <t>HIBE3_MAIN1</t>
  </si>
  <si>
    <t>PENA3_MAIN1</t>
  </si>
  <si>
    <t>SOMD3_MAIN1</t>
  </si>
  <si>
    <t>STFA3_MAIN1</t>
  </si>
  <si>
    <t>THWK3_MAIN1</t>
  </si>
  <si>
    <t>WALA3_MAIN1</t>
  </si>
  <si>
    <t>WHPV3_MAIN1</t>
  </si>
  <si>
    <t>WLPV3_MAIN1</t>
  </si>
  <si>
    <t>ASHC3_MAIN1</t>
  </si>
  <si>
    <t>BDWN3_MAIN1</t>
  </si>
  <si>
    <t>RDFM3_MAIN1</t>
  </si>
  <si>
    <t>TENG3_MAIN1</t>
  </si>
  <si>
    <t>BOMF3_MAIN1</t>
  </si>
  <si>
    <t>NOMO1_MAIN1</t>
  </si>
  <si>
    <t>OTHM1_MAIN1</t>
  </si>
  <si>
    <t>WYND3_MAIN1</t>
  </si>
  <si>
    <t>WILF3_MAIN1</t>
  </si>
  <si>
    <t>NOWA3_MAIN1</t>
  </si>
  <si>
    <t>NEBA3_MAIN1</t>
  </si>
  <si>
    <t>FBBD3_MAIN1</t>
  </si>
  <si>
    <t>CAPE3_MAIN1</t>
  </si>
  <si>
    <t>AVMO7K</t>
  </si>
  <si>
    <t>AARO3_MAIN1</t>
  </si>
  <si>
    <t>ADER5</t>
  </si>
  <si>
    <t>ALCO5</t>
  </si>
  <si>
    <t>ALER5</t>
  </si>
  <si>
    <t>ALMO5</t>
  </si>
  <si>
    <t>ALMR5</t>
  </si>
  <si>
    <t>ARMA5</t>
  </si>
  <si>
    <t>ASHB5</t>
  </si>
  <si>
    <t>ASHW5</t>
  </si>
  <si>
    <t>ATHL5</t>
  </si>
  <si>
    <t>AVMO7J</t>
  </si>
  <si>
    <t>AVOH5J</t>
  </si>
  <si>
    <t>AXBR5</t>
  </si>
  <si>
    <t>AXMN5</t>
  </si>
  <si>
    <t>BAEA5</t>
  </si>
  <si>
    <t>BARQ5</t>
  </si>
  <si>
    <t>BART5</t>
  </si>
  <si>
    <t>BEAM5</t>
  </si>
  <si>
    <t>BEDM5</t>
  </si>
  <si>
    <t>BHAL5</t>
  </si>
  <si>
    <t>BICK5</t>
  </si>
  <si>
    <t>BIDE5</t>
  </si>
  <si>
    <t>BISH5</t>
  </si>
  <si>
    <t>BLAC5</t>
  </si>
  <si>
    <t>BLAG5</t>
  </si>
  <si>
    <t>BODM5</t>
  </si>
  <si>
    <t>BOUR5</t>
  </si>
  <si>
    <t>BOVT5</t>
  </si>
  <si>
    <t>BOWA5</t>
  </si>
  <si>
    <t>BOWX5J</t>
  </si>
  <si>
    <t>BOWX5K</t>
  </si>
  <si>
    <t>BRAD5</t>
  </si>
  <si>
    <t>BRAF5</t>
  </si>
  <si>
    <t>BRAL5</t>
  </si>
  <si>
    <t>BRAU5</t>
  </si>
  <si>
    <t>BRIL5J</t>
  </si>
  <si>
    <t>BRIL5K</t>
  </si>
  <si>
    <t>BRIM5</t>
  </si>
  <si>
    <t>BRSH5</t>
  </si>
  <si>
    <t>BUCK5</t>
  </si>
  <si>
    <t>BUCS5</t>
  </si>
  <si>
    <t>BUDS5</t>
  </si>
  <si>
    <t>BUGL5J</t>
  </si>
  <si>
    <t>BUGL5K</t>
  </si>
  <si>
    <t>BURL5</t>
  </si>
  <si>
    <t>BURN5</t>
  </si>
  <si>
    <t>CALL5</t>
  </si>
  <si>
    <t>CAMH5</t>
  </si>
  <si>
    <t>CAMT5</t>
  </si>
  <si>
    <t>CARN5</t>
  </si>
  <si>
    <t>CHAR5</t>
  </si>
  <si>
    <t>CHED5</t>
  </si>
  <si>
    <t>CHEM5</t>
  </si>
  <si>
    <t>CHES5</t>
  </si>
  <si>
    <t>CHUG5</t>
  </si>
  <si>
    <t>CHUK5</t>
  </si>
  <si>
    <t>CHUS5</t>
  </si>
  <si>
    <t>CLEV5</t>
  </si>
  <si>
    <t>CLIF5</t>
  </si>
  <si>
    <t>CLOV5</t>
  </si>
  <si>
    <t>CLYH5</t>
  </si>
  <si>
    <t>COKE5</t>
  </si>
  <si>
    <t>COLE5</t>
  </si>
  <si>
    <t>COLL5J</t>
  </si>
  <si>
    <t>COLY5</t>
  </si>
  <si>
    <t>COMM5</t>
  </si>
  <si>
    <t>COMP7</t>
  </si>
  <si>
    <t>CONG5</t>
  </si>
  <si>
    <t>CONS5</t>
  </si>
  <si>
    <t>CORH5J</t>
  </si>
  <si>
    <t>CORH5K</t>
  </si>
  <si>
    <t>COUW5</t>
  </si>
  <si>
    <t>COWR5</t>
  </si>
  <si>
    <t>CRED5</t>
  </si>
  <si>
    <t>CREE5</t>
  </si>
  <si>
    <t>CREW5</t>
  </si>
  <si>
    <t>CRIB5</t>
  </si>
  <si>
    <t>CULL5</t>
  </si>
  <si>
    <t>CULM5</t>
  </si>
  <si>
    <t>CURM5</t>
  </si>
  <si>
    <t>DART5</t>
  </si>
  <si>
    <t>DAVI5</t>
  </si>
  <si>
    <t>DAWL5</t>
  </si>
  <si>
    <t>DELA5</t>
  </si>
  <si>
    <t>DEVO5</t>
  </si>
  <si>
    <t>DIND5</t>
  </si>
  <si>
    <t>DOCN3_MAIN1</t>
  </si>
  <si>
    <t>DORS7J</t>
  </si>
  <si>
    <t>DOWF5</t>
  </si>
  <si>
    <t>DRIN5_BB_K</t>
  </si>
  <si>
    <t>DRIN5_BB_J</t>
  </si>
  <si>
    <t>DUNK5</t>
  </si>
  <si>
    <t>EASB5</t>
  </si>
  <si>
    <t>EASG5</t>
  </si>
  <si>
    <t>EASV5</t>
  </si>
  <si>
    <t>EBUD5</t>
  </si>
  <si>
    <t>ECHI5</t>
  </si>
  <si>
    <t>ECUR5</t>
  </si>
  <si>
    <t>EDGA5</t>
  </si>
  <si>
    <t>EGGB5</t>
  </si>
  <si>
    <t>ELIT5</t>
  </si>
  <si>
    <t>ENTH7</t>
  </si>
  <si>
    <t>EVER5</t>
  </si>
  <si>
    <t>EXEB5</t>
  </si>
  <si>
    <t>EXMI5</t>
  </si>
  <si>
    <t>EXMW5</t>
  </si>
  <si>
    <t>FALD5</t>
  </si>
  <si>
    <t>FEEB5</t>
  </si>
  <si>
    <t>FEED5</t>
  </si>
  <si>
    <t>FILT5J</t>
  </si>
  <si>
    <t>FOLB5</t>
  </si>
  <si>
    <t>FOWE5</t>
  </si>
  <si>
    <t>FOXH5</t>
  </si>
  <si>
    <t>FRAD5</t>
  </si>
  <si>
    <t>FREM5</t>
  </si>
  <si>
    <t>GASL5</t>
  </si>
  <si>
    <t>GEEV5</t>
  </si>
  <si>
    <t>GEOR5</t>
  </si>
  <si>
    <t>GUNN5</t>
  </si>
  <si>
    <t>HATH5</t>
  </si>
  <si>
    <t>HAVE5</t>
  </si>
  <si>
    <t>HEAB5</t>
  </si>
  <si>
    <t>HEDX5</t>
  </si>
  <si>
    <t>HELS5</t>
  </si>
  <si>
    <t>HEMY5</t>
  </si>
  <si>
    <t>HEWL5</t>
  </si>
  <si>
    <t>HIGL5</t>
  </si>
  <si>
    <t>HOLF5</t>
  </si>
  <si>
    <t>HOLL5</t>
  </si>
  <si>
    <t>HOLS5</t>
  </si>
  <si>
    <t>HONI5</t>
  </si>
  <si>
    <t>HYLL5</t>
  </si>
  <si>
    <t>ILFR5</t>
  </si>
  <si>
    <t>KINW5</t>
  </si>
  <si>
    <t>ISLE5</t>
  </si>
  <si>
    <t>IVYB5</t>
  </si>
  <si>
    <t>KEYE5</t>
  </si>
  <si>
    <t>KEYW5</t>
  </si>
  <si>
    <t>KINB5</t>
  </si>
  <si>
    <t>LANE5</t>
  </si>
  <si>
    <t>LAGG5</t>
  </si>
  <si>
    <t>LANN5</t>
  </si>
  <si>
    <t>LANR5</t>
  </si>
  <si>
    <t>LAPF5</t>
  </si>
  <si>
    <t>LAUN5</t>
  </si>
  <si>
    <t>LAWB5</t>
  </si>
  <si>
    <t>LAYW5</t>
  </si>
  <si>
    <t>LIFT5</t>
  </si>
  <si>
    <t>LINL5</t>
  </si>
  <si>
    <t>LISK5</t>
  </si>
  <si>
    <t>LOCR5</t>
  </si>
  <si>
    <t>LONG5</t>
  </si>
  <si>
    <t>LOOE5</t>
  </si>
  <si>
    <t>LOST5</t>
  </si>
  <si>
    <t>LUCB5</t>
  </si>
  <si>
    <t>LYDS5</t>
  </si>
  <si>
    <t>LYNT5</t>
  </si>
  <si>
    <t>LYPF5</t>
  </si>
  <si>
    <t>MANG5</t>
  </si>
  <si>
    <t>MARA5</t>
  </si>
  <si>
    <t>MARB5</t>
  </si>
  <si>
    <t>MARG5K</t>
  </si>
  <si>
    <t>MARL5</t>
  </si>
  <si>
    <t>MART5J</t>
  </si>
  <si>
    <t>MART5K</t>
  </si>
  <si>
    <t>MERR5</t>
  </si>
  <si>
    <t>MEVA5</t>
  </si>
  <si>
    <t>MIDB5</t>
  </si>
  <si>
    <t>MIDN5</t>
  </si>
  <si>
    <t>MODB5</t>
  </si>
  <si>
    <t>MONT5</t>
  </si>
  <si>
    <t>MORH5</t>
  </si>
  <si>
    <t>MORW5</t>
  </si>
  <si>
    <t>MOUS5</t>
  </si>
  <si>
    <t>MULL5</t>
  </si>
  <si>
    <t>NASE5</t>
  </si>
  <si>
    <t>NEAB5</t>
  </si>
  <si>
    <t>NECY5</t>
  </si>
  <si>
    <t>NEOT5</t>
  </si>
  <si>
    <t>NETK5</t>
  </si>
  <si>
    <t>NETR5</t>
  </si>
  <si>
    <t>NETS5</t>
  </si>
  <si>
    <t>NEWB5</t>
  </si>
  <si>
    <t>NEWF5</t>
  </si>
  <si>
    <t>NEWP5</t>
  </si>
  <si>
    <t>NORS5_MAIN1</t>
  </si>
  <si>
    <t>OFFW5</t>
  </si>
  <si>
    <t>OKEH5</t>
  </si>
  <si>
    <t>OLDF7</t>
  </si>
  <si>
    <t>OLDL5</t>
  </si>
  <si>
    <t>OTTS5</t>
  </si>
  <si>
    <t>PADS5</t>
  </si>
  <si>
    <t>PARH5</t>
  </si>
  <si>
    <t>PARL5</t>
  </si>
  <si>
    <t>PARS7</t>
  </si>
  <si>
    <t>PAUL5</t>
  </si>
  <si>
    <t>PEAS5</t>
  </si>
  <si>
    <t>PENH5</t>
  </si>
  <si>
    <t>PENR5</t>
  </si>
  <si>
    <t>PENS5</t>
  </si>
  <si>
    <t>PENX5</t>
  </si>
  <si>
    <t>PERI5</t>
  </si>
  <si>
    <t>PERR5</t>
  </si>
  <si>
    <t>PINH5</t>
  </si>
  <si>
    <t>PLYS5</t>
  </si>
  <si>
    <t>POLZ5</t>
  </si>
  <si>
    <t>PRIO5</t>
  </si>
  <si>
    <t>PRIR5</t>
  </si>
  <si>
    <t>PROB5</t>
  </si>
  <si>
    <t>REDR5</t>
  </si>
  <si>
    <t>ROCP5</t>
  </si>
  <si>
    <t>ROSE5</t>
  </si>
  <si>
    <t>ROUN5</t>
  </si>
  <si>
    <t>SALC5</t>
  </si>
  <si>
    <t>SALT5</t>
  </si>
  <si>
    <t>SAUP5</t>
  </si>
  <si>
    <t>SAWX5</t>
  </si>
  <si>
    <t>SHAP5</t>
  </si>
  <si>
    <t>SHEB5</t>
  </si>
  <si>
    <t>SHEM5</t>
  </si>
  <si>
    <t>SIDM5J</t>
  </si>
  <si>
    <t>SIDM5K</t>
  </si>
  <si>
    <t>SKEV5</t>
  </si>
  <si>
    <t>SLEV5</t>
  </si>
  <si>
    <t>SMOL5</t>
  </si>
  <si>
    <t>SOME5</t>
  </si>
  <si>
    <t>SOUB5</t>
  </si>
  <si>
    <t>STWA5</t>
  </si>
  <si>
    <t>SOWT5</t>
  </si>
  <si>
    <t>STAG5</t>
  </si>
  <si>
    <t>STAP5</t>
  </si>
  <si>
    <t>STAQ3_MAIN1</t>
  </si>
  <si>
    <t>STBU5</t>
  </si>
  <si>
    <t>STCO5</t>
  </si>
  <si>
    <t>STEN5</t>
  </si>
  <si>
    <t>STHO5</t>
  </si>
  <si>
    <t>STIV5</t>
  </si>
  <si>
    <t>STMA5</t>
  </si>
  <si>
    <t>STOB5</t>
  </si>
  <si>
    <t>STOK5</t>
  </si>
  <si>
    <t>STUD5</t>
  </si>
  <si>
    <t>TAMA3_MAIN1</t>
  </si>
  <si>
    <t>TAMA3_MAIN2</t>
  </si>
  <si>
    <t>TAUL5</t>
  </si>
  <si>
    <t>TAVI5</t>
  </si>
  <si>
    <t>TEIG5</t>
  </si>
  <si>
    <t>TEIH5</t>
  </si>
  <si>
    <t>TINX5J</t>
  </si>
  <si>
    <t>TINX5K</t>
  </si>
  <si>
    <t>TIVE5</t>
  </si>
  <si>
    <t>TIVM5</t>
  </si>
  <si>
    <t>TIVS5</t>
  </si>
  <si>
    <t>TOPS5</t>
  </si>
  <si>
    <t>TORA5</t>
  </si>
  <si>
    <t>TORR5J</t>
  </si>
  <si>
    <t>TORR5K</t>
  </si>
  <si>
    <t>TORT5</t>
  </si>
  <si>
    <t>TORW5</t>
  </si>
  <si>
    <t>TORY5</t>
  </si>
  <si>
    <t>TOTL5</t>
  </si>
  <si>
    <t>TREB5</t>
  </si>
  <si>
    <t>TRUL5</t>
  </si>
  <si>
    <t>TRUS5</t>
  </si>
  <si>
    <t>TRUT5</t>
  </si>
  <si>
    <t>TWEL5</t>
  </si>
  <si>
    <t>TWER7</t>
  </si>
  <si>
    <t>UPTV5</t>
  </si>
  <si>
    <t>WADE5</t>
  </si>
  <si>
    <t>WATC5</t>
  </si>
  <si>
    <t>WATE5K</t>
  </si>
  <si>
    <t>WATE5J</t>
  </si>
  <si>
    <t>WEDM5</t>
  </si>
  <si>
    <t>WELL5</t>
  </si>
  <si>
    <t>WELN5J</t>
  </si>
  <si>
    <t>WELN5K</t>
  </si>
  <si>
    <t>WELT5</t>
  </si>
  <si>
    <t>WESC5</t>
  </si>
  <si>
    <t>WESD5</t>
  </si>
  <si>
    <t>WESG5</t>
  </si>
  <si>
    <t>WESM5</t>
  </si>
  <si>
    <t>WHAQ5</t>
  </si>
  <si>
    <t>WHID5</t>
  </si>
  <si>
    <t>WHCH5</t>
  </si>
  <si>
    <t>WHRH5</t>
  </si>
  <si>
    <t>WINS5</t>
  </si>
  <si>
    <t>WINT5</t>
  </si>
  <si>
    <t>WITH5</t>
  </si>
  <si>
    <t>WITR5</t>
  </si>
  <si>
    <t>WIVE5</t>
  </si>
  <si>
    <t>WOOD5J</t>
  </si>
  <si>
    <t>WOOY5</t>
  </si>
  <si>
    <t>YELV5</t>
  </si>
  <si>
    <t>PAPR3_MAIN1</t>
  </si>
  <si>
    <t>BLAK5</t>
  </si>
  <si>
    <t>WOOD5K</t>
  </si>
  <si>
    <t>AVOH5K</t>
  </si>
  <si>
    <t>FILT5K</t>
  </si>
  <si>
    <t>PAIP5</t>
  </si>
  <si>
    <t>DORS7K</t>
  </si>
  <si>
    <t>BAIR5</t>
  </si>
  <si>
    <t>STWB5</t>
  </si>
  <si>
    <t>DACR5</t>
  </si>
  <si>
    <t>ASTZ5</t>
  </si>
  <si>
    <t>NTAW5</t>
  </si>
  <si>
    <t>BRDW5</t>
  </si>
  <si>
    <t>BATR5</t>
  </si>
  <si>
    <t>SAWR5</t>
  </si>
  <si>
    <t>YEOV3</t>
  </si>
  <si>
    <t>SPAU5J</t>
  </si>
  <si>
    <t>SPAU5K</t>
  </si>
  <si>
    <t>WAPP5</t>
  </si>
  <si>
    <t>WWIC5</t>
  </si>
  <si>
    <t>ASHL5</t>
  </si>
  <si>
    <t>MARG5J</t>
  </si>
  <si>
    <t>CALY5</t>
  </si>
  <si>
    <t>COTH5</t>
  </si>
  <si>
    <t>EMGR5</t>
  </si>
  <si>
    <t>SMET5</t>
  </si>
  <si>
    <t>EXSC5</t>
  </si>
  <si>
    <t>HBBP5</t>
  </si>
  <si>
    <t>UOBA3_MAIN1</t>
  </si>
  <si>
    <t>HEMI3_MAIN1</t>
  </si>
  <si>
    <t>PATC5</t>
  </si>
  <si>
    <t>COLL5K</t>
  </si>
  <si>
    <t>SHER3_MAIN1</t>
  </si>
  <si>
    <t>LGFD3_MAIN1</t>
  </si>
  <si>
    <t>SCYM3_MAIN1</t>
  </si>
  <si>
    <t>SCYM3_MAIN2</t>
  </si>
  <si>
    <t>GSPC3_MAIN1</t>
  </si>
  <si>
    <t>STLI1_MAIN1</t>
  </si>
  <si>
    <t>SHER3_MAIN2</t>
  </si>
  <si>
    <t>FNAT5_MAIN1</t>
  </si>
  <si>
    <t>FNAT5_MAIN2</t>
  </si>
  <si>
    <t>CAIR5_BB_A</t>
  </si>
  <si>
    <t>CAIR5_BB_B</t>
  </si>
  <si>
    <t>EXEM3_#1M0</t>
  </si>
  <si>
    <t>DOCN3_MAIN2</t>
  </si>
  <si>
    <t>ABBW5J</t>
  </si>
  <si>
    <t>ABBW5K</t>
  </si>
  <si>
    <t>NORS5_MAIN2</t>
  </si>
  <si>
    <t>GRAB3_MAIN1</t>
  </si>
  <si>
    <t>GRAB3_MAIN2</t>
  </si>
  <si>
    <t>TAWC5</t>
  </si>
  <si>
    <t>ROAD3_MAIN1</t>
  </si>
  <si>
    <t>ROAD3_MAIN2</t>
  </si>
  <si>
    <t>TEMQ3_MAIN1</t>
  </si>
  <si>
    <t>STDH1_MAIN1</t>
  </si>
  <si>
    <t>LOWL3_MAIN1</t>
  </si>
  <si>
    <t>LOWL3_MAIN2</t>
  </si>
  <si>
    <t>HUNL5</t>
  </si>
  <si>
    <t>NSMA5</t>
  </si>
  <si>
    <t>LAGT3_1H0</t>
  </si>
  <si>
    <t>LANS5</t>
  </si>
  <si>
    <t>EMSA5</t>
  </si>
  <si>
    <t>GRAV3_IDNO1</t>
  </si>
  <si>
    <t>GRAV3_IDNO2</t>
  </si>
  <si>
    <t>Girlington Stor</t>
  </si>
  <si>
    <t>Bradford West</t>
  </si>
  <si>
    <t>ovenden moor</t>
  </si>
  <si>
    <t>wilsden bess</t>
  </si>
  <si>
    <t>airedale road 11 (1001)</t>
  </si>
  <si>
    <t>balme street 11 (1006)</t>
  </si>
  <si>
    <t>barnoldswick 11 (1014)</t>
  </si>
  <si>
    <t>bingley 11 (1018)</t>
  </si>
  <si>
    <t>bolton road 11 (1026)</t>
  </si>
  <si>
    <t>br bingley 25 (1029)</t>
  </si>
  <si>
    <t>bramhope 11 (1034)</t>
  </si>
  <si>
    <t>chelker reservoir 11 (1038)</t>
  </si>
  <si>
    <t>chevin end 11 (1040)</t>
  </si>
  <si>
    <t>cracoe 11 (1045)</t>
  </si>
  <si>
    <t>crosshills 11 (1049)</t>
  </si>
  <si>
    <t>crown street 11 (1053)</t>
  </si>
  <si>
    <t>denholme 11 (1057)</t>
  </si>
  <si>
    <t>four lane ends 11 (1060)</t>
  </si>
  <si>
    <t>furness avenue 11 (1063)</t>
  </si>
  <si>
    <t>gaisby lane 11 (1066)</t>
  </si>
  <si>
    <t>gibraltar road 11 (1070)</t>
  </si>
  <si>
    <t>hallam street 11 (1077)</t>
  </si>
  <si>
    <t>harden lane 11 (1081)</t>
  </si>
  <si>
    <t>haworth 1 11 (1083)</t>
  </si>
  <si>
    <t>haworth 2 11 (1084)</t>
  </si>
  <si>
    <t>idle 11 (1092)</t>
  </si>
  <si>
    <t>ilkley 11 (1095)</t>
  </si>
  <si>
    <t>ings lane 11 (1098)</t>
  </si>
  <si>
    <t>keighley 11 (1100)</t>
  </si>
  <si>
    <t>killinghall road 11 (1102)</t>
  </si>
  <si>
    <t>kirk drive 11 (1104)</t>
  </si>
  <si>
    <t>legrams mill lane 11 (1107)</t>
  </si>
  <si>
    <t>manchester road 11 (1110)</t>
  </si>
  <si>
    <t>moorside road 11 (1115)</t>
  </si>
  <si>
    <t>mount street 11 (1118)</t>
  </si>
  <si>
    <t>nab wood 11 (1121)</t>
  </si>
  <si>
    <t>north avenue 11 (1124)</t>
  </si>
  <si>
    <t>pool 11 (1127)</t>
  </si>
  <si>
    <t>queensbury 11 (1130)</t>
  </si>
  <si>
    <t>rawson road 11 (1133)</t>
  </si>
  <si>
    <t>saint street 11 (1136)</t>
  </si>
  <si>
    <t>salterforth 11 (1139)</t>
  </si>
  <si>
    <t>shipley 11 (1143)</t>
  </si>
  <si>
    <t>skipton 11 (1149)</t>
  </si>
  <si>
    <t>south street 11 (1152)</t>
  </si>
  <si>
    <t>thornton 11 (1158)</t>
  </si>
  <si>
    <t>toller lane 11 (1161)</t>
  </si>
  <si>
    <t>Beverley lane</t>
  </si>
  <si>
    <t>Creyke Beck</t>
  </si>
  <si>
    <t>Burn Park Cottages Battery</t>
  </si>
  <si>
    <t>Burn Park Cottages STOR</t>
  </si>
  <si>
    <t>Fraisthorpe</t>
  </si>
  <si>
    <t>Gibson Lane Windfarm</t>
  </si>
  <si>
    <t>Great Field Lane Generation</t>
  </si>
  <si>
    <t>Routh Windfarm</t>
  </si>
  <si>
    <t>Soberhill wf</t>
  </si>
  <si>
    <t>hull energy centre</t>
  </si>
  <si>
    <t>hull power station</t>
  </si>
  <si>
    <t>humberfield landfill ehvc (1099)</t>
  </si>
  <si>
    <t>lissett wind farm (1155)</t>
  </si>
  <si>
    <t>pillswood bess 1</t>
  </si>
  <si>
    <t>pillswood bess 2</t>
  </si>
  <si>
    <t>scurf dyke farm</t>
  </si>
  <si>
    <t>tansterne biomass</t>
  </si>
  <si>
    <t>wansford road</t>
  </si>
  <si>
    <t>withernwick wf dummy</t>
  </si>
  <si>
    <t>Burn Park Cottage</t>
  </si>
  <si>
    <t>alfred gelder street (1001)</t>
  </si>
  <si>
    <t>belthorpe lane (1005)</t>
  </si>
  <si>
    <t>brett street (1020)</t>
  </si>
  <si>
    <t>burton pidsea (1025)</t>
  </si>
  <si>
    <t>butterwick (1028)</t>
  </si>
  <si>
    <t>clarendon street (1030)</t>
  </si>
  <si>
    <t>cornwall street (1035)</t>
  </si>
  <si>
    <t>county road north (1038)</t>
  </si>
  <si>
    <t>driffield (1044)</t>
  </si>
  <si>
    <t>elgar road (1051)</t>
  </si>
  <si>
    <t>endike lane (1054)</t>
  </si>
  <si>
    <t>first avenue (1059)</t>
  </si>
  <si>
    <t>gibson lane (1076)</t>
  </si>
  <si>
    <t>hayton (1080)</t>
  </si>
  <si>
    <t>hessle road 1 (1083)</t>
  </si>
  <si>
    <t>hessle road 2 (1084)</t>
  </si>
  <si>
    <t>holderness (1087)</t>
  </si>
  <si>
    <t>holme upon spalding moor (1091)</t>
  </si>
  <si>
    <t>hunmanby (1100)</t>
  </si>
  <si>
    <t>kirkburn  (1103)</t>
  </si>
  <si>
    <t>marton gate  (1105)</t>
  </si>
  <si>
    <t>national avenue (1109)</t>
  </si>
  <si>
    <t>newport t1 (1112)</t>
  </si>
  <si>
    <t>norwood (1114)</t>
  </si>
  <si>
    <t>plangeo (1117)</t>
  </si>
  <si>
    <t>salthouse road (1121)</t>
  </si>
  <si>
    <t>sandhill lane  (1125)</t>
  </si>
  <si>
    <t>sculcoates (1127)</t>
  </si>
  <si>
    <t>seaton  (1130)</t>
  </si>
  <si>
    <t>skillings lane (1132)</t>
  </si>
  <si>
    <t>southgate (1135)</t>
  </si>
  <si>
    <t>southwood road (1137)</t>
  </si>
  <si>
    <t>spark mill lane (1140)</t>
  </si>
  <si>
    <t>tiverton road (1143)</t>
  </si>
  <si>
    <t>wawne road (1146)</t>
  </si>
  <si>
    <t>west docks (1151)</t>
  </si>
  <si>
    <t>Selby Stor</t>
  </si>
  <si>
    <t>Drax</t>
  </si>
  <si>
    <t>Spaldington WF</t>
  </si>
  <si>
    <t>gascoigne wood (1002)</t>
  </si>
  <si>
    <t>sixpenny wood wf</t>
  </si>
  <si>
    <t>stillingfleet (1015)</t>
  </si>
  <si>
    <t>whitemoor (1019)</t>
  </si>
  <si>
    <t>newport t2 (1025)</t>
  </si>
  <si>
    <t>olympia mills 11 (1004)</t>
  </si>
  <si>
    <t>riccall (1011)</t>
  </si>
  <si>
    <t>selby 11 (1012)</t>
  </si>
  <si>
    <t>thorpe road 11 (1016)</t>
  </si>
  <si>
    <t>lowfields bess</t>
  </si>
  <si>
    <t>Elland</t>
  </si>
  <si>
    <t>thornhill (1099)</t>
  </si>
  <si>
    <t>todmorden wf</t>
  </si>
  <si>
    <t>bailiff bridge (1002)</t>
  </si>
  <si>
    <t>batley (1005)</t>
  </si>
  <si>
    <t>brighouse 11kv (1008)</t>
  </si>
  <si>
    <t>calder wharf (1012)</t>
  </si>
  <si>
    <t>deighton (1015)</t>
  </si>
  <si>
    <t>denby grange (1018)</t>
  </si>
  <si>
    <t>dowker street (1020)</t>
  </si>
  <si>
    <t>elland (1024)</t>
  </si>
  <si>
    <t>grove street (1028)</t>
  </si>
  <si>
    <t>halifax 11kv (1031)</t>
  </si>
  <si>
    <t>hazelhead (1034)</t>
  </si>
  <si>
    <t>hebden bridge (1039)</t>
  </si>
  <si>
    <t>honley (1041)</t>
  </si>
  <si>
    <t>horbury (1045)</t>
  </si>
  <si>
    <t>lowfield (1054)</t>
  </si>
  <si>
    <t>meltham (1057)</t>
  </si>
  <si>
    <t>mill royd street (1060)</t>
  </si>
  <si>
    <t>mirfield (1063)</t>
  </si>
  <si>
    <t>mytholmroyd (1066)</t>
  </si>
  <si>
    <t>oakes road (1070)</t>
  </si>
  <si>
    <t>park road (1073)</t>
  </si>
  <si>
    <t>prospect road (1076)</t>
  </si>
  <si>
    <t>salterhebble (1079)</t>
  </si>
  <si>
    <t>scholes (1082)</t>
  </si>
  <si>
    <t>slaithwaite (1086)</t>
  </si>
  <si>
    <t>snelsins lane (1089)</t>
  </si>
  <si>
    <t>sowerby bridge 11kv (1092)</t>
  </si>
  <si>
    <t>spenborough (1096)</t>
  </si>
  <si>
    <t>swan bank lane 11 (1155)</t>
  </si>
  <si>
    <t>todmorden (1104)</t>
  </si>
  <si>
    <t>Goole 2</t>
  </si>
  <si>
    <t>Ferrybridge A</t>
  </si>
  <si>
    <t>Twin Rivers</t>
  </si>
  <si>
    <t>camblesforth solar</t>
  </si>
  <si>
    <t>goolefields wf</t>
  </si>
  <si>
    <t>rusholme bess</t>
  </si>
  <si>
    <t>rusholme wf</t>
  </si>
  <si>
    <t>SGG</t>
  </si>
  <si>
    <t>crowle (1049)</t>
  </si>
  <si>
    <t>drax 11 (1003)</t>
  </si>
  <si>
    <t>eggborough 11 (1005)</t>
  </si>
  <si>
    <t>ferrybridge 11 (1010)</t>
  </si>
  <si>
    <t>goole 11 (1015)</t>
  </si>
  <si>
    <t>grimethorpe 11 (1017)</t>
  </si>
  <si>
    <t>guardian glass 11 (1018)</t>
  </si>
  <si>
    <t>guardian glass 66 (1019)</t>
  </si>
  <si>
    <t>hemsworth 11 (1020)</t>
  </si>
  <si>
    <t>ledston 11 (1023)</t>
  </si>
  <si>
    <t>monckton 11 (1027)</t>
  </si>
  <si>
    <t>rawcliffe 11 (1028)</t>
  </si>
  <si>
    <t>south elmsall 11 (1013)</t>
  </si>
  <si>
    <t>south kirkby 11 (1031)</t>
  </si>
  <si>
    <t>FMF2</t>
  </si>
  <si>
    <t>Ferrybridge B</t>
  </si>
  <si>
    <t>Hook Moor</t>
  </si>
  <si>
    <t>beal 11 (2010)</t>
  </si>
  <si>
    <t>ferrybridge multifuel</t>
  </si>
  <si>
    <t>wellbeck generation</t>
  </si>
  <si>
    <t>wheldale generation (2102)</t>
  </si>
  <si>
    <t>agfa 33 (2001)</t>
  </si>
  <si>
    <t>audby lane 11 (2002)</t>
  </si>
  <si>
    <t>barwick 11 (2007)</t>
  </si>
  <si>
    <t>carr lane 11 (2019)</t>
  </si>
  <si>
    <t>commonside lane 11 (2023)</t>
  </si>
  <si>
    <t>dunkeswick 11 (2028)</t>
  </si>
  <si>
    <t>fenton lane 11 (2033)</t>
  </si>
  <si>
    <t>hambleton junction</t>
  </si>
  <si>
    <t>leeds road collingham 11 (2051)</t>
  </si>
  <si>
    <t>ninelands lane 11 (2053)</t>
  </si>
  <si>
    <t>normanton 11 (2056)</t>
  </si>
  <si>
    <t>oakwood lane 11 (2059)</t>
  </si>
  <si>
    <t>pollington 11 (2085)</t>
  </si>
  <si>
    <t>premier way north 1</t>
  </si>
  <si>
    <t>premier way north 2</t>
  </si>
  <si>
    <t>prince of wales 11 (2063)</t>
  </si>
  <si>
    <t>roman avenue 11 (2066)</t>
  </si>
  <si>
    <t>seacroft 11 (2070)</t>
  </si>
  <si>
    <t>sharlston 11 (2073)</t>
  </si>
  <si>
    <t>sherburn 11 (2076)</t>
  </si>
  <si>
    <t>sledmere garth 11 (2079)</t>
  </si>
  <si>
    <t>smith street 11 (2082)</t>
  </si>
  <si>
    <t>tadcaster 11 (2089)</t>
  </si>
  <si>
    <t>warren lane 11</t>
  </si>
  <si>
    <t>weeland road 11 (2095)</t>
  </si>
  <si>
    <t>wellington street 11 (2098)</t>
  </si>
  <si>
    <t>Kings Road_Phase 1</t>
  </si>
  <si>
    <t>Grimsby West</t>
  </si>
  <si>
    <t>PortImm-Gas</t>
  </si>
  <si>
    <t>Queens Road_Phase 2</t>
  </si>
  <si>
    <t>bishopsthorpe33</t>
  </si>
  <si>
    <t>immland33 (2071)</t>
  </si>
  <si>
    <t>lind33</t>
  </si>
  <si>
    <t>low farm bradley</t>
  </si>
  <si>
    <t>mauxhall farm</t>
  </si>
  <si>
    <t>tiox33 (2060)</t>
  </si>
  <si>
    <t>trondheim way bess</t>
  </si>
  <si>
    <t>bart11 (2001)</t>
  </si>
  <si>
    <t>btp11b (2003)</t>
  </si>
  <si>
    <t>clot11 (2006)</t>
  </si>
  <si>
    <t>conv11 (2008)</t>
  </si>
  <si>
    <t>cony11 (2011)</t>
  </si>
  <si>
    <t>doug11 (2014)</t>
  </si>
  <si>
    <t>east11 (2017)</t>
  </si>
  <si>
    <t>grimd6 (2024)</t>
  </si>
  <si>
    <t>grtc11 (2021)</t>
  </si>
  <si>
    <t>humb11 (2030)</t>
  </si>
  <si>
    <t>lind33 (2041)</t>
  </si>
  <si>
    <t>mars11 (2043)</t>
  </si>
  <si>
    <t>mil33 (2047)</t>
  </si>
  <si>
    <t>quer11 (2054)</t>
  </si>
  <si>
    <t>scar11 (2057)</t>
  </si>
  <si>
    <t>wesc11 (2062)</t>
  </si>
  <si>
    <t>yarb11 (2066)</t>
  </si>
  <si>
    <t>baslow road (1001)</t>
  </si>
  <si>
    <t>Jordonthorpe</t>
  </si>
  <si>
    <t>callywhite lane 11 (1017)</t>
  </si>
  <si>
    <t>dronfield (1004)</t>
  </si>
  <si>
    <t>greenhill (1007)</t>
  </si>
  <si>
    <t>millhouses (1010)</t>
  </si>
  <si>
    <t>woodseats (1013)</t>
  </si>
  <si>
    <t>Brigg biomass</t>
  </si>
  <si>
    <t>Keadby</t>
  </si>
  <si>
    <t>Gayton</t>
  </si>
  <si>
    <t>Laceby Solar</t>
  </si>
  <si>
    <t>Ravensthorpe</t>
  </si>
  <si>
    <t>Scun STOR</t>
  </si>
  <si>
    <t>bagmoor wind farm (3129)</t>
  </si>
  <si>
    <t>fen farm wind farm (3127)</t>
  </si>
  <si>
    <t>fibrogen (3038)</t>
  </si>
  <si>
    <t>grange wf</t>
  </si>
  <si>
    <t>roxby (3084)</t>
  </si>
  <si>
    <t>scawby brook_148</t>
  </si>
  <si>
    <t>scawby brook_177</t>
  </si>
  <si>
    <t>scawby brook_183</t>
  </si>
  <si>
    <t>sweeting thorns pv</t>
  </si>
  <si>
    <t>belmont covert (3002)</t>
  </si>
  <si>
    <t>billet lane (3004)</t>
  </si>
  <si>
    <t>binbrook (3007)</t>
  </si>
  <si>
    <t>boc scunthorpe (3014)</t>
  </si>
  <si>
    <t>bottesford (3015)</t>
  </si>
  <si>
    <t>bridges road (3018)</t>
  </si>
  <si>
    <t>broughton (3022)</t>
  </si>
  <si>
    <t>caistor (3029)</t>
  </si>
  <si>
    <t>corringham road (3034)</t>
  </si>
  <si>
    <t>epworth (3035)</t>
  </si>
  <si>
    <t>firth brown (3039)</t>
  </si>
  <si>
    <t>flixborough (3042)</t>
  </si>
  <si>
    <t>foxhills (3046)</t>
  </si>
  <si>
    <t>grainthorpe (3049)</t>
  </si>
  <si>
    <t>harpswell (3051)</t>
  </si>
  <si>
    <t>haxey (3053)</t>
  </si>
  <si>
    <t>hibaldstow (3055)</t>
  </si>
  <si>
    <t>keddington road (3060)</t>
  </si>
  <si>
    <t>lea road (3067)</t>
  </si>
  <si>
    <t>louth (3070)</t>
  </si>
  <si>
    <t>normanby (3074)</t>
  </si>
  <si>
    <t>north thoresby (3076)</t>
  </si>
  <si>
    <t>pasture road south (3080)</t>
  </si>
  <si>
    <t>south ferriby (3098)</t>
  </si>
  <si>
    <t>south reston (3101)</t>
  </si>
  <si>
    <t>station road (3104)</t>
  </si>
  <si>
    <t>stow (3107)</t>
  </si>
  <si>
    <t>walesby (3109)</t>
  </si>
  <si>
    <t>wrawby (3114)</t>
  </si>
  <si>
    <t>keadby wf</t>
  </si>
  <si>
    <t>UoL</t>
  </si>
  <si>
    <t>Kirkstall</t>
  </si>
  <si>
    <t>abbey road (1001)</t>
  </si>
  <si>
    <t>beeston royds (1006)</t>
  </si>
  <si>
    <t>beeston royds t6/7 (1014)</t>
  </si>
  <si>
    <t>br kirkstall (1016)</t>
  </si>
  <si>
    <t>bramley (1017)</t>
  </si>
  <si>
    <t>burley street (1020)</t>
  </si>
  <si>
    <t>clarendon road (1023)</t>
  </si>
  <si>
    <t>farnley crescent (1026)</t>
  </si>
  <si>
    <t>fir tree lane (1029)</t>
  </si>
  <si>
    <t>gildersome bdfd road (1038)</t>
  </si>
  <si>
    <t>hedley chase (1041)</t>
  </si>
  <si>
    <t>iveson house (1044)</t>
  </si>
  <si>
    <t>middleton town street (1053)</t>
  </si>
  <si>
    <t>morley (1056)</t>
  </si>
  <si>
    <t>sulzers t1 (1063)</t>
  </si>
  <si>
    <t>tingley (1066)</t>
  </si>
  <si>
    <t>upper basinghall street (1071)</t>
  </si>
  <si>
    <t>west park (1075)</t>
  </si>
  <si>
    <t>whingate (1077)</t>
  </si>
  <si>
    <t>whitehall road 11kV (1080)</t>
  </si>
  <si>
    <t>blue boy street (2001)</t>
  </si>
  <si>
    <t>Neepsend</t>
  </si>
  <si>
    <t>claywheels lane (2004)</t>
  </si>
  <si>
    <t>crookesmoor road (2007)</t>
  </si>
  <si>
    <t>loxley road (2011)</t>
  </si>
  <si>
    <t>penistone road (2013)</t>
  </si>
  <si>
    <t>rawson spring road (2016)</t>
  </si>
  <si>
    <t>stannington road (2019)</t>
  </si>
  <si>
    <t>gleadless valley (3001)</t>
  </si>
  <si>
    <t>Norton Lees</t>
  </si>
  <si>
    <t>marmion road (3004)</t>
  </si>
  <si>
    <t>norfolk park (3007)</t>
  </si>
  <si>
    <t>saxon road (3011)</t>
  </si>
  <si>
    <t>snaithing park road (3014)</t>
  </si>
  <si>
    <t>Pitsmoor A forgemasters (4008)</t>
  </si>
  <si>
    <t>Pitsmoor</t>
  </si>
  <si>
    <t>barnsley road (4001)</t>
  </si>
  <si>
    <t>bellhouse road (4004)</t>
  </si>
  <si>
    <t>firth brown (4007)</t>
  </si>
  <si>
    <t>newhall road (4009)</t>
  </si>
  <si>
    <t>stanley street (4013)</t>
  </si>
  <si>
    <t>stevenson road (4016)</t>
  </si>
  <si>
    <t>Northern Gateway Biomass</t>
  </si>
  <si>
    <t>Saltend</t>
  </si>
  <si>
    <t>Staithes Road Gas Facility</t>
  </si>
  <si>
    <t>ellifoot lane (2005)</t>
  </si>
  <si>
    <t>ottringham road (2021)</t>
  </si>
  <si>
    <t>out newton windfarm (2024)</t>
  </si>
  <si>
    <t>roos wf dummy</t>
  </si>
  <si>
    <t>King George Dock 11kV</t>
  </si>
  <si>
    <t>aldbrough gas caverns (2001)</t>
  </si>
  <si>
    <t>easington (2002)</t>
  </si>
  <si>
    <t>hedon road (2011)</t>
  </si>
  <si>
    <t>hull east (2014)</t>
  </si>
  <si>
    <t>patrington road (2025)</t>
  </si>
  <si>
    <t>westcott street (2030)</t>
  </si>
  <si>
    <t>withernsea (2033)</t>
  </si>
  <si>
    <t>yw hull road (2037)</t>
  </si>
  <si>
    <t>arundel street (5001)</t>
  </si>
  <si>
    <t>Sheffield City</t>
  </si>
  <si>
    <t>brinsworth strip mill</t>
  </si>
  <si>
    <t>ellin street (5004)</t>
  </si>
  <si>
    <t>fullerton road (6001)</t>
  </si>
  <si>
    <t>mansfield road (5009)</t>
  </si>
  <si>
    <t>park hill (5012)</t>
  </si>
  <si>
    <t>silver street (5016)</t>
  </si>
  <si>
    <t>victoria street (5019)</t>
  </si>
  <si>
    <t>Newmarket Approach Generation</t>
  </si>
  <si>
    <t>Skelton Grange</t>
  </si>
  <si>
    <t>emerald street (1038)</t>
  </si>
  <si>
    <t>skelton grange efw</t>
  </si>
  <si>
    <t>zeneca (1177)</t>
  </si>
  <si>
    <t>allerton hill t1 11kv (1002)</t>
  </si>
  <si>
    <t>allerton hill t2 11kv (1004)</t>
  </si>
  <si>
    <t>alverthorpe road (1005)</t>
  </si>
  <si>
    <t>armouries drive (1008)</t>
  </si>
  <si>
    <t>birkby (1011)</t>
  </si>
  <si>
    <t>brookfield street (1014)</t>
  </si>
  <si>
    <t>burmantofts (1017)</t>
  </si>
  <si>
    <t>burnleyville (1020)</t>
  </si>
  <si>
    <t>buslingthorpe green (1023)</t>
  </si>
  <si>
    <t>carlton hill (1026)</t>
  </si>
  <si>
    <t>clarence road (1029)</t>
  </si>
  <si>
    <t>dalton (1032)</t>
  </si>
  <si>
    <t>dudley hill (1035)</t>
  </si>
  <si>
    <t>folly hall (1040)</t>
  </si>
  <si>
    <t>hillcrest (1055)</t>
  </si>
  <si>
    <t>holbeck (1058)</t>
  </si>
  <si>
    <t>kenmore road (1061)</t>
  </si>
  <si>
    <t>knostrop  (1065)</t>
  </si>
  <si>
    <t>leasowe road (1068)</t>
  </si>
  <si>
    <t>leylands road (1079)</t>
  </si>
  <si>
    <t>liversedge (1082)</t>
  </si>
  <si>
    <t>low moor  (1085)</t>
  </si>
  <si>
    <t>milton place (1094)</t>
  </si>
  <si>
    <t>moor road (1097)</t>
  </si>
  <si>
    <t>nab lane</t>
  </si>
  <si>
    <t>odsal (1100)</t>
  </si>
  <si>
    <t>outwood (1103)</t>
  </si>
  <si>
    <t>pontefract lane t1/2 (1107)</t>
  </si>
  <si>
    <t>pontefract lane t3 (1109)</t>
  </si>
  <si>
    <t>rawdon (1111)</t>
  </si>
  <si>
    <t>rodley lane (1117)</t>
  </si>
  <si>
    <t>royds lane (1124)</t>
  </si>
  <si>
    <t>selby road (1130)</t>
  </si>
  <si>
    <t>springmill street (1137)</t>
  </si>
  <si>
    <t>st andrews road (1138)</t>
  </si>
  <si>
    <t>station lane 25kv (1139)</t>
  </si>
  <si>
    <t>stourton (1145)</t>
  </si>
  <si>
    <t>stourton 132/11kv (1147)</t>
  </si>
  <si>
    <t>sweet street</t>
  </si>
  <si>
    <t>swinnow moor (1150)</t>
  </si>
  <si>
    <t>thornbury (1153)</t>
  </si>
  <si>
    <t>tong street  (1156)</t>
  </si>
  <si>
    <t>varley street (1159)</t>
  </si>
  <si>
    <t>white lee (1165)</t>
  </si>
  <si>
    <t>whitehall road 2/3</t>
  </si>
  <si>
    <t>wibsey (1168)</t>
  </si>
  <si>
    <t>yew green road (1171)</t>
  </si>
  <si>
    <t>york road (1174)</t>
  </si>
  <si>
    <t>caxton way gas</t>
  </si>
  <si>
    <t>Thurcroft</t>
  </si>
  <si>
    <t>chesterfield road</t>
  </si>
  <si>
    <t>green lane generation</t>
  </si>
  <si>
    <t>harworth (1015)</t>
  </si>
  <si>
    <t>maltby (1020)</t>
  </si>
  <si>
    <t>penny hill wf dummy</t>
  </si>
  <si>
    <t>beighton (1001)</t>
  </si>
  <si>
    <t>costhorpe (1003)</t>
  </si>
  <si>
    <t>dinnington (1005)</t>
  </si>
  <si>
    <t>edlington (1007)</t>
  </si>
  <si>
    <t>hackenthorpe (1013)</t>
  </si>
  <si>
    <t>kiveton park (1018)</t>
  </si>
  <si>
    <t>mexborough 1&amp;2 (1022)</t>
  </si>
  <si>
    <t>mexborough 3 (1023)</t>
  </si>
  <si>
    <t>new orchard lane (1025)</t>
  </si>
  <si>
    <t>silverwood (1028)</t>
  </si>
  <si>
    <t>tickhill road (1031)</t>
  </si>
  <si>
    <t>BCB_10MW</t>
  </si>
  <si>
    <t>West Melton</t>
  </si>
  <si>
    <t>BCB_20MW</t>
  </si>
  <si>
    <t>Greenpark Energy Askern (1006)</t>
  </si>
  <si>
    <t>Greenpark Energy Brodsworth (1121)</t>
  </si>
  <si>
    <t>UK power reserve</t>
  </si>
  <si>
    <t>bcb donbat</t>
  </si>
  <si>
    <t>bernard road (1030)</t>
  </si>
  <si>
    <t>blackburn meadows biomass</t>
  </si>
  <si>
    <t>hampole wf</t>
  </si>
  <si>
    <t>hunningley bess</t>
  </si>
  <si>
    <t>oaks lane bess</t>
  </si>
  <si>
    <t>swangate bess</t>
  </si>
  <si>
    <t>trumfleet (1181)</t>
  </si>
  <si>
    <t>tween bridge wf</t>
  </si>
  <si>
    <t>water vole way generation</t>
  </si>
  <si>
    <t>Kilnhurst (1148)</t>
  </si>
  <si>
    <t>aldham (1001)</t>
  </si>
  <si>
    <t>armthorpe (1003)</t>
  </si>
  <si>
    <t>askern (1005)</t>
  </si>
  <si>
    <t>austerfield (1011)</t>
  </si>
  <si>
    <t>balby  (1013)</t>
  </si>
  <si>
    <t>barnburgh (1015)</t>
  </si>
  <si>
    <t>barnsley (1017)</t>
  </si>
  <si>
    <t>barugh (1020)</t>
  </si>
  <si>
    <t>belmont avenue (1024)</t>
  </si>
  <si>
    <t>bentley (1027)</t>
  </si>
  <si>
    <t>blackburn meadows (1031)</t>
  </si>
  <si>
    <t>boc brinsworth (1038)</t>
  </si>
  <si>
    <t>brodsworth (1041)</t>
  </si>
  <si>
    <t>bsc shepcote lane (1043)</t>
  </si>
  <si>
    <t>burton road (1046)</t>
  </si>
  <si>
    <t>darnall (1052)</t>
  </si>
  <si>
    <t>dearne road (1055)</t>
  </si>
  <si>
    <t>denby dale road (1057)</t>
  </si>
  <si>
    <t>doncaster central 25kv (1063)</t>
  </si>
  <si>
    <t>durkar low lane (1067)</t>
  </si>
  <si>
    <t>ecclesfield (1070)</t>
  </si>
  <si>
    <t>elmhirst lane 1  (1072)</t>
  </si>
  <si>
    <t>elmhirst lane 2 (1073)</t>
  </si>
  <si>
    <t>elsecar (1076)</t>
  </si>
  <si>
    <t>fish dam lane (1078)</t>
  </si>
  <si>
    <t>greyfriars road (1092)</t>
  </si>
  <si>
    <t>greyfriars road t3&amp;t4 11 (1213)</t>
  </si>
  <si>
    <t>hickleton (1095)</t>
  </si>
  <si>
    <t>hope (1097)</t>
  </si>
  <si>
    <t>hope cement (1098)</t>
  </si>
  <si>
    <t>houghton main (1101)</t>
  </si>
  <si>
    <t>ici fibres (1113)</t>
  </si>
  <si>
    <t>jarratt street (1115)</t>
  </si>
  <si>
    <t>kirk sandall  (1119)</t>
  </si>
  <si>
    <t>markham gates (1123)</t>
  </si>
  <si>
    <t>network rail mallard way</t>
  </si>
  <si>
    <t>orgreave (1125)</t>
  </si>
  <si>
    <t>park street (1128)</t>
  </si>
  <si>
    <t>penistone  (1132)</t>
  </si>
  <si>
    <t>rawmarsh road 1_2 (1135)</t>
  </si>
  <si>
    <t>rawmarsh road 3_4 (1136)</t>
  </si>
  <si>
    <t>revill lane (1143)</t>
  </si>
  <si>
    <t>rockware (1146)</t>
  </si>
  <si>
    <t>scissett (1150)</t>
  </si>
  <si>
    <t>shirland lane (1153)</t>
  </si>
  <si>
    <t>smithy green (1156)</t>
  </si>
  <si>
    <t>stainforth (1158)</t>
  </si>
  <si>
    <t>stairfoot (1161)</t>
  </si>
  <si>
    <t>stoke street (1166)</t>
  </si>
  <si>
    <t>tankersley park (1169)</t>
  </si>
  <si>
    <t>templeborough (1171)</t>
  </si>
  <si>
    <t>thorne (1174)</t>
  </si>
  <si>
    <t>tinsley wire (1178)</t>
  </si>
  <si>
    <t>ues stocksbridge fume (1184)</t>
  </si>
  <si>
    <t>wakefield monckton road 33 (1187)</t>
  </si>
  <si>
    <t>wath upon dearne</t>
  </si>
  <si>
    <t>west end lane (1192)</t>
  </si>
  <si>
    <t>west moor park (1196)</t>
  </si>
  <si>
    <t>wheatacre road (1198)</t>
  </si>
  <si>
    <t>wheatley park (1200)</t>
  </si>
  <si>
    <t>woodcock street (1202)</t>
  </si>
  <si>
    <t>woolley (1205)</t>
  </si>
  <si>
    <t>worsborough (1207)</t>
  </si>
  <si>
    <t>york street (1210)</t>
  </si>
  <si>
    <t>Templeborough Biomass</t>
  </si>
  <si>
    <t>Wincobank</t>
  </si>
  <si>
    <t>blackburn valley (7001)</t>
  </si>
  <si>
    <t>shepcote tinsley (7005)</t>
  </si>
  <si>
    <t>tinsley park road (7008)</t>
  </si>
  <si>
    <t>waverley (7011)</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</si>
  <si>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</si>
  <si>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</si>
  <si>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</si>
  <si>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</si>
  <si>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</si>
  <si>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</si>
  <si>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</si>
  <si>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</si>
  <si>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</si>
  <si>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</si>
  <si>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</si>
  <si>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</si>
  <si>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</si>
  <si>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</si>
  <si>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</si>
  <si>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</si>
  <si>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</si>
  <si>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</si>
  <si>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</si>
  <si>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</si>
  <si>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</si>
  <si>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</si>
  <si>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</si>
  <si>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</si>
  <si>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</si>
  <si>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</si>
  <si>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</si>
  <si>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</si>
  <si>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</si>
  <si>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</si>
  <si>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</si>
  <si>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</si>
  <si>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</si>
  <si>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</si>
  <si>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</si>
  <si>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</si>
  <si>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</si>
  <si>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</si>
  <si>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</si>
  <si>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</si>
  <si>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</si>
  <si>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</si>
  <si>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</si>
  <si>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</si>
  <si>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</si>
  <si>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</si>
  <si>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</si>
  <si>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</si>
  <si>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</si>
  <si>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</si>
  <si>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</si>
  <si>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</si>
  <si>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</si>
  <si>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</si>
  <si>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</si>
  <si>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</si>
  <si>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</si>
  <si>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</si>
  <si>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</si>
  <si>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</si>
  <si>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</si>
  <si>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</si>
  <si>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</si>
  <si>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</si>
  <si>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</si>
  <si>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</si>
  <si>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</si>
  <si>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</si>
  <si>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</si>
  <si>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</si>
  <si>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</si>
  <si>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</si>
  <si>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</si>
  <si>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</si>
  <si>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</si>
  <si>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</si>
  <si>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</si>
  <si>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</si>
  <si>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</si>
  <si>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</si>
  <si>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</si>
  <si>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</si>
  <si>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</si>
  <si>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</si>
  <si>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</si>
  <si>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</si>
  <si>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</si>
  <si>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</si>
  <si>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</si>
  <si>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</si>
  <si>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</si>
  <si>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</si>
  <si>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</si>
  <si>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</si>
  <si>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</si>
  <si>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</si>
  <si>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</si>
  <si>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</si>
  <si>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</si>
  <si>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</si>
  <si>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</si>
  <si>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</si>
  <si>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</si>
  <si>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</si>
  <si>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</si>
  <si>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</si>
  <si>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</si>
  <si>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</si>
  <si>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</si>
  <si>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</si>
  <si>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</si>
  <si>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</si>
  <si>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</si>
  <si>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</si>
  <si>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</si>
  <si>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</si>
  <si>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</si>
  <si>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</si>
  <si>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</si>
  <si>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</si>
  <si>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</si>
  <si>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</si>
  <si>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</si>
  <si>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</si>
  <si>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</si>
  <si>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</si>
  <si>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</si>
  <si>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</si>
  <si>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</si>
  <si>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</si>
  <si>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</si>
  <si>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</si>
  <si>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</si>
  <si>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</si>
  <si>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</si>
  <si>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</si>
  <si>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</si>
  <si>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</si>
  <si>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</si>
  <si>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</si>
  <si>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</si>
  <si>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</si>
  <si>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</si>
  <si>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</si>
  <si>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</si>
  <si>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</si>
  <si>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</si>
  <si>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</si>
  <si>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</si>
  <si>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</si>
  <si>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</si>
  <si>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</si>
  <si>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</si>
  <si>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</si>
  <si>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</si>
  <si>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</si>
  <si>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</si>
  <si>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</si>
  <si>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</si>
  <si>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</si>
  <si>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</si>
  <si>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</si>
  <si>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</si>
  <si>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</si>
  <si>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</si>
  <si>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</si>
  <si>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</si>
  <si>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</si>
  <si>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</si>
  <si>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</si>
  <si>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</si>
  <si>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</si>
  <si>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</si>
  <si>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</si>
  <si>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</si>
  <si>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</si>
  <si>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</si>
  <si>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</si>
  <si>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</si>
  <si>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</si>
  <si>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</si>
  <si>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</si>
  <si>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</si>
  <si>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</si>
  <si>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</si>
  <si>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</si>
  <si>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</si>
  <si>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</si>
  <si>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</si>
  <si>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</si>
  <si>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</si>
  <si>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</si>
  <si>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</si>
  <si>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</si>
  <si>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</si>
  <si>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</si>
  <si>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</si>
  <si>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</si>
  <si>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</si>
  <si>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</si>
  <si>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</si>
  <si>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</si>
  <si>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</si>
  <si>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</si>
  <si>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</si>
  <si>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</si>
  <si>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</si>
  <si>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</si>
  <si>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</si>
  <si>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</si>
  <si>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</si>
  <si>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</si>
  <si>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</si>
  <si>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</si>
  <si>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</si>
  <si>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</si>
  <si>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</si>
  <si>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</si>
  <si>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</si>
  <si>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</si>
  <si>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</si>
  <si>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</si>
  <si>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</si>
  <si>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</si>
  <si>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</si>
  <si>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</si>
  <si>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</si>
  <si>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</si>
  <si>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</si>
  <si>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</si>
  <si>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</si>
  <si>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</si>
  <si>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</si>
  <si>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</si>
  <si>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</si>
  <si>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</si>
  <si>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</si>
  <si>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</si>
  <si>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</si>
  <si>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</si>
  <si>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</si>
  <si>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</si>
  <si>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</si>
  <si>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</si>
  <si>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</si>
  <si>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</si>
  <si>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</si>
  <si>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(£/year)</t>
  </si>
  <si>
    <t>Domestic Aggregated</t>
  </si>
  <si>
    <t>Single band</t>
  </si>
  <si>
    <t>-</t>
  </si>
  <si>
    <t>Properties connected at LV, billing with no MIC</t>
  </si>
  <si>
    <t>kWh</t>
  </si>
  <si>
    <t>∞</t>
  </si>
  <si>
    <t>Properties connected at LV, billing with MIC</t>
  </si>
  <si>
    <t>kVA</t>
  </si>
  <si>
    <t>Properties connected at HV</t>
  </si>
  <si>
    <t>EHV Properties</t>
  </si>
  <si>
    <t>* All boundaries are inclusive of the upper threshold and exclusive of the lower threshold i.e. Lower &lt; x ≤ Upper.</t>
  </si>
  <si>
    <t>Boundary thresholds</t>
  </si>
  <si>
    <t>Residual Charge per Fixed Charge (p/day)</t>
  </si>
  <si>
    <t>0 to 3986</t>
  </si>
  <si>
    <t>3986 to 13677</t>
  </si>
  <si>
    <t>13677 to 27543</t>
  </si>
  <si>
    <t>27543 to ∞</t>
  </si>
  <si>
    <t>0 to 90</t>
  </si>
  <si>
    <t>90 to 150</t>
  </si>
  <si>
    <t>150 to 250</t>
  </si>
  <si>
    <t>250 to ∞</t>
  </si>
  <si>
    <t>0 to 500</t>
  </si>
  <si>
    <t>500 to 1100</t>
  </si>
  <si>
    <t>1100 to 2000</t>
  </si>
  <si>
    <t>2000 to ∞</t>
  </si>
  <si>
    <t>EDCM Band 1</t>
  </si>
  <si>
    <t>0 to 3500</t>
  </si>
  <si>
    <t>EDCM Band 2</t>
  </si>
  <si>
    <t>3500 to 11000</t>
  </si>
  <si>
    <t>EDCM Band 3</t>
  </si>
  <si>
    <t>11000 to 20000</t>
  </si>
  <si>
    <t>EDCM Band 4</t>
  </si>
  <si>
    <t>20000 to ∞</t>
  </si>
  <si>
    <t>Residual Charge per Fixed Charge** (p/day)</t>
  </si>
  <si>
    <t>Residual Charge per Unit rate 1** (p/kWh)</t>
  </si>
  <si>
    <t>Residual Charge per Unit rate 2** (p/kWh)</t>
  </si>
  <si>
    <t>Residual Charge per Unit rate 3** (p/kWh)</t>
  </si>
  <si>
    <t>**Residual charge element in London Power Networks CDCM model is negative and therefore the application of the residual reduces the calculated fixed charge. If the fixed charge reaches zero then the remaining reduction is applied to the unit rates.</t>
  </si>
  <si>
    <t>Residual Charge per MPAN (£)</t>
  </si>
  <si>
    <t>Residual Charge per MPAN (£) per year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</si>
  <si>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</si>
  <si>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</si>
  <si>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</si>
  <si>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</si>
  <si>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</si>
  <si>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</si>
  <si>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</si>
  <si>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</si>
  <si>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</si>
  <si>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</si>
  <si>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</si>
  <si>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</si>
  <si>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</si>
  <si>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</si>
  <si>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</si>
  <si>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</si>
  <si>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</si>
  <si>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</si>
  <si>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</si>
  <si>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</si>
  <si>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</si>
  <si>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</si>
  <si>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</si>
  <si>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</si>
  <si>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</si>
  <si>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</si>
  <si>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</si>
  <si>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</si>
  <si>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</si>
  <si>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</si>
  <si>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properties and Unmetered Supplies tariff calculator</t>
  </si>
  <si>
    <t>EHV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</si>
  <si>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</si>
  <si>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</si>
  <si>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</si>
  <si>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</si>
  <si>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</si>
  <si>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</si>
  <si>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</si>
  <si>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</si>
  <si>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</si>
  <si>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</si>
  <si>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</si>
  <si>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</si>
  <si>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</si>
  <si>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</si>
  <si>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</si>
  <si>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</si>
  <si>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</si>
  <si>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</si>
  <si>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</si>
  <si>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</si>
  <si>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</si>
  <si>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</si>
  <si>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</si>
  <si>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</si>
  <si>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</si>
  <si>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</si>
  <si>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</si>
  <si>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</si>
  <si>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</si>
  <si>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</si>
  <si>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</si>
  <si>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</si>
  <si>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</si>
  <si>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</si>
  <si>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</si>
  <si>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</si>
  <si>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</si>
  <si>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</si>
  <si>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</si>
  <si>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</si>
  <si>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</si>
  <si>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</si>
  <si>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</si>
  <si>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</si>
  <si>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</si>
  <si>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</si>
  <si>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</si>
  <si>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</si>
  <si>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</si>
  <si>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</si>
  <si>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</si>
  <si>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Berkswell 132kV</t>
  </si>
  <si>
    <t>_NO NAME_ [BESW1P-COVS1_103-COVW1_403-BES...]</t>
  </si>
  <si>
    <t>Coventry 132kV</t>
  </si>
  <si>
    <t>Berkswell 132kV_Harbury_</t>
  </si>
  <si>
    <t>Coventry 132kV_Hinckley 33_</t>
  </si>
  <si>
    <t>Coventry 132kV_Pailton_</t>
  </si>
  <si>
    <t>Coventry 132kV_Daventry_</t>
  </si>
  <si>
    <t>Coventry 132kV_Coventry North_</t>
  </si>
  <si>
    <t>Coventry 132kV_Nuneaton_</t>
  </si>
  <si>
    <t>_NO NAME_ [ASHS3GEN]</t>
  </si>
  <si>
    <t>Berkswell 132kV_Warwick 33_</t>
  </si>
  <si>
    <t>Coventry 132kV_Rugby_</t>
  </si>
  <si>
    <t>Berkswell 132kV_Coventry West_</t>
  </si>
  <si>
    <t>Coventry 132kV_Whitley_</t>
  </si>
  <si>
    <t>Berkswell 132kV_Coventry Central_</t>
  </si>
  <si>
    <t>Berkswell 132kV_Coventry South_</t>
  </si>
  <si>
    <t>_NO NAME_ [CRIR3PV]</t>
  </si>
  <si>
    <t>_NO NAME_ [HYDL3ESS]</t>
  </si>
  <si>
    <t>_NO NAME_ [KIRO3PV]</t>
  </si>
  <si>
    <t>_NO NAME_ [MIDR3PV]</t>
  </si>
  <si>
    <t>HYB:[Coventry 132kV_Hinckley 33_] &amp; [Coventry 132kV_Pailton_]-&gt;Coventry 132kV_Pailton_Sapcote (T1 &amp; T2)</t>
  </si>
  <si>
    <t>HYB:[Coventry 132kV_Pailton_] &amp; [Coventry 132kV_Rugby_]-&gt;Coventry 132kV_Pailton_Rugby Gateway (T2)</t>
  </si>
  <si>
    <t>HYB:[Coventry 132kV_Daventry_] &amp; [Coventry 132kV_Rugby_]-&gt;Coventry 132kV_Daventry_Crick (T1 &amp; T2 T3)</t>
  </si>
  <si>
    <t>HYB:[Coventry 132kV_Coventry North_] &amp; [Coventry 132kV_Nuneaton_]-&gt;Coventry 132kV_Coventry North_Newdigate (T2)</t>
  </si>
  <si>
    <t>HYB:[Berkswell 132kV_Warwick 33_] &amp; [Berkswell 132kV_Coventry West_]-&gt;Berkswell 132kV_Warwick 33_Kenilworth (T1 &amp; T2)</t>
  </si>
  <si>
    <t>Coventry 132kV_Whitley_Whitley 11</t>
  </si>
  <si>
    <t>Coventry 132kV_Whitley_Ryton (Peugeot-Talbot)</t>
  </si>
  <si>
    <t>Coventry 132kV_Hinckley 33kV_Aston Flamville, Hinckley, LE10 3AQ</t>
  </si>
  <si>
    <t>Coventry 132kV_Coventry North_Ansty</t>
  </si>
  <si>
    <t>Coventry 132kV_Daventry_Braunston Road</t>
  </si>
  <si>
    <t>Coventry 132kV_Nuneaton_Arley</t>
  </si>
  <si>
    <t>Berkswell 132kV_Ashorne Solar, CV34 7BN</t>
  </si>
  <si>
    <t>Berkswell 132kV_Warwick 33_Banbury Road</t>
  </si>
  <si>
    <t>Coventry 132kV_Hinckley 33_Barwell</t>
  </si>
  <si>
    <t>Coventry 132kV_Hinckley 33_Middlefield</t>
  </si>
  <si>
    <t>Coventry 132kV_Coventry North_Walsgrave</t>
  </si>
  <si>
    <t>Berkswell 132kV_Harbury_Lower Farm, Bishops Itchington, CV47 2SL</t>
  </si>
  <si>
    <t>Coventry 132kV_Rugby_Brownsover</t>
  </si>
  <si>
    <t>Coventry 132kV_Daventry_Crick (T1 &amp; T2 T3)</t>
  </si>
  <si>
    <t>Coventry 132kV_Rugby_Burnt Thorns Farm</t>
  </si>
  <si>
    <t>Berkswell 132kV_Warwick 33_Campion Hills</t>
  </si>
  <si>
    <t>Coventry 132kV_Rugby_Churchover Solar Farm generation</t>
  </si>
  <si>
    <t>Coventry 132kV_Pailton_Churchover</t>
  </si>
  <si>
    <t>Berkswell 132kV_Warwick 33_Claverdon</t>
  </si>
  <si>
    <t>Coventry 132kV_Hinckley 33kV_Canal Solar Farm</t>
  </si>
  <si>
    <t>Coventry 132kV_Coventry North_Coventry Arena</t>
  </si>
  <si>
    <t>Coventry 132kV_Whitley_Copsewood</t>
  </si>
  <si>
    <t>Coventry 132kV_Nuneaton_Corley Solar Farm, Breach Oak Lane, CV7 8AU</t>
  </si>
  <si>
    <t>Coventry 132kV_Nuneaton_Coton Road 11</t>
  </si>
  <si>
    <t>Berkswell 132kV_Coventry Central_Courthouse Green 11</t>
  </si>
  <si>
    <t>Berkswell 132kV_Coventry Central_Courthouse Green 6.6</t>
  </si>
  <si>
    <t>Berkswell 132kV_Coventry Central_Courtaulds 6.6</t>
  </si>
  <si>
    <t>Coventry 132kV_Coventry North_Coventry North 11</t>
  </si>
  <si>
    <t>Coventry 132kV_Coventry South 132 11_</t>
  </si>
  <si>
    <t>Berkswell 132kV_Coventry West_Coventry West 6.6</t>
  </si>
  <si>
    <t>Berkswell 132kV_Coventry Central_Cox Street 6.6</t>
  </si>
  <si>
    <t>Coventry 132kV_Hinckley 33kV_Chapel Street, Stapleton, LE9 8FT</t>
  </si>
  <si>
    <t>Coventry 132kV_Crick Road Solar Plant, NN6 6NA</t>
  </si>
  <si>
    <t>Coventry 132kV_Pailton_Rugby Gateway (T2)</t>
  </si>
  <si>
    <t>Coventry 132kV_Pailton_Magna Park</t>
  </si>
  <si>
    <t>Coventry 132kV_Rugby 132 11_</t>
  </si>
  <si>
    <t>Berkswell 132kV_Coventry West_Torrington Avenue</t>
  </si>
  <si>
    <t>Coventry 132kV_Whitley_Generation (Coventry Waste Reduction Unit)</t>
  </si>
  <si>
    <t>Coventry 132kV_Daventry_Daventry 11</t>
  </si>
  <si>
    <t>Coventry 132kV_Nuneaton_Whittleford</t>
  </si>
  <si>
    <t>Coventry 132kV_Whitley_Dillotford Avenue (T1 &amp; T2)</t>
  </si>
  <si>
    <t>Berkswell 132kV_Coventry Central_Dunlop 6.6</t>
  </si>
  <si>
    <t>Berkswell 132kV_Harbury_Eastfields Solar, CV47 2ST</t>
  </si>
  <si>
    <t>Berkswell 132kV_Harbury_Elms Farm Solar Farm generation</t>
  </si>
  <si>
    <t>Coventry 132kV_Rugby_English Electric</t>
  </si>
  <si>
    <t>Berkswell 132kV_Harbury_Fields Farm Southam PV</t>
  </si>
  <si>
    <t>Berkswell 132kV_Harbury_Fosse Way Solar Farm generation</t>
  </si>
  <si>
    <t>Berkswell 132kV_Harbury_Gaydon</t>
  </si>
  <si>
    <t>Coventry 132kV_Nuneaton_Nuneaton 11</t>
  </si>
  <si>
    <t>Coventry 132kV_Daventry_West Haddon</t>
  </si>
  <si>
    <t>Coventry 132kV_Nuneaton_Gipsy Lane</t>
  </si>
  <si>
    <t>Coventry 132kV_Pailton_Sapcote (T1 &amp; T2)</t>
  </si>
  <si>
    <t>Coventry 132kV_Whitley_Gulson Road 6.6</t>
  </si>
  <si>
    <t>Berkswell 132kV_Harbury_Harbury 11</t>
  </si>
  <si>
    <t>Coventry 132kV_Rugby_Harborough Fields Farm, CV23 0ER</t>
  </si>
  <si>
    <t>Berkswell 132kV_Coventry West_Hawkesmill Lane 6.6</t>
  </si>
  <si>
    <t>Coventry 132kV_Hinckley 33kV_Watling Street</t>
  </si>
  <si>
    <t>Coventry 132kV_Hinckley 33kV_Hinckley Rail freight terminal</t>
  </si>
  <si>
    <t>Coventry 132kV_Rugby_Hillmorton</t>
  </si>
  <si>
    <t>Berkswell 132kV_Coventry South_Holyhead Road</t>
  </si>
  <si>
    <t>Berkswell 132kV_Coventry Central_Holbrook Lane 6.6</t>
  </si>
  <si>
    <t>Coventry 132kV_Hinckley_Hydes Lane</t>
  </si>
  <si>
    <t>Berkswell 132kV_Coventry West_Jaguar Cars Brown Lane</t>
  </si>
  <si>
    <t>Berkswell 132kV_Harbury_JLRGAYDEN T1&amp;T2</t>
  </si>
  <si>
    <t>Berkswell 132kV_Coventry South_JLRWhit T1&amp;T2</t>
  </si>
  <si>
    <t>Berkswell 132kV_Warwick 33_Kenilworth (T1 &amp; T2)</t>
  </si>
  <si>
    <t>Coventry 132kV_Rugby_Kilsby Road, CV23 8UW</t>
  </si>
  <si>
    <t>Coventry 132kV_Daventry_Welton</t>
  </si>
  <si>
    <t>Coventry 132kV_Nuneaton_Langdale Drive</t>
  </si>
  <si>
    <t>Coventry 132kV_Rugby_Lawford</t>
  </si>
  <si>
    <t>Coventry 132kV_Nuneaton 33kV_Laurel Close 20MW SF</t>
  </si>
  <si>
    <t>Coventry 132kV_Rugby_Lilbourne WF</t>
  </si>
  <si>
    <t>Berkswell 132kV_Warwick 33_Lockheed</t>
  </si>
  <si>
    <t>Coventry 132kV_Whitley_London Road 6.6</t>
  </si>
  <si>
    <t>Coventry 132kV_Pailton_Low Spinney Wind Farm generation</t>
  </si>
  <si>
    <t>Coventry 132kV_Pailton_Lutterworth</t>
  </si>
  <si>
    <t>Berkswell 132kV_Middle Farm Road, CV33 9JN</t>
  </si>
  <si>
    <t>Berkswell 132kV_Warwick 33_Moreton Morrell Solar, CV35 9DD</t>
  </si>
  <si>
    <t>Berkswell 132kV_Warwick 33_Newbold Pacey, Newbold Road, CV35 9DP</t>
  </si>
  <si>
    <t>Coventry 132kV_Coventry North_Newdigate (T2)</t>
  </si>
  <si>
    <t>Berkswell 132kV_Warwick 33_Princethorpe</t>
  </si>
  <si>
    <t>Coventry 132kV_Rugby_Rugby Cement</t>
  </si>
  <si>
    <t>Berkswell 132kV_Coventry Central_Sandy Lane 6.6</t>
  </si>
  <si>
    <t>Berkswell 132kV_Warwick 33_Sherbourne Farm Solar, CV35 8AD</t>
  </si>
  <si>
    <t>Berkswell 132kV_Harbury_Southam</t>
  </si>
  <si>
    <t>Berkswell 132kV_Coventry South_Spon Street 6.6 (T1 &amp; T2)</t>
  </si>
  <si>
    <t>Coventry 132kV_Pailton_Streetfield Farm Watling PV</t>
  </si>
  <si>
    <t>Coventry 132kV_Pailton_Swinford Wind Farm generation</t>
  </si>
  <si>
    <t>Coventry 132kV_Rugby_Union Street</t>
  </si>
  <si>
    <t>Coventry 132kV_Coventry North 33kV_Tolldish Hall PV</t>
  </si>
  <si>
    <t>Berkswell 132kV_Warwick 33_Tournament Fields</t>
  </si>
  <si>
    <t>Coventry 132kV_Coventry North 33kV_Vauls Farm 16MW SF</t>
  </si>
  <si>
    <t>Berkswell 132kV_Warwick 132 11_</t>
  </si>
  <si>
    <t>Berkswell 132kV_Coventry South_Warwick University</t>
  </si>
  <si>
    <t>Coventry 132kV_Daventry_Watford Lodge Wind Farm</t>
  </si>
  <si>
    <t>Coventry 132kV_Hinckley 33_Wood Lane</t>
  </si>
  <si>
    <t>Coventry 132kV_Daventry_Weedon</t>
  </si>
  <si>
    <t>_NO NAME_ [WEHR5_1T0-WEHR5_BB_1_2-WEHR5_2...]</t>
  </si>
  <si>
    <t>Berkswell 132kV_Warwick 33_Wellesbourne (T2)</t>
  </si>
  <si>
    <t>Coventry 132kV_Daventry_Winwick Wind Farm generation</t>
  </si>
  <si>
    <t>Coventry 132kV_Daventry_Woodford Halse (T2)</t>
  </si>
  <si>
    <t>Berkswell 132kV_Warwick 33_Wise Street</t>
  </si>
  <si>
    <t>Chesterfield 132kV</t>
  </si>
  <si>
    <t>Chesterfield 132kV_Alfreton_</t>
  </si>
  <si>
    <t>Chesterfield 132kV_Annesley (3 &amp; 4)_</t>
  </si>
  <si>
    <t>_NO NAME_ [89ZAYU30-HUTH3T-HUTH3_2L9-BLWL...]</t>
  </si>
  <si>
    <t>Chesterfield 132kV_Whitwell_</t>
  </si>
  <si>
    <t>Chesterfield 132kV_Chesterfield 33_</t>
  </si>
  <si>
    <t>Chesterfield 132kV_Clipstone_</t>
  </si>
  <si>
    <t>Chesterfield 132kV_Mansfield_</t>
  </si>
  <si>
    <t>_NO NAME_ [89ZTHD56MA-THOS3_#1L5-THOS3_1L...]</t>
  </si>
  <si>
    <t>Chesterfield 132kV_Staveley_</t>
  </si>
  <si>
    <t>Stalybridge 132kV_Buxton (Part)_</t>
  </si>
  <si>
    <t>_NO NAME_ [CRIF3PV]</t>
  </si>
  <si>
    <t>_NO NAME_ [EDEM3GEN]</t>
  </si>
  <si>
    <t>Chesterfield 132kV_Goitside_</t>
  </si>
  <si>
    <t>_NO NAME_ [HASS3_MAIN1]</t>
  </si>
  <si>
    <t>_NO NAME_ [IKPV3PV]</t>
  </si>
  <si>
    <t>_NO NAME_ [NETW3ESS]</t>
  </si>
  <si>
    <t>HYB:[Chesterfield 132kV_Annesley (3 &amp; 4)_] &amp; [_NO NAME_ [89ZAYU30-HUTH3T-HUTH3_2L9-BLWL...]]-&gt;Chesterfield 132kV_Annesley (3 &amp; 4)_Huthwaite (T2)</t>
  </si>
  <si>
    <t>HYB:[Chesterfield 132kV_Annesley (3 &amp; 4)_] &amp; [_NO NAME_ [89ZAYU30-HUTH3T-HUTH3_2L9-BLWL...]]-&gt;Chesterfield 132kV_Annesley (1 &amp; 2)_Hucknall (T2)</t>
  </si>
  <si>
    <t>HYB:[Chesterfield 132kV_Annesley (3 &amp; 4)_] &amp; [_NO NAME_ [89ZAYU30-HUTH3T-HUTH3_2L9-BLWL...]]-&gt;Chesterfield 132kV_Annesley (1 &amp; 2)_Sherwood Park</t>
  </si>
  <si>
    <t>HYB:[Chesterfield 132kV_Annesley (3 &amp; 4)_] &amp; [_NO NAME_ [89ZAYU30-HUTH3T-HUTH3_2L9-BLWL...]]-&gt;Chesterfield 132kV_Annesley (1 &amp; 2)_Blidworth (T2)</t>
  </si>
  <si>
    <t>HYB:[Chesterfield 132kV_Annesley (3 &amp; 4)_] &amp; [_NO NAME_ [89ZAYU30-HUTH3T-HUTH3_2L9-BLWL...]]-&gt;Chesterfield 132kV_Annesley (3 &amp; 4)_Annesley (Kirkby) (T2)</t>
  </si>
  <si>
    <t>HYB:[Chesterfield 132kV_Annesley (3 &amp; 4)_] &amp; [_NO NAME_ [89ZAYU30-HUTH3T-HUTH3_2L9-BLWL...]]-&gt;Chesterfield 132kV_Annesley (3 &amp; 4)_Sutton Junction (T1 T2 &amp; T3)</t>
  </si>
  <si>
    <t>HYB:[Chesterfield 132kV_Whitwell_] &amp; [Chesterfield 132kV_Staveley_]-&gt;Chesterfield 132kV_Whitwell_Westhorpe (TA &amp; TB)</t>
  </si>
  <si>
    <t>HYB:[Chesterfield 132kV_Whitwell_] &amp; [Chesterfield 132kV_Staveley_]-&gt;Chesterfield 132kV_Whitwell_Halfway (TA &amp; TB)_Holbrook Works</t>
  </si>
  <si>
    <t>HYB:[Chesterfield 132kV_Clipstone_] &amp; [_NO NAME_ [89ZTHD56MA-THOS3_#1L5-THOS3_1L...]]-&gt;Chesterfield 132kV_Clipstone_Thoresby</t>
  </si>
  <si>
    <t>Chesterfield 132kV_Chesterfield 33_Sheepbridge</t>
  </si>
  <si>
    <t>Chesterfield 132kV_Mansfield_Mansfield 11</t>
  </si>
  <si>
    <t>Chesterfield 132kV_Mansfield_Acreage Lane_Shirebrook Wind Farm</t>
  </si>
  <si>
    <t>Chesterfield 132kV_Alfreton Solar Farm / KS SPV 61 Ltd</t>
  </si>
  <si>
    <t>Chesterfield 132kV_Clipstone_Crown Farm</t>
  </si>
  <si>
    <t>Chesterfield 132kV_Mansfield_Skegby Lane</t>
  </si>
  <si>
    <t>Chesterfield 132kV_Alfreton_Ambergate</t>
  </si>
  <si>
    <t>Chesterfield 132kV_Annesley (3 &amp; 4)_Annesley (Kirkby) (T2)</t>
  </si>
  <si>
    <t>Chesterfield 132kV_Chesterfield 33_Arkwright Solar Farm generation</t>
  </si>
  <si>
    <t>Chesterfield 132kV_Alfreton_Asher Lane 33kV STOR</t>
  </si>
  <si>
    <t>Chesterfield 132kV_Chesterfield 33_Averill Farm PV</t>
  </si>
  <si>
    <t>Chesterfield 132kV_Chesterfield 33_Back Lane BESS</t>
  </si>
  <si>
    <t>Chesterfield 132kV_Chesterfield 33_Bolsover</t>
  </si>
  <si>
    <t>Chesterfield 132kV_Annesley (1 &amp; 2)_Blidworth (T2)</t>
  </si>
  <si>
    <t>Chesterfield 132kV_Annesley (3 &amp; 4)_Bentinck generation</t>
  </si>
  <si>
    <t>Chesterfield 132kV_Clipstone_Bilsthorpe</t>
  </si>
  <si>
    <t>Chesterfield 132kV_Clipstone_Bilsthorpe Solar Farm generation</t>
  </si>
  <si>
    <t>Chesterfield 132kV_Chesterfield 33_Biwaters</t>
  </si>
  <si>
    <t>Chesterfield 132kV_Annesley (1 &amp; 2)_Bilsthorpe UK Coal Solar Farm generation</t>
  </si>
  <si>
    <t>Chesterfield 132kV_Alfreton_Blackwell</t>
  </si>
  <si>
    <t>Chesterfield 132kV_Whitwell_Bolsovermoor Quarry PV</t>
  </si>
  <si>
    <t>Chesterfield 132kV_Staveley_The Breck Solar PV</t>
  </si>
  <si>
    <t>Chesterfield 132kV_Chesterfield 33kV_Bridge Street / Lark Connections Ltd</t>
  </si>
  <si>
    <t>Chesterfield 132kV_Annesley (3 &amp; 4)_Calverton</t>
  </si>
  <si>
    <t>Chesterfield 132kV_Clipstone_Ollerton</t>
  </si>
  <si>
    <t>Chesterfield 132kV_Clipstone_Clipstone 11</t>
  </si>
  <si>
    <t>Chesterfield 132kV_Whitwell_Clowne</t>
  </si>
  <si>
    <t>Chesterfield 132kV_Whitwell_Craggs Lane</t>
  </si>
  <si>
    <t>Chesterfield 132kV_Land at Crifton Lodge Farm Bilsthorpe PV</t>
  </si>
  <si>
    <t>Chesterfield 132kV_Pinxton 132 11_</t>
  </si>
  <si>
    <t>Chesterfield 132kV_Chesterfield 33_Danesmoor</t>
  </si>
  <si>
    <t>Chesterfield 132kV_Staveley_Eckington</t>
  </si>
  <si>
    <t>Chesterfield 132kV_Eden Meadows / JBM Solar Projects (UK) Ltd</t>
  </si>
  <si>
    <t>Chesterfield 132kV_Staveley_Erin Road</t>
  </si>
  <si>
    <t>Chesterfield 132kV_Goitside_Eyam (TA&amp;TB)</t>
  </si>
  <si>
    <t>Chesterfield 132kV_Annesley (1 &amp; 2)_Farnsfield</t>
  </si>
  <si>
    <t>Stalybridge 132kV_Buxton (Part)_Flagg</t>
  </si>
  <si>
    <t>Chesterfield 132kV_Chesterfield 33_Grassmoor</t>
  </si>
  <si>
    <t>Chesterfield 132kV_Goitside_Goitside 6.6</t>
  </si>
  <si>
    <t>Chesterfield 132kV_Alfreton_Garnham Close STOR</t>
  </si>
  <si>
    <t>Chesterfield 132kV_Hasland Solar Farm</t>
  </si>
  <si>
    <t>Chesterfield 132kV_Mansfield_Hermitage Lane STOR</t>
  </si>
  <si>
    <t>Stalybridge 132kV_Buxton (Part)_Hindlow</t>
  </si>
  <si>
    <t>Chesterfield 132kV_Whitwell_Halfway (TA &amp; TB)_Holbrook Works</t>
  </si>
  <si>
    <t>Chesterfield 132kV_Whitwell_Holme Carr</t>
  </si>
  <si>
    <t>Chesterfield 132kV_Annesley (1 &amp; 2)_Hucknall (T2)</t>
  </si>
  <si>
    <t>Chesterfield 132kV_Annesley (3 &amp; 4)_Huthwaite (T2)</t>
  </si>
  <si>
    <t>Chesterfield 132kV_Inkersall Grange Farm Bilsthorpe PV</t>
  </si>
  <si>
    <t>Chesterfield 132kV_Staveley_Inkersall Farm PV</t>
  </si>
  <si>
    <t>Chesterfield 132kV_Staveley 33kV_Inkersall Road / Low Carbon Solar Investment Company 4 Ltd</t>
  </si>
  <si>
    <t>Chesterfield 132kV_Goitside 33kV_Land at Langer Lane / Public Power Solutions Ltd</t>
  </si>
  <si>
    <t>Chesterfield 132kV_Chesterfield 33_Lodge Farm (Calow) PV</t>
  </si>
  <si>
    <t>Chesterfield 132kV_Mansfield_Lindhurst Wind Farm generation</t>
  </si>
  <si>
    <t xml:space="preserve">Chesterfield 132kV_Annesley___Little Oak Drive </t>
  </si>
  <si>
    <t>Chesterfield 132kV_Mansfield_Lime Tree Place</t>
  </si>
  <si>
    <t>Chesterfield 132kV_Mansfield_Littlewood Farm PV</t>
  </si>
  <si>
    <t>Chesterfield 132kV_Staveley_Markham Vale</t>
  </si>
  <si>
    <t>Chesterfield 132kV_Alfreton_Meadow Lane</t>
  </si>
  <si>
    <t>Chesterfield 132kV_Newton Wood Farm ESS</t>
  </si>
  <si>
    <t>Chesterfield 132kV_Clipstone_North Laithes Solar Farm generation</t>
  </si>
  <si>
    <t>Chesterfield 132kV_Clipstone_Thoresby</t>
  </si>
  <si>
    <t>Chesterfield 132kV_Whitwell_Oxcroft Solar Farm PV</t>
  </si>
  <si>
    <t>Chesterfield 132kV_Goitside_Queens Park</t>
  </si>
  <si>
    <t>Chesterfield 132kV_Alfreton_Ravensdale Park</t>
  </si>
  <si>
    <t>Chesterfield 132kV_Goitside_Robin Hood</t>
  </si>
  <si>
    <t>Chesterfield 132kV_Chesterfield 33_Robert Hyde</t>
  </si>
  <si>
    <t>Chesterfield 132kV_Clipstone_Rufford</t>
  </si>
  <si>
    <t>Chesterfield 132kV_Whitwell_Shirebrook</t>
  </si>
  <si>
    <t>Chesterfield 132kV_Whitwell 33kV_Shireoaks Hall Farm / Shireoaks Energy Centre Ltd</t>
  </si>
  <si>
    <t>Chesterfield 132kV_Annesley (1 &amp; 2)_Sherwood Park</t>
  </si>
  <si>
    <t>Chesterfield 132kV_Goitside_Sheffield Road 11</t>
  </si>
  <si>
    <t>Chesterfield 132kV_Goitside_Sheffield Road 6.6</t>
  </si>
  <si>
    <t>Chesterfield 132kV_Clipstone_Stonish Hill Windfarm</t>
  </si>
  <si>
    <t>Chesterfield 132kV_Annesley (3 &amp; 4)_Sutton Junction (T1 T2 &amp; T3)</t>
  </si>
  <si>
    <t>Chesterfield 132kV_Alfreton_Smith Hall Solar Farm generation</t>
  </si>
  <si>
    <t>Chesterfield 132kV_Alfreton_Somercotes</t>
  </si>
  <si>
    <t>Chesterfield 132kV_Staveley_Staveley Works</t>
  </si>
  <si>
    <t>Chesterfield 132kV_Staveley_Staveley 11</t>
  </si>
  <si>
    <t>Chesterfield 132kV_Mansfield_Teversal</t>
  </si>
  <si>
    <t>Chesterfield 132kV_Clipstone_Thoresby Solar Farm</t>
  </si>
  <si>
    <t>Chesterfield 132kV_Annesley (1 &amp; 2)_Twin Yards Farm PV</t>
  </si>
  <si>
    <t>Chesterfield 132kV_Clipstone_Warsop</t>
  </si>
  <si>
    <t>_NO NAME_ [WATB9PV1]</t>
  </si>
  <si>
    <t>Chesterfield 132kV_Mansfield_Thornton Estate</t>
  </si>
  <si>
    <t>Chesterfield 132kV_Clipstone_Welbeck Solar Farm generation</t>
  </si>
  <si>
    <t>Chesterfield 132kV_Clipstone_Welbeck Colliery Solar Farm generation</t>
  </si>
  <si>
    <t>Chesterfield 132kV_Alfreton_Wessington</t>
  </si>
  <si>
    <t>Chesterfield 132kV_Whitwell_Westhorpe (TA &amp; TB)</t>
  </si>
  <si>
    <t>Chesterfield 132kV_Whitwell_Whaley Solar</t>
  </si>
  <si>
    <t>Chesterfield 132kV_Goitside_Walton</t>
  </si>
  <si>
    <t>Chesterfield 132kV_Goitside_Wingerworth</t>
  </si>
  <si>
    <t>Willington 132kV</t>
  </si>
  <si>
    <t>Drakelow 132kV</t>
  </si>
  <si>
    <t>_NO NAME_ [DERS1_#190-RRGE1_MAIN1-DERS1_M...]</t>
  </si>
  <si>
    <t>Willington 132kV_Spondon_</t>
  </si>
  <si>
    <t>Drakelow 132kV_Burton 33_</t>
  </si>
  <si>
    <t>Willington 132kV_Uttoxeter_</t>
  </si>
  <si>
    <t>Drakelow 132kV_Gresley_</t>
  </si>
  <si>
    <t>Willington 132kV_Winster_</t>
  </si>
  <si>
    <t>Willington 132kV_Derby South_</t>
  </si>
  <si>
    <t>_NO NAME_ [BARF3ESS]</t>
  </si>
  <si>
    <t>Drakelow 132kV_Burton South_</t>
  </si>
  <si>
    <t>_NO NAME_ [BRFM3_MAIN1]</t>
  </si>
  <si>
    <t>_NO NAME_ [CALR3ESS5]</t>
  </si>
  <si>
    <t>Willington 132kV_Stanton_</t>
  </si>
  <si>
    <t>Willington 132kV_Derby 33_</t>
  </si>
  <si>
    <t>Willington 132kV_Heanor_</t>
  </si>
  <si>
    <t>_NO NAME_ [DERB3_#3L5-EGCT3_5L3-EGCT3_MAI...]</t>
  </si>
  <si>
    <t>_NO NAME_ [PISH3GEN]</t>
  </si>
  <si>
    <t>_NO NAME_ [ROFM3ESS]</t>
  </si>
  <si>
    <t>_NO NAME_ [SUDE3GEN]</t>
  </si>
  <si>
    <t>HYB:[Willington 132kV_Spondon_] &amp; [_NO NAME_ [DERB3_#3L5-EGCT3_5L3-EGCT3_MAI...]]-&gt;Willington 132kV_Derby South_Melbourne (T1 &amp; T2)</t>
  </si>
  <si>
    <t>HYB:[Drakelow 132kV_Burton 33_] &amp; [Drakelow 132kV_Burton South_]-&gt;Drakelow 132kV_Burton South_Station Street (T1 &amp; T2)</t>
  </si>
  <si>
    <t>Drakelow 132kV_Gresley_Moira</t>
  </si>
  <si>
    <t>Drakelow 132kV_Gresley_Willesley</t>
  </si>
  <si>
    <t>Willington 132kV_Derby South_Allenton</t>
  </si>
  <si>
    <t>Drakelow 132kV_Burton South_Wellington Street (T1 T2 &amp; T3)</t>
  </si>
  <si>
    <t>Willington 132kV_Winster_Ashbourne</t>
  </si>
  <si>
    <t>Drakelow 132kV_Gresley_Ashby-De-La-Zouch</t>
  </si>
  <si>
    <t>Willington 132kV_Heanor_Ripley</t>
  </si>
  <si>
    <t>Willington 132kV_Uttoxeter_Aston House Solar Farm generation</t>
  </si>
  <si>
    <t>Willington 132kV_Winster_Bakewell</t>
  </si>
  <si>
    <t>Drakelow 132kV____Barn Farm</t>
  </si>
  <si>
    <t>Drakelow 132kV_Burton South_Barton Under Needwood</t>
  </si>
  <si>
    <t>Willington 132kV_Spondon_Belper</t>
  </si>
  <si>
    <t>Willington 132kV_Winster_Cromford</t>
  </si>
  <si>
    <t>Willington 132kV_Derby South_Bombardier (33kV Supply)</t>
  </si>
  <si>
    <t>Drakelow 132kV_Burton South_Breach Farm ESS</t>
  </si>
  <si>
    <t>Drakelow 132kV_Breach Farm 132</t>
  </si>
  <si>
    <t>Drakelow 132kV_Burton 33_Bretby</t>
  </si>
  <si>
    <t>Drakelow 132kV_Gresley_Gresley (T1 T2 &amp; T3)</t>
  </si>
  <si>
    <t>Drakelow 132kV_Burton 132 11_</t>
  </si>
  <si>
    <t>Willington 132kV_Spondon_Castle Donington</t>
  </si>
  <si>
    <t>Drakelow 132kV____Land on Cauldwell Road</t>
  </si>
  <si>
    <t>Drakelow 132kV_Gresley___Castle Gresley</t>
  </si>
  <si>
    <t>Willington 132kV_Stanton_St Gobain</t>
  </si>
  <si>
    <t>Willington 132kV_Derby 33_Chaddesden</t>
  </si>
  <si>
    <t>Willington 132kV_Uttoxeter_Church Street</t>
  </si>
  <si>
    <t>Willington 132kV_Derby 33_Darley Abbey</t>
  </si>
  <si>
    <t>Willington 132kV_Winster_Dayfields Farm PV</t>
  </si>
  <si>
    <t>Willington 132kV_Heanor_Denby</t>
  </si>
  <si>
    <t>Willington 132kV_Derby 132 11 (Board 1 &amp; 2)_</t>
  </si>
  <si>
    <t>Willington 132kV_Derby South_Derby Waste Sinfin EFW</t>
  </si>
  <si>
    <t>Willington 132kV_Uttoxeter_Marchington</t>
  </si>
  <si>
    <t>Willington 132kV_Uttoxeter_Dove Valley</t>
  </si>
  <si>
    <t>Drakelow 132kV____Drakelow Power Station 4</t>
  </si>
  <si>
    <t>Willington 132kV_Spondon_Spondon 11</t>
  </si>
  <si>
    <t>Drakelow 132kV_Burton South_Drakelow Renewable BIO</t>
  </si>
  <si>
    <t>Drakelow 132kV_Burton South_Drakelow Farm PV</t>
  </si>
  <si>
    <t>Willington 132kV_Derby 33_Eagle Centre</t>
  </si>
  <si>
    <t>Willington 132kV_Derby South___EMIP Etwal</t>
  </si>
  <si>
    <t>Willington 132kV_Derby South_Sinfin Lane</t>
  </si>
  <si>
    <t>Willington 132kV_Uttoxeter_Green Lane Marchington PV</t>
  </si>
  <si>
    <t>Drakelow 132kV_Burton 33_Hatton</t>
  </si>
  <si>
    <t>Willington 132kV_Heanor_Heanor 11</t>
  </si>
  <si>
    <t>Willington 132kV_Uttoxeter_Holtwood Farm PV</t>
  </si>
  <si>
    <t>Drakelow 132kV_Burton___Hawkins Lane, Burton on Trent, DE14 1QG</t>
  </si>
  <si>
    <t>Willington 132kV_Stanton_Ilkeston</t>
  </si>
  <si>
    <t>Willington 132kV_Derby South_Infinity Park (T2)</t>
  </si>
  <si>
    <t>Willington 132kV_Derby South___Isley Walton IDNO</t>
  </si>
  <si>
    <t>Willington 132kV_Winster_Longcliffe</t>
  </si>
  <si>
    <t>Willington 132kV_Stanton_Little Hallam</t>
  </si>
  <si>
    <t>Willington 132kV_Derby 33_Mackworth</t>
  </si>
  <si>
    <t>Willington 132kV_Winster_Matlock</t>
  </si>
  <si>
    <t>Willington 132kV_Derby South_Melbourne (T1 &amp; T2)</t>
  </si>
  <si>
    <t>Willington 132kV_Winster_Millclose</t>
  </si>
  <si>
    <t>Willington 132kV_Heanor_Moorgreen</t>
  </si>
  <si>
    <t>Willington 132kV_Heanor_Morley (T1 &amp; T2)</t>
  </si>
  <si>
    <t>Willington 132kV_Spondon_Trent Lane</t>
  </si>
  <si>
    <t>Willington 132kV_Uttoxeter_Marchington Solar PV</t>
  </si>
  <si>
    <t>Willington 132kV_Stanton___New Stanton Park IDNO</t>
  </si>
  <si>
    <t>Willington 132kV_Derby South_Normanton</t>
  </si>
  <si>
    <t>Willington 132kV_Pistern Hills Farm</t>
  </si>
  <si>
    <t>Drakelow 132kV_Gresley_Prestop Park Solar Farm generation</t>
  </si>
  <si>
    <t>Willington 132kV_Uttoxeter_Rocester</t>
  </si>
  <si>
    <t>Drakelow 132kV____Royle Farm</t>
  </si>
  <si>
    <t>Drakelow 132kV_Burton 33_Rolleston Park 2</t>
  </si>
  <si>
    <t>_NO NAME_ [RRSN9J]</t>
  </si>
  <si>
    <t>Willington 132kV_Stanton_Sandiacre</t>
  </si>
  <si>
    <t>Drakelow 132kV_Burton 33_Woodville</t>
  </si>
  <si>
    <t>Willington 132kV_Derby South_Rolls Royce ABE</t>
  </si>
  <si>
    <t>Willington 132kV_Derby 33_Smart Parc</t>
  </si>
  <si>
    <t xml:space="preserve">Willington 132kV_Spondon_Spondon Peaking STOR </t>
  </si>
  <si>
    <t>Drakelow 132kV_Burton South_Station Street (T1 &amp; T2)</t>
  </si>
  <si>
    <t>Willington 132kV_Sudbury Estate</t>
  </si>
  <si>
    <t>Drakelow 132kV_Gresley___Swadlingcote, Depot 3 off Cadley Hill Road</t>
  </si>
  <si>
    <t>Willington 132kV_Heanor_Taylor Lane 33kV STOR</t>
  </si>
  <si>
    <t>Willington 132kV_Burnaston 132 11 (Toyota)_</t>
  </si>
  <si>
    <t>Willington 132kV_Derby South_Trafalgar Pk Gas STOR</t>
  </si>
  <si>
    <t>Drakelow 132kV_Burton 33_Trent Alloys</t>
  </si>
  <si>
    <t>Drakelow 132kV_Burton 33_Tutbury Solar Farm generation</t>
  </si>
  <si>
    <t>Willington 132kV_Uttoxeter_Twin Oaks Diesel STOR</t>
  </si>
  <si>
    <t>Willington 132kV_Heanor_Watnall</t>
  </si>
  <si>
    <t>Drakelow 132kV_Burton___Wetmore Hall Farm</t>
  </si>
  <si>
    <t>Willington 132kV_Heanor_Westwood</t>
  </si>
  <si>
    <t>Willington 132kV_Winster PV, Ivonbrook Farm</t>
  </si>
  <si>
    <t>EastClaydon 132kV</t>
  </si>
  <si>
    <t>EastClaydon 132kV_Stony Stratford_</t>
  </si>
  <si>
    <t>EastClaydon 132kV_Brackley_</t>
  </si>
  <si>
    <t>EastClaydon 132kV_Bradwell Abbey_</t>
  </si>
  <si>
    <t>_NO NAME_ [ECLA3_#1T0-ECLA3_MAIN1-ECLA3_#...]</t>
  </si>
  <si>
    <t>_NO NAME_ [MNPV3GEN]</t>
  </si>
  <si>
    <t>_NO NAME_ [PTFM3_#1L5-PTFM3_MAIN1-STDB3_#...]</t>
  </si>
  <si>
    <t>_NO NAME_ [PTFM3_#2L5-PTFM3_MAIN2-STDB3_#...]</t>
  </si>
  <si>
    <t>_NO NAME_ [SUGV3PV]</t>
  </si>
  <si>
    <t>_NO NAME_ [WEPV3PV]</t>
  </si>
  <si>
    <t>HYB:[EastClaydon 132kV_Stony Stratford_] &amp; [EastClaydon 132kV_Bletchley_]-&gt;EastClaydon 132kV_Stony Stratford_Tattenhoe (T2)</t>
  </si>
  <si>
    <t>HYB:[EastClaydon 132kV_Stony Stratford_] &amp; [EastClaydon 132kV_Brackley_]-&gt;EastClaydon 132kV_Brackley_Towcester (T1 &amp; T2)</t>
  </si>
  <si>
    <t>HYB:[EastClaydon 132kV_Bradwell Abbey_] &amp; [EastClaydon 132kV_Bletchley_]-&gt;EastClaydon 132kV_Bletchley_Fox Milne (T1 &amp; T2)</t>
  </si>
  <si>
    <t>HYB:[EastClaydon 132kV_Bradwell Abbey_] &amp; [EastClaydon 132kV_Bletchley_]-&gt;EastClaydon 132kV_Bletchley_Childs Way (T3)</t>
  </si>
  <si>
    <t>HYB:[EastClaydon 132kV_Bletchley_] &amp; [EastClaydon 132kV_Bletchley_]-&gt;EastClaydon 132kV_Bletchley_Wavendon Gate (T1)</t>
  </si>
  <si>
    <t>HYB:[EastClaydon 132kV_Bletchley_] &amp; [EastClaydon 132kV_Bletchley_]-&gt;EastClaydon 132kV_Bletchley_Kingston</t>
  </si>
  <si>
    <t>EastClaydon 132kV_Bletchley_Bletchley 11</t>
  </si>
  <si>
    <t>EastClaydon 132kV_Bletchley_</t>
  </si>
  <si>
    <t>EastClaydon 132kV_Bletchley_Victoria Road</t>
  </si>
  <si>
    <t>EastClaydon 132kV_Bletchley_Fen Farm (T2)</t>
  </si>
  <si>
    <t>EastClaydon 132kV_Stony Stratford_Adstock Solar Farm, Addington, MK18 2JW</t>
  </si>
  <si>
    <t>EastClaydon 132kV_Banbury 132 11_</t>
  </si>
  <si>
    <t>EastClaydon 132kV_Brackley_Woodford Halse (T1)</t>
  </si>
  <si>
    <t>EastClaydon 132kV_Stony Stratford_Beachampton Solar Farm</t>
  </si>
  <si>
    <t>EastClaydon 132kV_Brackley_Brackley Solar Farm</t>
  </si>
  <si>
    <t>EastClaydon 132kV_Bletchley_Newton Longville Landfill / Bletchley Landfill generation</t>
  </si>
  <si>
    <t>EastClaydon 132kV_Brackley_Brackley Town</t>
  </si>
  <si>
    <t>EastClaydon 132kV_Brackley_Brackley 11</t>
  </si>
  <si>
    <t>EastClaydon 132kV_Stony Stratford_Buckingham</t>
  </si>
  <si>
    <t>EastClaydon 132kV_Bletchley_Childs Way (T3)</t>
  </si>
  <si>
    <t>EastClaydon 132kV_Bradwell Abbey_CLPK55J_</t>
  </si>
  <si>
    <t>EastClaydon 132kV_Bletchley_Fox Milne (T1 &amp; T2)</t>
  </si>
  <si>
    <t>EastClaydon 132kV_Stony Stratford_Wicken</t>
  </si>
  <si>
    <t>EastClaydon 132kV_Stony Stratford_Eldergate</t>
  </si>
  <si>
    <t>EastClaydon 132kV_Brackley_Gawcott Fields Farm Solar Farm generation</t>
  </si>
  <si>
    <t>EastClaydon 132kV_East Claydon_Greatmoor EFW Calvert</t>
  </si>
  <si>
    <t>EastClaydon 132kV_Brackley_Handley Park Solar Farm generation</t>
  </si>
  <si>
    <t>EastClaydon 132kV_Bradwell Abbey_Hanslope Park (T1 &amp; T2 OS)</t>
  </si>
  <si>
    <t>EastClaydon 132kV_Stony Stratford_Homestead Farm Solar Farm generation</t>
  </si>
  <si>
    <t>EastClaydon 132kV_Bradwell Abbey_Newport Pagnell</t>
  </si>
  <si>
    <t>EastClaydon 132kV_Stony Stratford_Kiln Farm</t>
  </si>
  <si>
    <t>EastClaydon 132kV_Bletchley_Kingston</t>
  </si>
  <si>
    <t>EastClaydon 132kV_Bradwell Abbey_Yew Tree Farm PV</t>
  </si>
  <si>
    <t>EastClaydon 132kV_Bletchley_Lyon Road Gas Gen</t>
  </si>
  <si>
    <t>EastClaydon 132kV_Stony Stratford_Manor Farm Bourton, MK18 7DS</t>
  </si>
  <si>
    <t>EastClaydon 132kV_Bletchley_Maxwell House Data Centre</t>
  </si>
  <si>
    <t>EastClaydon 132kV_Copse Lodge Solar Farm</t>
  </si>
  <si>
    <t>EastClaydon 132kV_Stony Stratford_Mount Mill Solar Farm generation</t>
  </si>
  <si>
    <t>EastClaydon 132kV_Bradwell Abbey_Marlborough Street</t>
  </si>
  <si>
    <t>EastClaydon 132kV_Bletchley_Newton Road</t>
  </si>
  <si>
    <t>EastClaydon 132kV_Bradwell Abbey_Petsoe Manor Wind Farm generation</t>
  </si>
  <si>
    <t>EastClaydon 132kV_Bradwell Abbey_Portway</t>
  </si>
  <si>
    <t>EastClaydon 132kV_Bradwell Abbey___Potterspury Solar Farm, land north of Potterspury, NN12 7TT</t>
  </si>
  <si>
    <t>EastClaydon 132kV_Stony Stratford B_Potash Farm 1</t>
  </si>
  <si>
    <t>EastClaydon 132kV_Stony Stratford B_Potash Farm 2</t>
  </si>
  <si>
    <t>EastClaydon 132kV_Stony Stratford___Pyghtle Farm, Wicken Park Road, Wicken, Milton Keynes, MK19 6BZ</t>
  </si>
  <si>
    <t>EastClaydon 132kV_Bletchley___Red Bull</t>
  </si>
  <si>
    <t>EastClaydon 132kV_Bletchley_Secklow Gate</t>
  </si>
  <si>
    <t>EastClaydon 132kV_Brackley_Shacks Barn PV</t>
  </si>
  <si>
    <t>EastClaydon 132kV_Stony Stratford_Calvert Landfill generation</t>
  </si>
  <si>
    <t>EastClaydon 132kV_Stony Stratford_Shenley Wood</t>
  </si>
  <si>
    <t>EastClaydon 132kV_Brackley_Silverstone</t>
  </si>
  <si>
    <t>EastClaydon 132kV_Stony Stratford_Sparrow Lodge Farm</t>
  </si>
  <si>
    <t>EastClaydon 132kV_Stony Stratford_Steeple Claydon</t>
  </si>
  <si>
    <t>EastClaydon 132kV_East Sulgrave</t>
  </si>
  <si>
    <t>EastClaydon 132kV_Stony Stratford_Tattenhoe (T2)</t>
  </si>
  <si>
    <t>EastClaydon 132kV_Brackley_Thenford (T1)</t>
  </si>
  <si>
    <t>EastClaydon 132kV_Brackley_Thenford (T2)</t>
  </si>
  <si>
    <t>EastClaydon 132kV_Stony Stratford_Thornborough Grnds PV</t>
  </si>
  <si>
    <t>EastClaydon 132kV_Brackley_Towcester (T1 &amp; T2)</t>
  </si>
  <si>
    <t>EastClaydon 132kV_Brackley_Turweston Airfield Solar Farm</t>
  </si>
  <si>
    <t>EastClaydon 132kV_Bletchley_Wavendon Gate (T1)</t>
  </si>
  <si>
    <t>EastClaydon 132kV_Bradwell Abbey_Wolverton</t>
  </si>
  <si>
    <t>EastClaydon 132kV_East Wood End, Milton Keynes, MK17 0PG</t>
  </si>
  <si>
    <t>EastClaydon 132kV_Brackley___Manor Farm, Whitfield, NN13 5GJ</t>
  </si>
  <si>
    <t>EastClaydon 132kV_Stony Stratford_Winslow</t>
  </si>
  <si>
    <t>Enderby 132kV</t>
  </si>
  <si>
    <t>Ratcliffe 132kV</t>
  </si>
  <si>
    <t>_NO NAME_ [COST1_#105-COST1_MAIN1-RATS1_2...]</t>
  </si>
  <si>
    <t>_NO NAME_ [NOTE1_103-NOTE1_MAIN1-STOB1_70...]</t>
  </si>
  <si>
    <t>HYB:[Ratcliffe 132kV] &amp; [_NO NAME_ [COST1_#105-COST1_MAIN1-RATS1_2...]]-&gt;Ratcliffe 132kV_Toton_</t>
  </si>
  <si>
    <t>HYB:[Ratcliffe 132kV] &amp; [_NO NAME_ [COST1_#105-COST1_MAIN1-RATS1_2...]]-&gt;Ratcliffe 132kV_Nottingham_</t>
  </si>
  <si>
    <t>HYB:[Ratcliffe 132kV] &amp; [_NO NAME_ [COST1_#105-COST1_MAIN1-RATS1_2...]]-&gt;_NO NAME_ [RATP5_MAIN1]</t>
  </si>
  <si>
    <t>HYB:[Ratcliffe 132kV] &amp; [_NO NAME_ [COST1_#105-COST1_MAIN1-RATS1_2...]]-&gt;Ratcliffe 132kV_Loughborough 33_</t>
  </si>
  <si>
    <t>HYB:[Ratcliffe 132kV] &amp; [_NO NAME_ [COST1_#105-COST1_MAIN1-RATS1_2...]]-&gt;Ratcliffe 132kV_Loughborough 132 11_</t>
  </si>
  <si>
    <t>StokeBardolph 132kV_Nottingham East_</t>
  </si>
  <si>
    <t>Ratcliffe 132kV_Willoughby_</t>
  </si>
  <si>
    <t>Ratcliffe 132kV_Loughborough 33_</t>
  </si>
  <si>
    <t>Enderby 132kV_Coalville_</t>
  </si>
  <si>
    <t>Enderby 132kV_Wigston 33_</t>
  </si>
  <si>
    <t>StokeBardolph 132kV_Nottingham North 33_</t>
  </si>
  <si>
    <t>Enderby 132kV_Leicester North_</t>
  </si>
  <si>
    <t>Enderby 132kV_Leicester_</t>
  </si>
  <si>
    <t>Ratcliffe 132kV_Toton_</t>
  </si>
  <si>
    <t>_NO NAME_ [COAS3PV]</t>
  </si>
  <si>
    <t>_NO NAME_ [COST3_MAIN1]</t>
  </si>
  <si>
    <t>_NO NAME_ [DSRD3ESS]</t>
  </si>
  <si>
    <t>Enderby 132kV_Leicester East_</t>
  </si>
  <si>
    <t>_NO NAME_ [KINS3_MAIN1]</t>
  </si>
  <si>
    <t>_NO NAME_ [SOAL3PV]</t>
  </si>
  <si>
    <t>_NO NAME_ [THUE3PV]</t>
  </si>
  <si>
    <t>_NO NAME_ [WISL3PV]</t>
  </si>
  <si>
    <t>HYB:[Ratcliffe 132kV_Nottingham_] &amp; [Ratcliffe 132kV_Nottingham_]-&gt;Ratcliffe 132kV_Nottingham_Wollaton Road</t>
  </si>
  <si>
    <t>Ratcliffe 132kV_Nottingham_</t>
  </si>
  <si>
    <t>HYB:[Ratcliffe 132kV_Nottingham_] &amp; [Ratcliffe 132kV_Nottingham_]-&gt;Ratcliffe 132kV_Nottingham_Lenton QMC</t>
  </si>
  <si>
    <t>HYB:[Ratcliffe 132kV_Nottingham_] &amp; [Ratcliffe 132kV_Nottingham_]-&gt;Ratcliffe 132kV_Nottingham_North Wilford</t>
  </si>
  <si>
    <t>HYB:[Ratcliffe 132kV_Nottingham_] &amp; [Ratcliffe 132kV_Nottingham_]-&gt;Ratcliffe 132kV_Nottingham_Castle Road</t>
  </si>
  <si>
    <t>HYB:[Ratcliffe 132kV_Nottingham_] &amp; [Ratcliffe 132kV_Nottingham_]-&gt;Ratcliffe 132kV_Nottingham_Clifton</t>
  </si>
  <si>
    <t>HYB:[Ratcliffe 132kV_Nottingham_] &amp; [Ratcliffe 132kV_Nottingham_]-&gt;Ratcliffe 132kV_Nottingham_Sneinton</t>
  </si>
  <si>
    <t>HYB:[StokeBardolph 132kV_Nottingham East_] &amp; [StokeBardolph 132kV_Nottingham North 33_]-&gt;StokeBardolph 132kV_Nottingham East_Arnold (T1 &amp; T2)</t>
  </si>
  <si>
    <t>HYB:[Enderby 132kV_Leicester North_] &amp; [Enderby 132kV_Leicester_]-&gt;Enderby 132kV_Leicester North_Hockley Farm Road (T1)</t>
  </si>
  <si>
    <t>Ratcliffe 132kV_Nottingham_Lenton QMC</t>
  </si>
  <si>
    <t>Enderby 132kV_Leicester_Redcross Street</t>
  </si>
  <si>
    <t>Enderby 132kV_Leicester East_Highfields</t>
  </si>
  <si>
    <t>Enderby 132kV_Leicester East_Salutation 6.6</t>
  </si>
  <si>
    <t>Enderby 132kV_Leicester East_Stoneygate 6.6</t>
  </si>
  <si>
    <t>Enderby 132kV_Wigston 33_Alliance and Leicester</t>
  </si>
  <si>
    <t>Enderby 132kV_Wigston 33_Whetstone</t>
  </si>
  <si>
    <t>Enderby 132kV_Coalville_Worthington</t>
  </si>
  <si>
    <t>Enderby 132kV_Coalville_Desford</t>
  </si>
  <si>
    <t>Enderby 132kV_Coalville_Nailstone</t>
  </si>
  <si>
    <t>Enderby 132kV_Coalville_Osbaston</t>
  </si>
  <si>
    <t>Enderby 132kV_Coalville_Coalville 11</t>
  </si>
  <si>
    <t>Enderby 132kV_Coalville_Mantle Lane</t>
  </si>
  <si>
    <t>StokeBardolph 132kV_Nottingham East_Arnold (T1 &amp; T2)</t>
  </si>
  <si>
    <t>Ratcliffe 132kV_Loughborough 33_Astrazeneca</t>
  </si>
  <si>
    <t>Enderby 132kV_Coalville_Park Farm Solar Ashby</t>
  </si>
  <si>
    <t>Enderby 132kV_Coalville_Bardon Road</t>
  </si>
  <si>
    <t>Enderby 132kV_Leicester North_Beaumont Leys</t>
  </si>
  <si>
    <t>Ratcliffe 132kV_Nottingham_Beeston</t>
  </si>
  <si>
    <t>Ratcliffe 132kV_Nottingham_Clifton</t>
  </si>
  <si>
    <t>Ratcliffe 132kV_Willoughby_British Gypsum</t>
  </si>
  <si>
    <t>Ratcliffe 132kV_Willoughby_Syston</t>
  </si>
  <si>
    <t>Ratcliffe 132kV_Willoughby_Bingham (T1)</t>
  </si>
  <si>
    <t>StokeBardolph 132kV_Nottingham North 33_Bilborough (T1 &amp; T2)</t>
  </si>
  <si>
    <t>Enderby 132kV_Leicester North_Birstall</t>
  </si>
  <si>
    <t>Enderby 132kV_Wigston 132 11_</t>
  </si>
  <si>
    <t>Ratcliffe 132kV_Nottinghm North___Bulwell Data Centre</t>
  </si>
  <si>
    <t>Ratcliffe 132kV_Nottingham_Cotgrave</t>
  </si>
  <si>
    <t>Ratcliffe 132kV_Nottingham_Boots (T1) (Load)</t>
  </si>
  <si>
    <t>Ratcliffe 132kV_Nottingham_Generation (Boots (T2))</t>
  </si>
  <si>
    <t>Enderby 132kV_Leicester_Braunstone</t>
  </si>
  <si>
    <t>Ratcliffe 132kV_Loughborough 33_Brush</t>
  </si>
  <si>
    <t>StokeBardolph 132kV_Nottingham North 33_Bulwell</t>
  </si>
  <si>
    <t>Enderby 132kV_Carlton Park 132 11_</t>
  </si>
  <si>
    <t>Ratcliffe 132kV_Nottingham_Castle Road</t>
  </si>
  <si>
    <t>Enderby 132kV_Coalville_Caterpillar_Caterpillar UK</t>
  </si>
  <si>
    <t>Ratcliffe 132kV_Willoughby_Chestnut Farm</t>
  </si>
  <si>
    <t>Ratcliffe 132kV_Toton_Chilwell</t>
  </si>
  <si>
    <t>StokeBardolph 132kV_Nottingham North 33_Cinderhill</t>
  </si>
  <si>
    <t>Ratcliffe 132kV_Nottingham North 132 11_</t>
  </si>
  <si>
    <t>Ratcliffe 132kV____Fairham Business Park Unit 4</t>
  </si>
  <si>
    <t>Enderby 132kV_Bagworth Road</t>
  </si>
  <si>
    <t>StokeBardolph 132kV_Nottingham East_Colwick</t>
  </si>
  <si>
    <t>Ratcliffe 132kV_Costock Solar Farm LE12 6YP</t>
  </si>
  <si>
    <t>Ratcliffe 132kV_Willoughby_Cropwell Road Solar Farm generation</t>
  </si>
  <si>
    <t>Enderby 132kV_Desford Road BESS 132</t>
  </si>
  <si>
    <t>Ratcliffe 132kV_Toton___East Midlands Gateway Ext IDNO</t>
  </si>
  <si>
    <t>Ratcliffe 132kV_Nottingham_Eastcroft EfW, NG2 3JH</t>
  </si>
  <si>
    <t>Ratcliffe 132kV_Willoughby_East Leake</t>
  </si>
  <si>
    <t>Ratcliffe 132kV_Willoughby_John Brookes Sawmill BIO</t>
  </si>
  <si>
    <t>Ratcliffe 132kV_Loughborough___Garendon and Broadbrook IDNO Loughborough</t>
  </si>
  <si>
    <t>Enderby 132kV_Wigston 33_GEC / GEC Test Bed Whetstone / GEC Alstom</t>
  </si>
  <si>
    <t>StokeBardolph 132kV_Nottingham East_Gedling</t>
  </si>
  <si>
    <t>Ratcliffe 132kV_Willoughby_Sutton Bonnington PV</t>
  </si>
  <si>
    <t>Enderby 132kV_Leicester North_Groby Road</t>
  </si>
  <si>
    <t>Enderby 132kV_Leicester East_Hamilton</t>
  </si>
  <si>
    <t>Enderby 132kV_Coalville_Hill Farm ESS</t>
  </si>
  <si>
    <t>Enderby 132kV_Hinckley 132 11_</t>
  </si>
  <si>
    <t>Enderby 132kV_Coalville_Hall Farm Solar Farm generation</t>
  </si>
  <si>
    <t>Enderby 132kV_Leicester North_Hockley Farm Road (T1)</t>
  </si>
  <si>
    <t>Ratcliffe 132kV_Loughborough 33_Shepshed</t>
  </si>
  <si>
    <t>Enderby 132kV_Coalville_Interlink Park</t>
  </si>
  <si>
    <t>Enderby 132kV_Leicester_Jupiter</t>
  </si>
  <si>
    <t>Ratcliffe 132kV_Willoughby_Keyworth</t>
  </si>
  <si>
    <t>Ratcliffe 132kV_Kingston Solar</t>
  </si>
  <si>
    <t>Enderby 132kV_Leicester_Leicester 11</t>
  </si>
  <si>
    <t>Enderby 132kV_Leicester East_Leicester East 6.6</t>
  </si>
  <si>
    <t>Enderby 132kV_Leicester North_Leicester North 11</t>
  </si>
  <si>
    <t>Enderby 132kV_Leicester North_Lero 6.6</t>
  </si>
  <si>
    <t>Enderby 132kV_Coalville_Linridge Farm Solar Farm generation</t>
  </si>
  <si>
    <t>Ratcliffe 132kV_Toton_Long Eaton</t>
  </si>
  <si>
    <t>Ratcliffe 132kV_Loughborough 132 11_</t>
  </si>
  <si>
    <t>Ratcliffe 132kV_Nottingham_London Road Heat Station generation</t>
  </si>
  <si>
    <t>Enderby 132kV_Leicester_Mansfield Street</t>
  </si>
  <si>
    <t>StokeBardolph 132kV_Nottingham East_Mapperley</t>
  </si>
  <si>
    <t>StokeBardolph 132kV_Nottingham North 33_Marlborough Road</t>
  </si>
  <si>
    <t>Ratcliffe 132kV_Willoughby_Mountsorrel</t>
  </si>
  <si>
    <t>Ratcliffe 132kV_Newhurst ERF 132 EFW</t>
  </si>
  <si>
    <t>Ratcliffe 132kV_Nottingham East___ Mixed Development, Nottingham Island, Manvers Street, Nottingham, NG2 4PG</t>
  </si>
  <si>
    <t>Ratcliffe 132kV_Toton_Nottingham Rd STOR</t>
  </si>
  <si>
    <t>Ratcliffe 132kV_Nottingham_North Wilford</t>
  </si>
  <si>
    <t>Ratcliffe 132kV_Willoughby_Old Dalby (T2)</t>
  </si>
  <si>
    <t>Ratcliffe 132kV_Willoughby_Old Dalby Lodge Wind Farm</t>
  </si>
  <si>
    <t>Ratcliffe 132kV_Loughborough 33_Poole Farm, Barrow Road, LE12 8EN</t>
  </si>
  <si>
    <t>StokeBardolph 132kV_Nottingham East_Colwick Private Rd STOR</t>
  </si>
  <si>
    <t>Ratcliffe 132kV_Nottingham___Queen's Medical Centre</t>
  </si>
  <si>
    <t>Ratcliffe 132kV_Loughborough 33_Quorn</t>
  </si>
  <si>
    <t>Ratcliffe 132kV_Willoughby_Ragdale Solar Farm generation</t>
  </si>
  <si>
    <t>Ratcliffe 132kV_Toton_Ratcliffe on Soar</t>
  </si>
  <si>
    <t>Ratcliffe 132kV_Nottingham_Redfield Road 1 STOR</t>
  </si>
  <si>
    <t>Ratcliffe 132kV_Nottingham_Redfield Road B STOR</t>
  </si>
  <si>
    <t>StokeBardolph 132kV_Nottingham East_St Anns (T2 &amp; T3 &amp; T4)</t>
  </si>
  <si>
    <t>Ratcliffe 132kV_Nottingham_Sneinton</t>
  </si>
  <si>
    <t>Enderby 132kV_Soars Lodge Farm</t>
  </si>
  <si>
    <t>Ratcliffe 132kV_Willoughby_South Croxton</t>
  </si>
  <si>
    <t>StokeBardolph 132kV_Nottingham East_Stragglethorpe Rd PV</t>
  </si>
  <si>
    <t>Ratcliffe 132kV_Nottingham_Talbot Street</t>
  </si>
  <si>
    <t>Enderby 132kV_Thurlaston Estate Solar Farm</t>
  </si>
  <si>
    <t>Enderby 132kV_Leicester East_Thurmaston</t>
  </si>
  <si>
    <t>Enderby 132kV_Leicester East_Thurnby</t>
  </si>
  <si>
    <t>Ratcliffe 132kV_Toton_Toton 11</t>
  </si>
  <si>
    <t>Enderby 132kV_Coalville_Tower Hayes Farm PV</t>
  </si>
  <si>
    <t>Ratcliffe 132kV_Nottingham_West Bridgford</t>
  </si>
  <si>
    <t>Ratcliffe 132kV_Willoughby_Wide Lane Solar Farm generation</t>
  </si>
  <si>
    <t>Enderby 132kV_Wigston 33_Wigston Magna</t>
  </si>
  <si>
    <t>Ratcliffe 132kV_Willoughby_Willoughby 11</t>
  </si>
  <si>
    <t>Enderby 132kV_Wistow Lodge PV</t>
  </si>
  <si>
    <t>Ratcliffe 132kV_Willoughby_Willoughby STOR generation</t>
  </si>
  <si>
    <t>Ratcliffe 132kV_Nottingham_Wollaton Road</t>
  </si>
  <si>
    <t>Ratcliffe 132kV_Loughborough 33_Wymeswold Solar Park</t>
  </si>
  <si>
    <t>Grendon 132kV</t>
  </si>
  <si>
    <t>_NO NAME_ [CORB1_205-PFZ76/2-PFZ124/2-EAS...]</t>
  </si>
  <si>
    <t>_NO NAME_ [CRAH6_MAIN1]</t>
  </si>
  <si>
    <t>Grendon 132kV_Melton Mowbray_</t>
  </si>
  <si>
    <t>Grendon 132kV_Corby_</t>
  </si>
  <si>
    <t>Grendon 132kV_Kettering_</t>
  </si>
  <si>
    <t>Grendon 132kV_Irthlingborough_</t>
  </si>
  <si>
    <t>Grendon 132kV_Kibworth_</t>
  </si>
  <si>
    <t>Grendon 132kV_Wellingborough_</t>
  </si>
  <si>
    <t>Grendon 132kV_Northampton East_</t>
  </si>
  <si>
    <t>Grendon 132kV_Northampton_</t>
  </si>
  <si>
    <t>Grendon 132kV_Northampton West_</t>
  </si>
  <si>
    <t>_NO NAME_ [BRGS3PV]</t>
  </si>
  <si>
    <t>_NO NAME_ [COER3ESS]</t>
  </si>
  <si>
    <t>Grendon 132kV_Oakham_</t>
  </si>
  <si>
    <t>_NO NAME_ [EQUE3T-EQUE3_1L9-ODLO3T-WIOU3_...]</t>
  </si>
  <si>
    <t>_NO NAME_ [EXES3PV]</t>
  </si>
  <si>
    <t>_NO NAME_ [GRAU3PV]</t>
  </si>
  <si>
    <t>_NO NAME_ [GREB3ESS]</t>
  </si>
  <si>
    <t>_NO NAME_ [GREL3J]</t>
  </si>
  <si>
    <t>Grendon 132kV_Grendon/Huntingdon Interconnector</t>
  </si>
  <si>
    <t>_NO NAME_ [OKLB3PV]</t>
  </si>
  <si>
    <t>_NO NAME_ [VICF3ESS]</t>
  </si>
  <si>
    <t>_NO NAME_ [WATF3GEN]</t>
  </si>
  <si>
    <t>_NO NAME_ [WEBR3GEN]</t>
  </si>
  <si>
    <t>_NO NAME_ [WOOL3PV]</t>
  </si>
  <si>
    <t>HYB:[Grendon 132kV_Corby_] &amp; [Grendon 132kV_Irthlingborough_]-&gt;Grendon 132kV_Corby_Oundle</t>
  </si>
  <si>
    <t>HYB:[Grendon 132kV_Kettering_] &amp; [Grendon 132kV_Irthlingborough_]-&gt;Grendon 132kV_Kettering_Burton Latimer (T1 &amp; T2)</t>
  </si>
  <si>
    <t>HYB:[Grendon 132kV_Kettering_] &amp; [Grendon 132kV_Northampton West_]-&gt;Grendon 132kV_Northampton West_Chapel Brampton (T1 &amp; T2)</t>
  </si>
  <si>
    <t>HYB:[Grendon 132kV_Kettering_] &amp; [Grendon 132kV_Irthlingborough_]-&gt;Grendon 132kV_Irthlingborough_Pytchley Road (T1 &amp; T2)</t>
  </si>
  <si>
    <t>HYB:[Grendon 132kV_Northampton East_] &amp; [Grendon 132kV_Northampton_]-&gt;Grendon 132kV_Northampton_Brackmills (T1 &amp; T2)</t>
  </si>
  <si>
    <t>HYB:[Grendon 132kV_Northampton_] &amp; [Grendon 132kV_Northampton West_]-&gt;Grendon 132kV_Northampton West_Banbury Lane (T1 &amp; T2)</t>
  </si>
  <si>
    <t>HYB:[Grendon 132kV_Northampton_] &amp; [Grendon 132kV_Northampton West_]-&gt;Grendon 132kV_Northampton_Pineham (T1 &amp; T2)</t>
  </si>
  <si>
    <t>HYB:[Grendon 132kV_Northampton_] &amp; [Grendon 132kV_Northampton West_]-&gt;Grendon 132kV_Northampton_Abington (T1 &amp; T2)</t>
  </si>
  <si>
    <t>Grendon 132kV_Irthlingborough_Thrapston</t>
  </si>
  <si>
    <t>Grendon 132kV_Wellingborough_Little Irchester</t>
  </si>
  <si>
    <t>Grendon 132kV_Northampton_Abington (T1 &amp; T2)</t>
  </si>
  <si>
    <t>Grendon 132kV_Wellingborough_Airfield Farm Wind Farm generation</t>
  </si>
  <si>
    <t>Grendon 132kV_Kettering_Burton Latimer (T1 &amp; T2)</t>
  </si>
  <si>
    <t>Grendon 132kV_Northampton West_Althorp Estate</t>
  </si>
  <si>
    <t>Grendon 132kV_Wellingborough_Cannon Street</t>
  </si>
  <si>
    <t>Grendon 132kV_Northampton West_Banbury Lane (T1 &amp; T2)</t>
  </si>
  <si>
    <t>Grendon 132kV_Northampton East_Northampton East 11</t>
  </si>
  <si>
    <t>Grendon 132kV_Northampton_Roade</t>
  </si>
  <si>
    <t>Grendon 132kV_Northampton East_Boothville</t>
  </si>
  <si>
    <t>Grendon 132kV_Northampton East_Brafield Green Solar Farm generation</t>
  </si>
  <si>
    <t>Grendon 132kV_Brigstock</t>
  </si>
  <si>
    <t>Grendon 132kV_Northampton_Brackmills (T1 &amp; T2)</t>
  </si>
  <si>
    <t>Grendon 132kV_Kibworth_Bruntingthorpe</t>
  </si>
  <si>
    <t>Grendon 132kV_Northampton West_Bugbrooke</t>
  </si>
  <si>
    <t>Grendon 132kV_Irthlingborough_Burton Wolds Wind Farm phase 2 generation</t>
  </si>
  <si>
    <t>Grendon 132kV_Irthlingborough_Burton Wolds Wind Farm generation</t>
  </si>
  <si>
    <t>Grendon 132kV_Irthlingborough_Burton Wolds South WF</t>
  </si>
  <si>
    <t>Grendon 132kV_Northampton_Campbell Street</t>
  </si>
  <si>
    <t>Grendon 132kV_Northampton West_Chapel Brampton (T1 &amp; T2)</t>
  </si>
  <si>
    <t>Grendon 132kV_Cogenhoe BESS</t>
  </si>
  <si>
    <t>Grendon 132kV_Corby_Corby No. 2</t>
  </si>
  <si>
    <t>Grendon 132kV_Corby_Corby Central</t>
  </si>
  <si>
    <t>Grendon 132kV_Corby North PS_</t>
  </si>
  <si>
    <t>Grendon 132kV_Corby_Corby North Dem</t>
  </si>
  <si>
    <t>Grendon 132kV_Corby 33kV_Corby Works</t>
  </si>
  <si>
    <t>Grendon 132kV___Cranford Hall</t>
  </si>
  <si>
    <t>Grendon 132kV_Irthlingborough_Chelveston Renewable Energy Park</t>
  </si>
  <si>
    <t>Grendon 132kV_Irthlingborough_Chelveston Energy Park</t>
  </si>
  <si>
    <t>Grendon 132kV_Northampton East_Denton</t>
  </si>
  <si>
    <t>Grendon 132kV_Kettering_Desborough</t>
  </si>
  <si>
    <t>Grendon 132kV_Northampton East_Eakley Lanes Solar North generation</t>
  </si>
  <si>
    <t>Grendon 132kV_Northampton East_Eakley Lanes Solar South generation</t>
  </si>
  <si>
    <t>Grendon 132kV_Northampton East_Earls Barton</t>
  </si>
  <si>
    <t>Grendon 132kV_Northampton West_Ellesmere Avenue</t>
  </si>
  <si>
    <t>Grendon 132kV_Corby_Earlstrees</t>
  </si>
  <si>
    <t>Grendon 132kV_Northampton East_Newton Road PV</t>
  </si>
  <si>
    <t>Grendon 132kV_Oakham_Empingham</t>
  </si>
  <si>
    <t>Grendon 132kV_Exton Estate Solar Farm</t>
  </si>
  <si>
    <t>Grendon 132kV_Oakham_Exton</t>
  </si>
  <si>
    <t>Grendon 132kV_Kibworth_Farndon Road (T1 &amp; T2)</t>
  </si>
  <si>
    <t>Grendon 132kV_Kettering_Field Street</t>
  </si>
  <si>
    <t>Grendon 132kV_Wellingborough_Glebe Farm Solar Farm generation</t>
  </si>
  <si>
    <t>Grendon 132kV_Grafton Underwood</t>
  </si>
  <si>
    <t>Grendon 132kV_Grendon BESS</t>
  </si>
  <si>
    <t>Grendon 132kV_Grendon Lakes</t>
  </si>
  <si>
    <t>Grendon 132kV_Wellingborough 132 11_</t>
  </si>
  <si>
    <t>Grendon 132kV_Kettering_Harrington Road 20MVA Demand</t>
  </si>
  <si>
    <t>Grendon 132kV_Northampton_Hartwell Solar Farm generation</t>
  </si>
  <si>
    <t>Grendon 132kV_Kettering_Hayfield</t>
  </si>
  <si>
    <t>Grendon 132kV_Corby_Hazelwood</t>
  </si>
  <si>
    <t>Grendon 132kV_Wellingborough_Sharnbrook</t>
  </si>
  <si>
    <t>Grendon 132kV_Melton Mowbray_Holwell</t>
  </si>
  <si>
    <t>Grendon 132kV_Wellingborough_Harrold</t>
  </si>
  <si>
    <t>Grendon 132kV_Irthlingborough_Irthlingborough 11</t>
  </si>
  <si>
    <t>Grendon 132kV_Kibworth_Kelmarsh Wind Farm</t>
  </si>
  <si>
    <t>Grendon 132kV_Kettering_Kettering North</t>
  </si>
  <si>
    <t>Grendon 132kV_Kibworth_Kibworth 11</t>
  </si>
  <si>
    <t>Grendon 132kV_Northampton West_Kingsthorpe</t>
  </si>
  <si>
    <t>Grendon 132kV_Kibworth_Meadow Fm Thorpe Lang PV</t>
  </si>
  <si>
    <t>Grendon 132kV_Melton Mowbray_Melton Mowbray 11</t>
  </si>
  <si>
    <t>Grendon 132kV_Kibworth_Market Harborough</t>
  </si>
  <si>
    <t>Grendon 132kV_Oakham_Market Overton (T1)</t>
  </si>
  <si>
    <t>Grendon 132kV_Northampton East_Manor Farm Horton PV</t>
  </si>
  <si>
    <t>Grendon 132kV_Kettering_New Albion Wind Farm generation</t>
  </si>
  <si>
    <t>Grendon 132kV_Northampton_Northampton 11</t>
  </si>
  <si>
    <t>Grendon 132kV_Northampton West_Northampton West 11</t>
  </si>
  <si>
    <t>Grendon 33kV_Northampton East_</t>
  </si>
  <si>
    <t>Grendon 132kV_Irthlingborough___Newlands THA Dist. Park 11MVA IDNO Demand PoC</t>
  </si>
  <si>
    <t>Grendon 132kV_Oakham_Oakham 11</t>
  </si>
  <si>
    <t>Grendon 132kV_Corby_Oakley</t>
  </si>
  <si>
    <t>Grendon 132kV_Melton Mowbray_Old Dalby (T1)</t>
  </si>
  <si>
    <t>Grendon 132kV_Oakley Bushes Solar Farm</t>
  </si>
  <si>
    <t>Grendon 132kV_Northampton East_Olney Hyde Farm PV</t>
  </si>
  <si>
    <t>Grendon 132kV_Northampton East_Olney</t>
  </si>
  <si>
    <t>Grendon 132kV_Corby_Oundle</t>
  </si>
  <si>
    <t>Grendon 132kV_Wellingborough_Park Farm</t>
  </si>
  <si>
    <t>Grendon 132kV_Kibworth_Welland Bio Power Imp</t>
  </si>
  <si>
    <t>Grendon 33kV_Northampton West_Persimmon Homes</t>
  </si>
  <si>
    <t>Grendon 132kV_Northampton_Pineham (T1 &amp; T2)</t>
  </si>
  <si>
    <t>Grendon 132kV_Kettering_Gaultney Solar Park</t>
  </si>
  <si>
    <t>Grendon 132kV_Irthlingborough_Pytchley Road (T1 &amp; T2)</t>
  </si>
  <si>
    <t>Grendon 132kV_Oakham_Ranksborough Farm, LE15 7EJ</t>
  </si>
  <si>
    <t>Grendon 132kV_Irthlingborough_Raunds</t>
  </si>
  <si>
    <t>Grendon 132kV_Melton Mowbray_Regent Street</t>
  </si>
  <si>
    <t>Grendon 132kV_Wellingborough_Ridge Solar Park generation</t>
  </si>
  <si>
    <t>Grendon 132kV_Corby_Rockingham</t>
  </si>
  <si>
    <t>Grendon 132kV_Northampton_M1 Wind Farm generation</t>
  </si>
  <si>
    <t>Grendon 132kV_Northampton_Rothersthorpe</t>
  </si>
  <si>
    <t>Grendon 132kV_Irthlingborough_Rushden</t>
  </si>
  <si>
    <t>Grendon 132kV_Oakham_Uppingham</t>
  </si>
  <si>
    <t>_NO NAME_ [STAC5_#7T0-STAC5_MAIN1-STAC5_#...]</t>
  </si>
  <si>
    <t>Grendon 132kV_Wellingborough_Sywell Aerodrome PV generation</t>
  </si>
  <si>
    <t>Grendon 132kV_Corby_British Steel</t>
  </si>
  <si>
    <t>Grendon 132kV_Irthlingborough___Thrapston Commercial Park 12MVA IDNO Demand PoC</t>
  </si>
  <si>
    <t>Grendon 132kV_Vicarage Farm</t>
  </si>
  <si>
    <t>Grendon 132kV_J162 Waterleys Farm</t>
  </si>
  <si>
    <t>Grendon 132kV____Welby Road BESS</t>
  </si>
  <si>
    <t>Grendon 132kV_Northampton East_Wellingborough Road</t>
  </si>
  <si>
    <t>Grendon 132kV_Corby_Weldon Landfill generation</t>
  </si>
  <si>
    <t>Grendon 132kV_Corby_Willowbrook Industrial Estate</t>
  </si>
  <si>
    <t>Grendon 132kV_Northampton_Project Winehouse</t>
  </si>
  <si>
    <t>Grendon 132kV_Oakham_Glaston Road, Oakham, LE15 8RU</t>
  </si>
  <si>
    <t>Grendon 132kV_Wood Lodge Farm, NN14 4NJ</t>
  </si>
  <si>
    <t>Grendon 132kV_Northampton_Wootton</t>
  </si>
  <si>
    <t>Grendon 132kV_Wellingborough_Wykes generation</t>
  </si>
  <si>
    <t>Staythorpe 132kV</t>
  </si>
  <si>
    <t>BickerFen 132kV</t>
  </si>
  <si>
    <t>_NO NAME_ [BMPV1_103-BMPV1_MAIN1-LINC1_40...]</t>
  </si>
  <si>
    <t>Walpole 132kV</t>
  </si>
  <si>
    <t>Staythorpe 132kV_Hawton_</t>
  </si>
  <si>
    <t>Staythorpe 132kV_Checkerhouse_</t>
  </si>
  <si>
    <t>BickerFen 132kV_Skegness_</t>
  </si>
  <si>
    <t>Walpole 132kV_Boston_</t>
  </si>
  <si>
    <t>BickerFen 132kV_Sleaford_</t>
  </si>
  <si>
    <t>BickerFen 132kV_Grantham_</t>
  </si>
  <si>
    <t>Walpole 132kV_Bourne_</t>
  </si>
  <si>
    <t>Walpole 132kV_Spalding &amp; South Holland_</t>
  </si>
  <si>
    <t>Walpole 132kV_Stamford_</t>
  </si>
  <si>
    <t>WestBurton 132kV_Lincoln 33_</t>
  </si>
  <si>
    <t>_NO NAME_ [AVLZ3BESS]</t>
  </si>
  <si>
    <t>_NO NAME_ [BELS3PV]</t>
  </si>
  <si>
    <t>_NO NAME_ [BMPV3PV]</t>
  </si>
  <si>
    <t>_NO NAME_ [BOBI3GEN]</t>
  </si>
  <si>
    <t>_NO NAME_ [BOUW8_#1T0-BOUW8_MAIN1-BYTH8_1...]</t>
  </si>
  <si>
    <t>_NO NAME_ [BRET8_1L3-BRET8_MAIN3-BRET8_MA...]</t>
  </si>
  <si>
    <t>_NO NAME_ [CAUF3_MAIN1]</t>
  </si>
  <si>
    <t>_NO NAME_ [COGR3PV]</t>
  </si>
  <si>
    <t>_NO NAME_ [FISA3PV]</t>
  </si>
  <si>
    <t>_NO NAME_ [GONM3GEN]</t>
  </si>
  <si>
    <t>_NO NAME_ [GRNO8_1T0-GRNO8_MAIN1-GRNO8_MA...]</t>
  </si>
  <si>
    <t>_NO NAME_ [HAKL3GEN]</t>
  </si>
  <si>
    <t>WestBurton 132kV_Worksop_</t>
  </si>
  <si>
    <t>_NO NAME_ [IDOW3WF-MMAR3_MAIN1]</t>
  </si>
  <si>
    <t>_NO NAME_ [LONS3PV]</t>
  </si>
  <si>
    <t>_NO NAME_ [LOWF3PV]</t>
  </si>
  <si>
    <t>_NO NAME_ [LYNN3WF-MMAR3_MAIN2]</t>
  </si>
  <si>
    <t>_NO NAME_ [PASF3GEN-PASF3_T2]</t>
  </si>
  <si>
    <t>_NO NAME_ [RETF8_1L3-RETF8_MAIN1-RETF8_MA...]</t>
  </si>
  <si>
    <t>BishopsWood 132kV_Stourport 132 66 &amp; Upton Warren 132 66_</t>
  </si>
  <si>
    <t>BishopsWood 132kV</t>
  </si>
  <si>
    <t>Cellarhead 132kV_Newcastle 132 11_</t>
  </si>
  <si>
    <t>Cellarhead 132kV</t>
  </si>
  <si>
    <t>IronActon 132kV_Ryeford 132 33_</t>
  </si>
  <si>
    <t>IronActon 132kV</t>
  </si>
  <si>
    <t>IronbridgeShrewsbury 132kV_Ironbridge 132 33_</t>
  </si>
  <si>
    <t>HYB:[IronbridgeShrewsbury 132kV] &amp; [_NO NAME_ [IRON1_&amp;410-IRON1_410-IRON1_RES...]]-&gt;IronbridgeShrewsbury 132kV_Ironbridge 132 33_</t>
  </si>
  <si>
    <t>BishopsWood 132kV_Hereford (BishopsWood) &amp; Ludlow 132 66_</t>
  </si>
  <si>
    <t>BishopsWood 132kV_Ludlow 132 33_</t>
  </si>
  <si>
    <t>BishopsWood 132kV_Stourport 132 33_</t>
  </si>
  <si>
    <t>_NO NAME_ [BRIH3_MAIN1]</t>
  </si>
  <si>
    <t>_NO NAME_ [DORM3PV]</t>
  </si>
  <si>
    <t>_NO NAME_ [DOVE3PV]</t>
  </si>
  <si>
    <t>BishopsWood 132kV_Fibden Farm</t>
  </si>
  <si>
    <t>_NO NAME_ [GARL3WF]</t>
  </si>
  <si>
    <t>_NO NAME_ [GRRF3J]</t>
  </si>
  <si>
    <t>_NO NAME_ [LARF3ESS]</t>
  </si>
  <si>
    <t>_NO NAME_ [NORC3]</t>
  </si>
  <si>
    <t>_NO NAME_ [REFA3J]</t>
  </si>
  <si>
    <t>BishopsWood 132kV_Whitehouse farm BESS</t>
  </si>
  <si>
    <t>BishopsWood 132kV_Stourport 132 33_Astley Solar Farm</t>
  </si>
  <si>
    <t>BishopsWood 132kV_Stourport 132 66 &amp; Upton Warren 132 66_Stourport 66 11 (T3 T4 &amp; T5)</t>
  </si>
  <si>
    <t>BishopsWood 132kV_Kidderminster 132 11 (GT1 GT2 &amp; T3 OS)_</t>
  </si>
  <si>
    <t>BishopsWood 132kV_Ludlow 132 33_Bishops Castle 33 11 (T1)</t>
  </si>
  <si>
    <t>BishopsWood 132kV_Hereford (BishopsWood) &amp; Ludlow 132 66_Bodenham 66 11</t>
  </si>
  <si>
    <t>BishopsWood 132kV_Brick House Solar, SY8 3BZ</t>
  </si>
  <si>
    <t>BishopsWood 132kV_Hereford (BishopsWood) &amp; Ludlow 132 66_Bromyard 66 11</t>
  </si>
  <si>
    <t>BishopsWood 132kV_Upton Warren 132 11 (GT4 T1 &amp; T2 OS)_</t>
  </si>
  <si>
    <t>BishopsWood 132kV_Ludlow 132 33_Cleobury Mortimer 33 11</t>
  </si>
  <si>
    <t>BishopsWood 132kV_Stourport 132 33_Kinver 33 11 (T1)</t>
  </si>
  <si>
    <t>BishopsWood 132kV_Ludlow 132 33_Craven Arms 33 11</t>
  </si>
  <si>
    <t>BishopsWood 132kV_Hereford (BishopsWood) &amp; Ludlow 132 66_Dormington Solar PV</t>
  </si>
  <si>
    <t>BishopsWood 132kV_Dovedale Solar B</t>
  </si>
  <si>
    <t>BishopsWood 132kV_Stourport 132 66 &amp; Upton Warren 132 66_Droitwich 66 11 (T1 T2)</t>
  </si>
  <si>
    <t>BishopsWood 132kV_Hereford (BishopsWood) &amp; Ludlow 132 66_Dymock 66 11</t>
  </si>
  <si>
    <t>BishopsWood 132kV_Hereford (BishopsWood) &amp; Ludlow 132 66_Garreg Lwyd Wind Farm</t>
  </si>
  <si>
    <t>BishopsWood 132kV_Hereford (BishopsWood) &amp; Ludlow 132 66_Newent 66 11</t>
  </si>
  <si>
    <t>BishopsWood 132kV_Greenfields farm</t>
  </si>
  <si>
    <t>BishopsWood 132kV_Stourport 132 66 &amp; Upton Warren 132 66_Hartlebury EFW generation</t>
  </si>
  <si>
    <t>BishopsWood 132kV_Ludlow 132 33_Henley Hall Squirrel Lane ESS &amp; PV</t>
  </si>
  <si>
    <t>BishopsWood 132kV_Ludlow 132 33_Henley Solar Farm PV</t>
  </si>
  <si>
    <t>BishopsWood 132kV_Ludlow 132 33_Ludlow 33 11</t>
  </si>
  <si>
    <t>BishopsWood 132kV_Ludlow 132 33_High Point Solar PV</t>
  </si>
  <si>
    <t>BishopsWood 132kV_Stourport 132 66 &amp; Upton Warren 132 66_Kenswick 66 11 (T2 &amp; T1 OS)</t>
  </si>
  <si>
    <t>BishopsWood 132kV_Hereford (BishopsWood) &amp; Ludlow 132 66_Presteigne 66 11</t>
  </si>
  <si>
    <t>BishopsWood 132kV_Hereford (BishopsWood) &amp; Ludlow 132 66_Kington 66 11</t>
  </si>
  <si>
    <t>BishopsWood 132kV_Hereford (BishopsWood) &amp; Ludlow 132 66_Knighton 66 11</t>
  </si>
  <si>
    <t>BishopsWood 132kV_Hereford (BishopsWood) &amp; Ludlow 132 66_Larport Farm BESS</t>
  </si>
  <si>
    <t>BishopsWood 132kV_Hereford (BishopsWood) &amp; Ludlow 132 66_Ledbury 66 11 (T1)</t>
  </si>
  <si>
    <t>BishopsWood 132kV_Ludlow 132 33_Leebotwood 33 11 (T2)</t>
  </si>
  <si>
    <t>BishopsWood 132kV_Hereford (BishopsWood) &amp; Ludlow 132 66_Leominster 66 11</t>
  </si>
  <si>
    <t>BishopsWood 132kV_Stourport 132 66 &amp; Upton Warren 132 66_Longland Solar Farm</t>
  </si>
  <si>
    <t>BishopsWood 132kV_Hereford (BishopsWood) &amp; Ludlow 132 66_Lower Chadnor 66 11</t>
  </si>
  <si>
    <t>BishopsWood 132kV_Worcester 132 11_</t>
  </si>
  <si>
    <t>BishopsWood 132kV_Hereford (BishopsWood) &amp; Ludlow 132 66_Madley 66 11</t>
  </si>
  <si>
    <t>BishopsWood 132kV_Malvern 132 11_</t>
  </si>
  <si>
    <t>BishopsWood 132kV_Hereford (BishopsWood) &amp; Ludlow 132 66_Ross 66 11</t>
  </si>
  <si>
    <t>BishopsWood 132kV_Stourport 66kV_Norchard Farm, Crossway Green, Stourport-On-Severn, DY13 9SN</t>
  </si>
  <si>
    <t>BishopsWood 132kV_Warndon 132 11_</t>
  </si>
  <si>
    <t>BishopsWood 132kV_Hereford (BishopsWood) &amp; Ludlow 132 66_Peterchurch 66 11</t>
  </si>
  <si>
    <t>BishopsWood 132kV_Hereford (BishopsWood) &amp; Ludlow 132 66_Pontrilas 66 11</t>
  </si>
  <si>
    <t>BishopsWood 132kV_Stourport 132 33_Quatt 33 11 (T1)</t>
  </si>
  <si>
    <t>BishopsWood 132kV_Stourport 132 66 &amp; Upton Warren 132 66_Redditch North 66 11 (T3)</t>
  </si>
  <si>
    <t>BishopsWood 132kV_Stourport 132 66 &amp; Upton Warren 132 66_Rectory Farm 2</t>
  </si>
  <si>
    <t>BishopsWood 132kV_Ludlow 132 33_Rock Farm</t>
  </si>
  <si>
    <t>BishopsWood 132kV_Ludlow 132 33_Rocks Green</t>
  </si>
  <si>
    <t>BishopsWood 132kV_Hereford (BishopsWood) &amp; Ludlow 132 66_St. Weonards 66 11</t>
  </si>
  <si>
    <t>BishopsWood 132kV_Ludlow 132 33_Stockton 33 11</t>
  </si>
  <si>
    <t>BishopsWood 132kV_Ludlow 132 33_Tenbury 33 11</t>
  </si>
  <si>
    <t>BishopsWood 132kV_Timberdine 132 11_</t>
  </si>
  <si>
    <t>BishopsWood 132kV_Stourport 132 66 &amp; Upton Warren 132 66_Upton Solar Farm, B61 7EH</t>
  </si>
  <si>
    <t>BishopsWood 132kV_Hereford (BishopsWood) &amp; Ludlow 132 66_Witches Farm Solar generation</t>
  </si>
  <si>
    <t>BishopsWood 132kV_Hereford (BishopsWood) &amp; Ludlow 132 66_Woofferton 66 11</t>
  </si>
  <si>
    <t>BishopsWood 132kV_Stourport 132 33_Wribbenhall 33 11</t>
  </si>
  <si>
    <t>Rugeley 132kV</t>
  </si>
  <si>
    <t>Willenhall 132kV</t>
  </si>
  <si>
    <t>Bustleholm 132kV</t>
  </si>
  <si>
    <t>Bushbury 132kV</t>
  </si>
  <si>
    <t>Bushbury 132kV_Bushbury 132 33_</t>
  </si>
  <si>
    <t>_NO NAME_ [BLOE3_#1L5-BLOE3_MAIN1-WALS3_#...]</t>
  </si>
  <si>
    <t>_NO NAME_ [BLTS3PV]</t>
  </si>
  <si>
    <t>Rugeley 132kV_Blythe House Farm</t>
  </si>
  <si>
    <t>_NO NAME_ [BRCC3J]</t>
  </si>
  <si>
    <t>_NO NAME_ [GREF3ESS]</t>
  </si>
  <si>
    <t>_NO NAME_ [LEVR3J]</t>
  </si>
  <si>
    <t>Rugeley 132kV_Lower Farm Solar</t>
  </si>
  <si>
    <t>_NO NAME_ [LOWH3PV]</t>
  </si>
  <si>
    <t>Rugeley 132kV_Lower Tean Leys</t>
  </si>
  <si>
    <t>Rugeley 132kV_Meadow Solar Farm</t>
  </si>
  <si>
    <t>_NO NAME_ [NEWF3PV]</t>
  </si>
  <si>
    <t>Bushbury 132kV_Preston Hill Farm, ST19 5RA</t>
  </si>
  <si>
    <t>Bustleholm 132kV_Network Rail Smethwick_</t>
  </si>
  <si>
    <t>Bushbury 132kV_Network Rail Stafford (T1 &amp; T2)_</t>
  </si>
  <si>
    <t>_NO NAME_ [TEAL3ESS]</t>
  </si>
  <si>
    <t>Willenhall 132kV_Network Rail Willenhall_</t>
  </si>
  <si>
    <t>Bustleholm 132kV_Network Rail Winson Green_</t>
  </si>
  <si>
    <t>Willenhall 132kV_Wolverhampton 132 33_</t>
  </si>
  <si>
    <t>_NO NAME_ [YEWT3GEN]</t>
  </si>
  <si>
    <t>Bushbury 132kV_Bushbury 132 33_Albrighton 33 11 (T1A)</t>
  </si>
  <si>
    <t>Bushbury 132kV_Bushbury 132 11_</t>
  </si>
  <si>
    <t>Willenhall 132kV_Bentley 132 11 (GT1)_</t>
  </si>
  <si>
    <t>Bustleholm 132kV_Bentley 132 11 (GT2)_</t>
  </si>
  <si>
    <t>Rugeley 132kV_Cannock 132 11 (GT1 &amp; GT2 GT3)_</t>
  </si>
  <si>
    <t>Bustleholm 132kV_Walsall 33kV_Bloxwich ESS</t>
  </si>
  <si>
    <t>Rugeley 132kV_Lichfield 132 11_</t>
  </si>
  <si>
    <t>Rugeley 132kV_Black Flats Farm</t>
  </si>
  <si>
    <t>Bustleholm 132kV_Bronze Cricket Club</t>
  </si>
  <si>
    <t>Rugeley 132kV_Burntwood 132 11 (GT1 GT2)_</t>
  </si>
  <si>
    <t>Willenhall 132kV_Burntwood 132 11 (GT3)_</t>
  </si>
  <si>
    <t>Bustleholm 132kV_Bustleholm 132 11_</t>
  </si>
  <si>
    <t>Bushbury 132kV_Butterhill Farm, ST18 9BU</t>
  </si>
  <si>
    <t>Bushbury 132kV_Bushbury 132 33_Chillington Estate</t>
  </si>
  <si>
    <t>Bustleholm 132kV_Winson Green 132 11_</t>
  </si>
  <si>
    <t>Bushbury 132kV_Bushbury 132 33_County Lane, WV7 3AH</t>
  </si>
  <si>
    <t>Bushbury 132kV_Bushbury 132 33_The Dell Enterprise Drive</t>
  </si>
  <si>
    <t>Bustleholm 132kV_Smethwick 132 11_</t>
  </si>
  <si>
    <t>Bushbury 132kV_Bushbury 132 33_Four Ashes 33 11</t>
  </si>
  <si>
    <t>Rugeley 132kV_Fryers Road Waste Generation option 2</t>
  </si>
  <si>
    <t>Bushbury 132kV_Stafford South 132 11 (GT1 &amp; GT3)_</t>
  </si>
  <si>
    <t>Rugeley 132kV_Grey Friars Way</t>
  </si>
  <si>
    <t>Bustleholm 132kV_Rushall 132 11_</t>
  </si>
  <si>
    <t>Bushbury 132kV_Bushbury 132 33_Hilton Park</t>
  </si>
  <si>
    <t>Bushbury 132kV_Bushbury 132 33_I54</t>
  </si>
  <si>
    <t>Bustleholm 132kV_Ladywood 132 11_</t>
  </si>
  <si>
    <t>Bustleholm 132kV_Kingstanding 132 11_</t>
  </si>
  <si>
    <t>Bushbury 132kV_Bushbury 132 33_Lawn Lane, WV9 5BA</t>
  </si>
  <si>
    <t>Bushbury 132kV_Levedale Road</t>
  </si>
  <si>
    <t>Rugeley 132kV_Lower Hanyards Farm</t>
  </si>
  <si>
    <t>Bushbury 132kV_Wednesfield 132 11_</t>
  </si>
  <si>
    <t>Rugeley 132kV_Moreton Brook</t>
  </si>
  <si>
    <t>Bustleholm 132kV_Perry Barr 132 11_</t>
  </si>
  <si>
    <t>Rugeley 132kV_Rugeley Town 132 11_</t>
  </si>
  <si>
    <t>Bushbury 132kV_Stafford 132 11 (GT1B)_</t>
  </si>
  <si>
    <t>Rugeley 132kV_Stafford 132 11 (GT2B)_</t>
  </si>
  <si>
    <t>Rugeley 132kV_Tean Leys Farm</t>
  </si>
  <si>
    <t>Willenhall 132kV_Wolverhampton 132 11 (GT1 GT2 &amp; T5)_</t>
  </si>
  <si>
    <t>Willenhall 132kV_Willenhall 132 11 (GT2B GT4B GT1)_</t>
  </si>
  <si>
    <t>Bushbury 132kV_Bushbury 132 33_WM Interchange Demand</t>
  </si>
  <si>
    <t>Willenhall 132kV_Wolverhampton 132 33_Wolverhampton Power STOR</t>
  </si>
  <si>
    <t>Willenhall 132kV_Wolverhampton 132 33_Generation (Wolverhampton Waste 33kV Supply)</t>
  </si>
  <si>
    <t>Rugeley 132kV_Yew Tree Farm</t>
  </si>
  <si>
    <t>Cellarhead 132kV_Meaford 'C' 132 33_</t>
  </si>
  <si>
    <t>Cellarhead 132kV_Forsbrook 132 33_</t>
  </si>
  <si>
    <t>Cellarhead 132kV_Boothen 132 33_</t>
  </si>
  <si>
    <t>Cellarhead 132kV_Whitfield 132 33_</t>
  </si>
  <si>
    <t>_NO NAME_ [CHAW3ESS]</t>
  </si>
  <si>
    <t>Cellarhead 132kV_COPP33 1_</t>
  </si>
  <si>
    <t>Cellarhead 132kV_Longton 132 33_</t>
  </si>
  <si>
    <t>Cellarhead 132kV_Network Rail Kidsgrove_</t>
  </si>
  <si>
    <t>_NO NAME_ [NEUF3PV]</t>
  </si>
  <si>
    <t>Cellarhead 132kV_Newcastle 132 33_</t>
  </si>
  <si>
    <t>Cellarhead 132kV_Meaford 'C' 132 33_Bearstone 33 11</t>
  </si>
  <si>
    <t>Cellarhead 132kV_Meaford 'C' 132 33_Hookgate 33 11</t>
  </si>
  <si>
    <t>Cellarhead 132kV_Boothen 132 11 (GT1B GT2B &amp; T3)_</t>
  </si>
  <si>
    <t>Cellarhead 132kV_Forsbrook 132 33_Brit. Industrial Sand (33kV Supply)</t>
  </si>
  <si>
    <t>Cellarhead 132kV_Burslem 132 11_</t>
  </si>
  <si>
    <t>Cellarhead 132kV_Forsbrook 132 33_Cauldon Cement (33kV Supply)</t>
  </si>
  <si>
    <t>Cellarhead 132kV_Forsbrook 132 33_Cauldon 33 11</t>
  </si>
  <si>
    <t>Cellarhead 132kV_Whitfield 132 33_Chatterley Whitfield</t>
  </si>
  <si>
    <t>Cellarhead 132kV_Outclough Farm</t>
  </si>
  <si>
    <t>Cellarhead 132kV_Forsbrook 132 33_Cheadle BESS</t>
  </si>
  <si>
    <t>Cellarhead 132kV_Forsbrook 132 33_Cheadle 33 11 (T1 &amp; T2)</t>
  </si>
  <si>
    <t>Cellarhead 132kV_Whitfield 132 33_Cheddleton 33 11</t>
  </si>
  <si>
    <t>Cellarhead 132kV_Meaford 'C' 132 33_Cotes Heath 33 11</t>
  </si>
  <si>
    <t>Cellarhead 132kV_Whitfield 132 33_Congleton 33 11</t>
  </si>
  <si>
    <t>Cellarhead 132kV_Meaford 'C' 132 33_Land East of Meadford</t>
  </si>
  <si>
    <t>Cellarhead 132kV_Meaford 'C' 132 33_Eccleshall 33 11</t>
  </si>
  <si>
    <t>Cellarhead 132kV_Whitfield 132 33_Endon 33 11</t>
  </si>
  <si>
    <t>Cellarhead 132kV_Longton 132 11_</t>
  </si>
  <si>
    <t>Cellarhead 132kV_Forsbrook 132 33_Froghall 33 11</t>
  </si>
  <si>
    <t>Cellarhead 132kV_Meaford 'C' 132 33_Gnosall 33 11</t>
  </si>
  <si>
    <t>Cellarhead 132kV_Whitfield 132 33_Goldenhill Bank 33 11</t>
  </si>
  <si>
    <t>Cellarhead 132kV_Boothen 132 33_Hanford Waste Services</t>
  </si>
  <si>
    <t>Cellarhead 132kV_Forsbrook 132 33_Heywood Grange Farm PV</t>
  </si>
  <si>
    <t>Cellarhead 132kV_Meaford 'C' 132 33_High Offley 33 11</t>
  </si>
  <si>
    <t>Cellarhead 132kV_Meaford 'C' 132 33_Hill Chorlton 33 11</t>
  </si>
  <si>
    <t>Cellarhead 132kV_Meaford 'C' 132 33_Hinstock 33 11</t>
  </si>
  <si>
    <t>Cellarhead 132kV_Forsbrook 132 33_Kingsley Holt 33 11</t>
  </si>
  <si>
    <t>Cellarhead 132kV_Whitfield 132 33_Knypersley 33 11</t>
  </si>
  <si>
    <t>Cellarhead 132kV_Whitfield 132 33_Leek 33 11</t>
  </si>
  <si>
    <t>Cellarhead 132kV_Forsbrook 132 33_Lower Newton Solar Farm</t>
  </si>
  <si>
    <t>Cellarhead 132kV_Meaford 'C' 132 33_Market Drayton 33 11</t>
  </si>
  <si>
    <t>Cellarhead 132kV_Meaford 'C' 132 33_Meaford 33 11</t>
  </si>
  <si>
    <t>Cellarhead 132kV_Forsbrook 132 33_Moneystone Quarry PV</t>
  </si>
  <si>
    <t>Cellarhead 132kV_New Buildings Fm</t>
  </si>
  <si>
    <t>Cellarhead 132kV_Newcastle 132 33_Scot Hay 33 11</t>
  </si>
  <si>
    <t>Cellarhead 132kV_Meaford 'C' 132 33_Simplex 33 11</t>
  </si>
  <si>
    <t>Cellarhead 132kV_Forsbrook 132 33_Simplex 33 11</t>
  </si>
  <si>
    <t>Cellarhead 132kV_Stagefields 132 11_</t>
  </si>
  <si>
    <t>Cellarhead 132kV_Forsbrook 132 33_Stagefields 33 11 (T6)</t>
  </si>
  <si>
    <t>Cellarhead 132kV_Newcastle 132 33_Staunch Standby STOR</t>
  </si>
  <si>
    <t>Cellarhead 132kV_Boothen 132 33_Generation (Stoke CHP 33kv Supply)</t>
  </si>
  <si>
    <t>Cellarhead 132kV_Newcastle 132 33_Talke 33 11</t>
  </si>
  <si>
    <t>Cellarhead 132kV_Forsbrook 132 33_Tean 33 11</t>
  </si>
  <si>
    <t>Cellarhead 132kV_Forsbrook 132 33_Totmonslow Cottage, ST10 4JJ</t>
  </si>
  <si>
    <t>Cellarhead 132kV_Whitfield 132 33_Whitfield 33 11</t>
  </si>
  <si>
    <t>Feckenham 132kV</t>
  </si>
  <si>
    <t>_NO NAME_ [BLOX6_1H0-BLOX6_MAIN1-BLOX6_1L...]</t>
  </si>
  <si>
    <t>_NO NAME_ [BISS3GEN]</t>
  </si>
  <si>
    <t>_NO NAME_ [CRIF3_MAIN1]</t>
  </si>
  <si>
    <t>Feckenham 66kV_Croome Airfield Solar Farm</t>
  </si>
  <si>
    <t>_NO NAME_ [HOMF3J]</t>
  </si>
  <si>
    <t>Feckenham 66kV_Littleton Pastures</t>
  </si>
  <si>
    <t>Feckenham 66kV_Bourne Road (Lower Strensham)</t>
  </si>
  <si>
    <t>_NO NAME_ [RHDL3J]</t>
  </si>
  <si>
    <t>_NO NAME_ [WICK33PV]</t>
  </si>
  <si>
    <t>Feckenham 66kV_Atherstone PV</t>
  </si>
  <si>
    <t>Feckenham 132kV_Bevington 66 11_</t>
  </si>
  <si>
    <t>Feckenham 66kV_Bishampton Solar PV ANM</t>
  </si>
  <si>
    <t>Feckenham 132kV_Shipston 66 11_</t>
  </si>
  <si>
    <t>Feckenham 132kV_Bloxham 66 11_</t>
  </si>
  <si>
    <t>Feckenham 132kV_Broadway 66 11_</t>
  </si>
  <si>
    <t>Feckenham 132kV_Brotheridge Green 66 11_</t>
  </si>
  <si>
    <t>Feckenham 132kV_Stratford 66 11_</t>
  </si>
  <si>
    <t>Feckenham 132kV_Evesham 66 11_</t>
  </si>
  <si>
    <t>Feckenham 66kV_Crimscote Fields Farm ANM</t>
  </si>
  <si>
    <t>Feckenham 132kV_Droitwich 66 11 (T3)_</t>
  </si>
  <si>
    <t>Feckenham 132kV_Epwell 66 11_</t>
  </si>
  <si>
    <t>Feckenham 132kV_Feckenham 66 11_</t>
  </si>
  <si>
    <t>Feckenham 132kV_Great Alne 66 11_</t>
  </si>
  <si>
    <t>Feckenham 132kV_Pershore 66 11_</t>
  </si>
  <si>
    <t>Feckenham 66kV_Home Farm</t>
  </si>
  <si>
    <t>Feckenham 66kV_ISIS House STOR</t>
  </si>
  <si>
    <t>Feckenham 132kV_Ipsley 66 11_</t>
  </si>
  <si>
    <t>Feckenham 132kV_Ledbury 66 11 (T2)_</t>
  </si>
  <si>
    <t>Feckenham 132kV_Long Marston 66 11_</t>
  </si>
  <si>
    <t>Feckenham 132kV_Moreton 66 11_</t>
  </si>
  <si>
    <t>Feckenham 66kV_North Drayton Solar Farm, Alcester Road, Stratford on Avon, B49 6NQ</t>
  </si>
  <si>
    <t>Feckenham 132kV_Northwick Estates 5 Mile Drive Solar Park_</t>
  </si>
  <si>
    <t>Feckenham 132kV_Redditch North 66 11_Redditch Gas Turbine</t>
  </si>
  <si>
    <t>Feckenham 132kV_Redditch North 66 11 (T1)_</t>
  </si>
  <si>
    <t>Feckenham 132kV_Redditch South 66 11_</t>
  </si>
  <si>
    <t>Feckenham 66kV_Balladoole Solar A (Roundhill)</t>
  </si>
  <si>
    <t>Feckenham 66kV_Rotherdale Farm CHP</t>
  </si>
  <si>
    <t>Feckenham 132kV_Stow 66 11_</t>
  </si>
  <si>
    <t>Feckenham 132kV_Strensham 66 11_</t>
  </si>
  <si>
    <t>Feckenham 132kV_Tewkesbury 66 11_</t>
  </si>
  <si>
    <t>Feckenham 66kV_Wickhamford PV</t>
  </si>
  <si>
    <t>Feckenham 132kV_Wormington 66 11_</t>
  </si>
  <si>
    <t>IronActon 132kV_Chipping Sodbury 132 33_</t>
  </si>
  <si>
    <t>_NO NAME_ [HLCT3J]</t>
  </si>
  <si>
    <t>IronActon 132kV_Chipping Sodbury 132 33_Abson (Transco 33kV Supply)</t>
  </si>
  <si>
    <t>IronActon 132kV_Ryeford 132 33_Actrees Farm PV</t>
  </si>
  <si>
    <t>IronActon 132kV_Chipping Sodbury 132 33_Alveston 33 11</t>
  </si>
  <si>
    <t>IronActon 132kV_Berkeley Battery Storage 2</t>
  </si>
  <si>
    <t>IronActon 132kV_Ryeford 132 33_Berkeley 33 11</t>
  </si>
  <si>
    <t>IronActon 132kV_Ryeford 132 33_Dursley 33 11</t>
  </si>
  <si>
    <t>IronActon 132kV_Cambridge Arms Shepherds Patch ESS</t>
  </si>
  <si>
    <t>IronActon 132kV_Ryeford 132 33_Camp 33 11</t>
  </si>
  <si>
    <t>IronActon 132kV_Ryeford 132 33_Hill House Farm Solar</t>
  </si>
  <si>
    <t>IronActon 132kV_Ryeford 132 33_Cherington 33 11</t>
  </si>
  <si>
    <t>IronActon 132kV_Chipping Sodbury 132 11 (GT1 GT2 &amp; T3)_</t>
  </si>
  <si>
    <t>IronActon 132kV_Chipping Sodbury 132 33_Cowhorn 33 11</t>
  </si>
  <si>
    <t>IronActon 132kV_Ryeford 132 33_Dudbridge 33 11</t>
  </si>
  <si>
    <t>IronActon 132kV_Chipping Sodbury 132 33_Hammerley Down 33 11</t>
  </si>
  <si>
    <t>IronActon 132kV_Hill Court Solar Farm</t>
  </si>
  <si>
    <t>IronActon 132kV_Ryeford 132 33_Javelin Park EFW</t>
  </si>
  <si>
    <t>IronActon 132kV_Chipping Sodbury 132 33_Naishcombe Hill 33 11</t>
  </si>
  <si>
    <t>IronActon 132kV_Ryeford 132 33_Netherhills 33 11</t>
  </si>
  <si>
    <t>IronActon 132kV_Chipping Sodbury 132 33_Oxbridge 33 11</t>
  </si>
  <si>
    <t>IronActon 132kV_Chipping Sodbury 33kV_Rag Lane Solar, Wotton under Edge, Gloucestershire, GL12 8LD</t>
  </si>
  <si>
    <t>IronActon 132kV_Chipping Sodbury 132 33_Ring O Bells Solar</t>
  </si>
  <si>
    <t>IronActon 132kV_Ryeford 132 33_Ryeford 33 11</t>
  </si>
  <si>
    <t>IronActon 132kV_Chipping Sodbury 132 33_Says Court Farm generation</t>
  </si>
  <si>
    <t>IronActon 132kV_Chipping Sodbury 132 33_Tower Hill Farm PV</t>
  </si>
  <si>
    <t>IronActon 132kV_Ryeford 132 33_Upper Huntingford PV generation</t>
  </si>
  <si>
    <t>IronActon 132kV_Ryeford 132 33_Upper Wick Solar Farm generation</t>
  </si>
  <si>
    <t>IronActon 132kV_Worlds End  PV</t>
  </si>
  <si>
    <t>IronbridgeShrewsbury 132kV</t>
  </si>
  <si>
    <t>_NO NAME_ [IRON1_&amp;410-IRON1_410-IRON1_RES...]</t>
  </si>
  <si>
    <t>IronbridgeShrewsbury 132kV_Shrewsbury 132 33_</t>
  </si>
  <si>
    <t>IronbridgeShrewsbury 132kV_Ketley 132 33_</t>
  </si>
  <si>
    <t>_NO NAME_ [PEPF3J]</t>
  </si>
  <si>
    <t>IronbridgeShrewsbury 132kV_Wistow Lodge Solar, SY4 4PZ</t>
  </si>
  <si>
    <t>IronbridgeShrewsbury 132kV_Shrewsbury 132 33_Battlefield Generation</t>
  </si>
  <si>
    <t>IronbridgeShrewsbury 132kV_Shrewsbury 132 33_Bayston Hill 33 11</t>
  </si>
  <si>
    <t>IronbridgeShrewsbury 132kV_Shrewsbury 132 33_Berrington 33 11</t>
  </si>
  <si>
    <t>IronbridgeShrewsbury 132kV_Shrewsbury 132 33_Weir Hill 33 11</t>
  </si>
  <si>
    <t>IronbridgeShrewsbury 132kV_Shrewsbury 132 33_Bishops Castle 33 11 (T2)</t>
  </si>
  <si>
    <t>IronbridgeShrewsbury 132kV_Shrewsbury 132 33_Berrington Farm, SY5 6HD</t>
  </si>
  <si>
    <t>IronbridgeShrewsbury 132kV_Ironbridge 132 33_Broseley 33 11</t>
  </si>
  <si>
    <t>IronbridgeShrewsbury 132kV_Ketley 132 11 (GT4 T1 &amp; T2 HS)_</t>
  </si>
  <si>
    <t>IronbridgeShrewsbury 132kV_Shrewsbury 132 33_Dothill 33 11 (T1)</t>
  </si>
  <si>
    <t>IronbridgeShrewsbury 132kV_Ketley 132 33_Cheswell Grange, TF10 9AE</t>
  </si>
  <si>
    <t>IronbridgeShrewsbury 132kV_Shrewsbury 132 33_Condover Solar Park generation</t>
  </si>
  <si>
    <t>IronbridgeShrewsbury 132kV_Ketley 132 33_Dawley Road, TF1 5AQ</t>
  </si>
  <si>
    <t>IronbridgeShrewsbury 132kV_Ketley 132 33_Snedshill 33 11</t>
  </si>
  <si>
    <t>IronbridgeShrewsbury 132kV_Ketley 132 33_Donnington 33 11</t>
  </si>
  <si>
    <t>IronbridgeShrewsbury 132kV_Ketley 132 33_Dothill 33 11 (T2)</t>
  </si>
  <si>
    <t>IronbridgeShrewsbury 132kV_Ironbridge 132 33_Easthope 33 11</t>
  </si>
  <si>
    <t>IronbridgeShrewsbury 132kV_Ketley 132 33_Newport 33 11</t>
  </si>
  <si>
    <t>IronbridgeShrewsbury 132kV_Ironbridge 132 33_Halesfield 33 11</t>
  </si>
  <si>
    <t>IronbridgeShrewsbury 132kV_Ironbridge 132 33_Hall Lane TF11 9LB</t>
  </si>
  <si>
    <t>IronbridgeShrewsbury 132kV_Shrewsbury 132 33_Harlescott 33 11</t>
  </si>
  <si>
    <t>IronbridgeShrewsbury 132kV_Shrewsbury 132 33_Hayford Fm PV Emdedded 1</t>
  </si>
  <si>
    <t>IronbridgeShrewsbury 132kV_Hortonwood 132 11_</t>
  </si>
  <si>
    <t>IronbridgeShrewsbury 132kV_Ironbridge 132 33_Last Mile IDNO</t>
  </si>
  <si>
    <t>IronbridgeShrewsbury 132kV_Shrewsbury 132 33_Leaton 33 11</t>
  </si>
  <si>
    <t>IronbridgeShrewsbury 132kV_Ironbridge 132 33_Leebotwood 33 11 (T1)</t>
  </si>
  <si>
    <t>IronbridgeShrewsbury 132kV_Ironbridge 132 33_Madeley 33 11</t>
  </si>
  <si>
    <t>IronbridgeShrewsbury 132kV_Shrewsbury 132 33_Malehurst 33 11</t>
  </si>
  <si>
    <t>IronbridgeShrewsbury 132kV_Shrewsbury 132 33_Minsterley</t>
  </si>
  <si>
    <t>IronbridgeShrewsbury 132kV_Shrewsbury 132 33_Spring Gardens</t>
  </si>
  <si>
    <t>IronbridgeShrewsbury 132kV_Peplow</t>
  </si>
  <si>
    <t>IronbridgeShrewsbury 132kV_Ironbridge 132 33_Pitchford Farm Solar Farm generation</t>
  </si>
  <si>
    <t>IronbridgeShrewsbury 132kV_Shrewsbury 132 33_Priest Weston 33 11</t>
  </si>
  <si>
    <t>IronbridgeShrewsbury 132kV_Ironbridge 132 33_Quatt 33 11 (T2)</t>
  </si>
  <si>
    <t>IronbridgeShrewsbury 132kV_Shrewsbury 132 33_Roushill 33 11</t>
  </si>
  <si>
    <t>IronbridgeShrewsbury 132kV_Shrewsbury 132 33_Rowton 33 11</t>
  </si>
  <si>
    <t>IronbridgeShrewsbury 132kV_Ketley 132 33_Sankey 33 11 (T1)</t>
  </si>
  <si>
    <t>IronbridgeShrewsbury 132kV_Ketley 132 33_Sankey 33 11 (T2)</t>
  </si>
  <si>
    <t>IronbridgeShrewsbury 132kV_Ketley 132 33_Sheriffhales Farm PV</t>
  </si>
  <si>
    <t>IronbridgeShrewsbury 132kV_Ketley 132 33_Shifnal 33 11</t>
  </si>
  <si>
    <t>IronbridgeShrewsbury 132kV_Ironbridge 132 33_Star Aluminium A 33 11 (T4)</t>
  </si>
  <si>
    <t>IronbridgeShrewsbury 132kV_Ironbridge 132 33_Star Aluminium B 33 11 (T1 &amp; T3)</t>
  </si>
  <si>
    <t>IronbridgeShrewsbury 132kV_Ironbridge 132 33_Star Aluminium A 33 11 (T2)</t>
  </si>
  <si>
    <t>IronbridgeShrewsbury 132kV_Ketley 132 33_Steerway Solar Farm TF1 2JU</t>
  </si>
  <si>
    <t>IronbridgeShrewsbury 132kV_Shrewsbury 132 33_Sundorne Solar Park generation</t>
  </si>
  <si>
    <t>IronbridgeShrewsbury 132kV_Ironbridge 132 33_Swancote Farm generation</t>
  </si>
  <si>
    <t>IronbridgeShrewsbury 132kV_Ketley 132 33_Telford 54 (IDNO)</t>
  </si>
  <si>
    <t>IronbridgeShrewsbury 132kV_Shrewsbury 132 33_Tiddlecross Lane</t>
  </si>
  <si>
    <t>IronbridgeShrewsbury 132kV_Ironbridge 132 33_Upper Meadowly Farm PV</t>
  </si>
  <si>
    <t>IronbridgeShrewsbury 132kV_Ironbridge 132 33_Worfield 33 11</t>
  </si>
  <si>
    <t>IronbridgeShrewsbury 132kV_Shrewsbury 132 33_Wrockwardine Solar Farm generation</t>
  </si>
  <si>
    <t>LeaMarston 132kV</t>
  </si>
  <si>
    <t>Nechells 132kV</t>
  </si>
  <si>
    <t>Kitwell 132kV</t>
  </si>
  <si>
    <t>LeaMarston 132kV_Tamworth and Tamworth Town_</t>
  </si>
  <si>
    <t>_NO NAME_ [BROF3_1T0-BROF3_MAIN1-BROF3_5H...]</t>
  </si>
  <si>
    <t>_NO NAME_ [CAHD3ESS1]</t>
  </si>
  <si>
    <t>_NO NAME_ [CAHD3ESS2]</t>
  </si>
  <si>
    <t>_NO NAME_ [HAUN3_MAIN1]</t>
  </si>
  <si>
    <t>_NO NAME_ [ILBE3ESS]</t>
  </si>
  <si>
    <t>_NO NAME_ [ILLL3ESS]</t>
  </si>
  <si>
    <t>_NO NAME_ [JLRL3_#1T0-JLRL3_MAIN1-JLRL3_M...]</t>
  </si>
  <si>
    <t>_NO NAME_ [THOC3PV]</t>
  </si>
  <si>
    <t>Nechells 132kV_Network Rail Washwood Heath_</t>
  </si>
  <si>
    <t>LeaMarston 132kV_Air Liquide</t>
  </si>
  <si>
    <t>LeaMarston 132kV_Tamworth and Tamworth Town_Apollo</t>
  </si>
  <si>
    <t>Nechells 132kV_Hockley 132 11_</t>
  </si>
  <si>
    <t>LeaMarston 132kV_Tamworth and Tamworth Town_Atherstone</t>
  </si>
  <si>
    <t>LeaMarston 132kV_Tamworth and Tamworth Town_Polesworth</t>
  </si>
  <si>
    <t>LeaMarston 132kV_Tamworth Grid 33kV _Baddesley Pk Biomass</t>
  </si>
  <si>
    <t>LeaMarston 132kV_Tamworth Grid 33kV _Baddesley Park PV</t>
  </si>
  <si>
    <t>Kitwell 132kV_Bartley Green 132 11_</t>
  </si>
  <si>
    <t>LeaMarston 132kV_Tamworth and Tamworth Town_Tamworth 11</t>
  </si>
  <si>
    <t>LeaMarston 132kV_Elmdon 132 11_</t>
  </si>
  <si>
    <t>Nechells 132kV_Boughton Road 132 11 (GT1 &amp; GT2)_</t>
  </si>
  <si>
    <t>LeaMarston 132kV_Tamworth and Tamworth Town_Birch Coppice</t>
  </si>
  <si>
    <t>Nechells 132kV_Bordesley 132 11_</t>
  </si>
  <si>
    <t>Kitwell 132kV_Bournville 132 11_</t>
  </si>
  <si>
    <t>LeaMarston 132kV_Bromford</t>
  </si>
  <si>
    <t>LeaMarston 132kV_Catherine De Barnes 1</t>
  </si>
  <si>
    <t>LeaMarston 132kV_Catherine De Barnes 2</t>
  </si>
  <si>
    <t>Nechells 132kV_Castle Bromwich 132 11 (GT1 &amp; GT2)_</t>
  </si>
  <si>
    <t>Nechells 132kV_Cheapside 132 11_</t>
  </si>
  <si>
    <t>Kitwell 132kV_Chad Valley 132 11_</t>
  </si>
  <si>
    <t>Nechells 132kV_Chester Street 132 11_</t>
  </si>
  <si>
    <t>LeaMarston 132kV_Chelmsley Wood 132 11_</t>
  </si>
  <si>
    <t>Nechells 132kV_Summer Lane 132 11_</t>
  </si>
  <si>
    <t>LeaMarston 132kV_Hams Hall South 132 11_</t>
  </si>
  <si>
    <t>LeaMarston 132kV_Copt Heath 132 11_</t>
  </si>
  <si>
    <t>Nechells 132kV_Erdington 132 11_</t>
  </si>
  <si>
    <t>Nechells 132kV_Fort Dunlop generation_</t>
  </si>
  <si>
    <t>LeaMarston 132kV_Tamworth Town 132 11_</t>
  </si>
  <si>
    <t>LeaMarston 132kV_Sutton Coldfield 132 11_</t>
  </si>
  <si>
    <t>LeaMarston 132kV_Tamworth and Tamworth Town_Grendon House Solar Farm generation</t>
  </si>
  <si>
    <t>Kitwell 132kV_Halesowen 132 11_</t>
  </si>
  <si>
    <t>Kitwell 132kV_Hall Green 132 11_</t>
  </si>
  <si>
    <t>LeaMarston 132kV_Haunton Manor Farm Solar Project</t>
  </si>
  <si>
    <t>Nechells 132kV_Sparkbrook 132 11_</t>
  </si>
  <si>
    <t>Kitwell 132kV_Highters Heath 132 11_</t>
  </si>
  <si>
    <t>Kitwell 132kV_Illey Lane 2</t>
  </si>
  <si>
    <t>Kitwell 132kV_Illey Lane 1</t>
  </si>
  <si>
    <t>LeaMarston 132kV_Jaguar Land Rover, B92 8NW</t>
  </si>
  <si>
    <t>Nechells 132kV_Nechells West 132 11_</t>
  </si>
  <si>
    <t>LeaMarston 132kV_Tamworth Grid 33kV _Kisses Barn Farm, B79 0JU</t>
  </si>
  <si>
    <t>LeaMarston 132kV_Kitts Green 132 11 (GT1 GT2 GT3)_</t>
  </si>
  <si>
    <t>Kitwell 132kV_Longbridge 132 11_</t>
  </si>
  <si>
    <t>LeaMarston 132kV_Solihull 132 11_</t>
  </si>
  <si>
    <t>LeaMarston 132kV_Tamworth and Tamworth Town_Wood End</t>
  </si>
  <si>
    <t>LeaMarston 132kV_Tamworth and Tamworth Town_Mercia Park IDNO 11</t>
  </si>
  <si>
    <t>LeaMarston 132kV_Tamworth Town_Moor Lane Solar Farm, B79 0BX</t>
  </si>
  <si>
    <t>LeaMarston 132kV_Peddimore Hall (IDNO)</t>
  </si>
  <si>
    <t>Kitwell 132kV_Selly Oak 132 11_</t>
  </si>
  <si>
    <t>Kitwell 132kV_Rednal 132 11_</t>
  </si>
  <si>
    <t>Kitwell 132kV_Shirley 132 11 (GT2 GT3 &amp; GT1)_</t>
  </si>
  <si>
    <t>LeaMarston 132kV_Thorpe Constantine Solar</t>
  </si>
  <si>
    <t>Nechells 132kV_Tyseley Waste</t>
  </si>
  <si>
    <t>Kitwell 132kV_Univ. of Birmingham 132 11_</t>
  </si>
  <si>
    <t>OckerHill 132kV</t>
  </si>
  <si>
    <t>OckerHill 132kV_Ocker Hill 132 33_Barton Abrasives (33kV Supply)</t>
  </si>
  <si>
    <t>OckerHill 132KV_Ocker Hill BESS IDNO 33kV</t>
  </si>
  <si>
    <t>OckerHill 132kV_Ocker Hill 132 33_</t>
  </si>
  <si>
    <t xml:space="preserve">Version: 1.1 - 01/04/27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</si>
</sst>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0.000;\-0.000;;@\,"/>
    <numFmt numFmtId="183" formatCode="0.00;\-0.00;;@\,"/>
    <numFmt numFmtId="184" formatCode=";;"/>
    <numFmt numFmtId="185" formatCode="0.000;\(0.000\);"/>
    <numFmt numFmtId="186" formatCode="0.00_ ;\-0.00\ "/>
    <numFmt numFmtId="187" formatCode="\ _(???,???,??0.000_);[Red]\ \(???,???,??0.000\);;@"/>
    <numFmt numFmtId="188" formatCode="#,##0.00_ ;[Red]\-#,##0.00\ "/>
    <numFmt numFmtId="189" formatCode="#,##0_ ;\-#,##0\ "/>
    <numFmt numFmtId="190" formatCode="#,##0.00_ ;\-#,##0.00\ "/>
    <numFmt numFmtId="191" formatCode="#,##0.000_ ;\-#,##0.000\ "/>
  </numFmts>
  <fonts count="53"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sz val="12"/>
      <name val="Calibri"/>
      <family val="2"/>
      <scheme val="minor"/>
    </font>
    <font>
      <b/>
      <sz val="12"/>
      <name val="Calibri"/>
      <family val="2"/>
      <scheme val="minor"/>
    </font>
    <font>
      <b/>
      <sz val="10"/>
      <name val="Trebuchet MS"/>
      <family val="2"/>
    </font>
    <font>
      <b/>
      <sz val="10"/>
      <color theme="0"/>
      <name val="Trebuchet MS"/>
      <family val="2"/>
    </font>
    <font>
      <b/>
      <sz val="11"/>
      <name val="Trebuchet MS"/>
      <family val="2"/>
    </font>
    <font>
      <b/>
      <sz val="14"/>
      <color theme="3"/>
      <name val="Trebuchet MS"/>
      <family val="2"/>
    </font>
    <font>
      <sz val="10"/>
      <name val="Trebuchet MS"/>
      <family val="2"/>
    </font>
    <font>
      <b/>
      <sz val="11"/>
      <color theme="0"/>
      <name val="Trebuchet MS"/>
      <family val="2"/>
    </font>
    <font>
      <b/>
      <sz val="11"/>
      <color indexed="8"/>
      <name val="Trebuchet MS"/>
      <family val="2"/>
    </font>
    <font>
      <sz val="10"/>
      <color rgb="FFFF0000"/>
      <name val="Arial"/>
      <family val="2"/>
    </font>
    <font>
      <b/>
      <sz val="11"/>
      <color theme="3"/>
      <name val="Calibri"/>
      <family val="2"/>
      <scheme val="minor"/>
    </font>
    <font>
      <i/>
      <sz val="11"/>
      <color theme="3" tint="-0.24994659260841701"/>
      <name val="Calibri"/>
      <family val="2"/>
      <scheme val="minor"/>
    </font>
    <font>
      <b/>
      <sz val="11"/>
      <color theme="0"/>
      <name val="Calibri"/>
      <family val="2"/>
      <scheme val="minor"/>
    </font>
    <font>
      <u/>
      <sz val="11"/>
      <color theme="10"/>
      <name val="Calibri"/>
      <family val="2"/>
      <scheme val="minor"/>
    </font>
    <font>
      <u/>
      <sz val="11"/>
      <color theme="5"/>
      <name val="Calibri"/>
      <family val="2"/>
      <scheme val="minor"/>
    </font>
    <font>
      <b/>
      <sz val="11"/>
      <color theme="4"/>
      <name val="Calibri"/>
      <family val="2"/>
      <scheme val="minor"/>
    </font>
    <font>
      <b/>
      <sz val="11"/>
      <color theme="1"/>
      <name val="Calibri"/>
      <family val="2"/>
      <scheme val="minor"/>
    </font>
    <font>
      <b/>
      <sz val="11"/>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CCFFCC"/>
        <bgColor indexed="55"/>
      </patternFill>
    </fill>
    <fill>
      <patternFill patternType="solid">
        <fgColor theme="0" tint="-0.249977111117893"/>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rgb="FF999999"/>
      </left>
      <right/>
      <top/>
      <bottom/>
      <diagonal/>
    </border>
  </borders>
  <cellStyleXfs count="48">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3" borderId="0" applyNumberFormat="0" applyBorder="0" applyAlignment="0" applyProtection="0"/>
    <xf numFmtId="0" fontId="4" fillId="6"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 fillId="26" borderId="0" applyNumberFormat="0" applyBorder="0" applyAlignment="0" applyProtection="0"/>
    <xf numFmtId="0" fontId="24" fillId="27" borderId="0" applyNumberFormat="0" applyBorder="0" applyAlignment="0" applyProtection="0"/>
    <xf numFmtId="0" fontId="28" fillId="0" borderId="0"/>
    <xf numFmtId="0" fontId="30" fillId="34" borderId="0" applyNumberFormat="0" applyBorder="0" applyAlignment="0" applyProtection="0"/>
    <xf numFmtId="0" fontId="5" fillId="0" borderId="0"/>
    <xf numFmtId="0" fontId="3" fillId="6" borderId="0" applyNumberFormat="0" applyBorder="0" applyAlignment="0" applyProtection="0"/>
    <xf numFmtId="0" fontId="3" fillId="26" borderId="0" applyNumberFormat="0" applyBorder="0" applyAlignment="0" applyProtection="0"/>
    <xf numFmtId="0" fontId="2" fillId="0" borderId="0" applyNumberFormat="0" applyFill="0" applyBorder="0" applyAlignment="0" applyProtection="0">
      <alignment horizontal="left"/>
    </xf>
    <xf numFmtId="0" fontId="2" fillId="0" borderId="0"/>
    <xf numFmtId="0" fontId="2" fillId="0" borderId="0"/>
    <xf numFmtId="0" fontId="45" fillId="0" borderId="0" applyNumberFormat="0" applyFill="0" applyBorder="0" applyAlignment="0" applyProtection="0"/>
    <xf numFmtId="0" fontId="1" fillId="0" borderId="0"/>
    <xf numFmtId="49" fontId="46" fillId="0" borderId="0" applyFill="0" applyBorder="0" applyAlignment="0" applyProtection="0">
      <alignment vertical="center"/>
    </xf>
    <xf numFmtId="0" fontId="1" fillId="40" borderId="19" applyNumberFormat="0" applyBorder="0" applyAlignment="0" applyProtection="0">
      <alignment vertical="center"/>
    </xf>
    <xf numFmtId="49" fontId="47" fillId="41" borderId="0" applyBorder="0" applyAlignment="0" applyProtection="0">
      <alignment horizontal="left"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 fillId="0" borderId="0" applyNumberFormat="0" applyFont="0" applyBorder="0" applyAlignment="0" applyProtection="0"/>
    <xf numFmtId="0" fontId="1" fillId="42" borderId="0" applyNumberFormat="0" applyBorder="0" applyAlignment="0">
      <alignment horizontal="center"/>
      <protection locked="0"/>
    </xf>
    <xf numFmtId="0" fontId="48" fillId="0" borderId="0" applyNumberFormat="0" applyFill="0" applyBorder="0" applyAlignment="0" applyProtection="0"/>
    <xf numFmtId="0" fontId="49" fillId="0" borderId="19" applyNumberFormat="0" applyFill="0" applyBorder="0" applyAlignment="0" applyProtection="0"/>
    <xf numFmtId="2" fontId="50" fillId="0" borderId="0" applyNumberForma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9" fontId="51" fillId="0" borderId="0" applyBorder="0" applyAlignment="0" applyProtection="0"/>
    <xf numFmtId="49" fontId="47" fillId="43" borderId="0" applyBorder="0" applyAlignment="0" applyProtection="0"/>
    <xf numFmtId="49" fontId="52" fillId="44" borderId="0" applyAlignment="0" applyProtection="0">
      <alignment vertical="center"/>
    </xf>
  </cellStyleXfs>
  <cellXfs count="450">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7" fillId="4" borderId="3" xfId="0" applyFont="1" applyFill="1" applyBorder="1" applyAlignment="1">
      <alignment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0" fontId="7" fillId="11" borderId="1" xfId="13" applyFont="1" applyFill="1" applyBorder="1" applyAlignment="1" applyProtection="1">
      <alignment vertical="center"/>
      <protection locked="0"/>
    </xf>
    <xf numFmtId="174" fontId="7" fillId="30" borderId="1" xfId="10" applyNumberFormat="1" applyFont="1" applyFill="1" applyBorder="1" applyAlignment="1" applyProtection="1">
      <alignment vertical="center"/>
      <protection locked="0"/>
    </xf>
    <xf numFmtId="173" fontId="4" fillId="29" borderId="1" xfId="9" applyNumberFormat="1" applyFill="1" applyBorder="1" applyAlignment="1" applyProtection="1">
      <alignment vertical="center"/>
    </xf>
    <xf numFmtId="174" fontId="7" fillId="33"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1" borderId="1" xfId="11" quotePrefix="1" applyFont="1" applyFill="1" applyBorder="1" applyAlignment="1" applyProtection="1">
      <alignment horizontal="center" vertical="center" wrapText="1"/>
    </xf>
    <xf numFmtId="173" fontId="4" fillId="32"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8"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8"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29" borderId="1" xfId="9" applyNumberFormat="1" applyFill="1" applyBorder="1" applyAlignment="1" applyProtection="1">
      <alignment vertical="center"/>
      <protection locked="0"/>
    </xf>
    <xf numFmtId="176" fontId="4" fillId="29" borderId="1" xfId="9" applyNumberFormat="1" applyFill="1" applyBorder="1" applyAlignment="1" applyProtection="1">
      <alignment vertical="center"/>
    </xf>
    <xf numFmtId="176" fontId="4" fillId="32" borderId="1" xfId="9" applyNumberFormat="1" applyFill="1" applyBorder="1" applyAlignment="1" applyProtection="1">
      <alignment vertical="center"/>
    </xf>
    <xf numFmtId="176" fontId="7" fillId="30" borderId="1" xfId="10" applyNumberFormat="1" applyFont="1" applyFill="1" applyBorder="1" applyAlignment="1" applyProtection="1">
      <alignment vertical="center"/>
    </xf>
    <xf numFmtId="176" fontId="7" fillId="33" borderId="1" xfId="10" applyNumberFormat="1" applyFont="1" applyFill="1" applyBorder="1" applyAlignment="1" applyProtection="1">
      <alignment vertical="center"/>
    </xf>
    <xf numFmtId="177" fontId="4" fillId="29" borderId="5" xfId="9" applyNumberFormat="1" applyFill="1" applyBorder="1" applyAlignment="1" applyProtection="1">
      <alignment vertical="center"/>
    </xf>
    <xf numFmtId="177" fontId="4" fillId="29"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5" borderId="0" xfId="6" applyFill="1" applyAlignment="1">
      <alignment horizontal="left"/>
    </xf>
    <xf numFmtId="14" fontId="7" fillId="0" borderId="0" xfId="6" applyNumberFormat="1"/>
    <xf numFmtId="0" fontId="7" fillId="0" borderId="0" xfId="6" quotePrefix="1" applyAlignment="1">
      <alignment horizontal="left"/>
    </xf>
    <xf numFmtId="0" fontId="7" fillId="35" borderId="0" xfId="6" applyFill="1" applyAlignment="1">
      <alignment horizontal="left" vertical="center"/>
    </xf>
    <xf numFmtId="179" fontId="7" fillId="35"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15"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6"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7" borderId="1" xfId="0" applyFont="1" applyFill="1" applyBorder="1" applyAlignment="1">
      <alignment vertical="center"/>
    </xf>
    <xf numFmtId="0" fontId="8" fillId="0" borderId="1" xfId="0" applyFont="1" applyBorder="1" applyAlignment="1">
      <alignment horizontal="left" vertical="center" wrapText="1" indent="1"/>
    </xf>
    <xf numFmtId="0" fontId="7" fillId="0" borderId="3" xfId="0" applyFont="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7" fillId="17" borderId="1" xfId="0" applyFont="1" applyFill="1" applyBorder="1" applyAlignment="1">
      <alignment horizontal="center" vertical="center" wrapText="1"/>
    </xf>
    <xf numFmtId="0" fontId="8" fillId="0" borderId="6" xfId="0" applyFont="1" applyBorder="1" applyAlignment="1">
      <alignment horizontal="left" vertical="center" wrapText="1" indent="1"/>
    </xf>
    <xf numFmtId="0" fontId="7" fillId="4" borderId="1" xfId="0" applyFont="1" applyFill="1" applyBorder="1" applyAlignment="1">
      <alignment vertical="center" wrapText="1"/>
    </xf>
    <xf numFmtId="2" fontId="0" fillId="2" borderId="1" xfId="0" applyNumberFormat="1" applyFill="1" applyBorder="1" applyAlignment="1">
      <alignment horizontal="center" vertical="center"/>
    </xf>
    <xf numFmtId="182" fontId="22" fillId="18" borderId="1" xfId="0" applyNumberFormat="1" applyFont="1" applyFill="1" applyBorder="1" applyAlignment="1" applyProtection="1">
      <alignment horizontal="center" vertical="center"/>
      <protection locked="0"/>
    </xf>
    <xf numFmtId="182" fontId="21" fillId="19" borderId="1" xfId="0" applyNumberFormat="1" applyFont="1" applyFill="1" applyBorder="1" applyAlignment="1" applyProtection="1">
      <alignment horizontal="center" vertical="center"/>
      <protection locked="0"/>
    </xf>
    <xf numFmtId="182" fontId="22" fillId="20" borderId="1" xfId="0" applyNumberFormat="1" applyFont="1" applyFill="1" applyBorder="1" applyAlignment="1" applyProtection="1">
      <alignment horizontal="center" vertical="center"/>
      <protection locked="0"/>
    </xf>
    <xf numFmtId="183" fontId="21" fillId="10" borderId="1" xfId="0" applyNumberFormat="1" applyFont="1" applyFill="1" applyBorder="1" applyAlignment="1" applyProtection="1">
      <alignment horizontal="center" vertical="center"/>
      <protection locked="0"/>
    </xf>
    <xf numFmtId="183" fontId="21" fillId="3" borderId="1" xfId="0" applyNumberFormat="1" applyFont="1" applyFill="1" applyBorder="1" applyAlignment="1" applyProtection="1">
      <alignment horizontal="center" vertical="center"/>
      <protection locked="0"/>
    </xf>
    <xf numFmtId="182" fontId="21" fillId="3" borderId="1" xfId="0" applyNumberFormat="1" applyFont="1" applyFill="1" applyBorder="1" applyAlignment="1" applyProtection="1">
      <alignment horizontal="center" vertical="center"/>
      <protection locked="0"/>
    </xf>
    <xf numFmtId="183" fontId="21" fillId="10" borderId="1" xfId="0" applyNumberFormat="1" applyFont="1" applyFill="1" applyBorder="1" applyAlignment="1">
      <alignment horizontal="center" vertical="center"/>
    </xf>
    <xf numFmtId="182" fontId="21" fillId="9" borderId="1" xfId="0" applyNumberFormat="1" applyFont="1" applyFill="1" applyBorder="1" applyAlignment="1" applyProtection="1">
      <alignment horizontal="center" vertical="center"/>
      <protection locked="0"/>
    </xf>
    <xf numFmtId="182" fontId="22" fillId="21" borderId="1" xfId="0" applyNumberFormat="1" applyFont="1" applyFill="1" applyBorder="1" applyAlignment="1" applyProtection="1">
      <alignment horizontal="center" vertical="center"/>
      <protection locked="0"/>
    </xf>
    <xf numFmtId="182" fontId="21" fillId="22" borderId="1" xfId="0" applyNumberFormat="1" applyFont="1" applyFill="1" applyBorder="1" applyAlignment="1" applyProtection="1">
      <alignment horizontal="center" vertical="center"/>
      <protection locked="0"/>
    </xf>
    <xf numFmtId="0" fontId="7" fillId="0" borderId="6" xfId="6" applyBorder="1" applyAlignment="1">
      <alignment horizontal="center" vertical="center" wrapText="1"/>
    </xf>
    <xf numFmtId="0" fontId="7" fillId="0" borderId="1" xfId="6" applyBorder="1" applyAlignment="1">
      <alignment horizontal="center" vertical="center" wrapText="1"/>
    </xf>
    <xf numFmtId="0" fontId="7" fillId="17" borderId="1" xfId="6" applyFill="1" applyBorder="1" applyAlignment="1">
      <alignment horizontal="center" vertical="center" wrapText="1"/>
    </xf>
    <xf numFmtId="0" fontId="7" fillId="4" borderId="1" xfId="6" applyFill="1" applyBorder="1" applyAlignment="1">
      <alignment horizontal="center" vertical="center" wrapText="1"/>
    </xf>
    <xf numFmtId="0" fontId="7" fillId="4" borderId="3" xfId="6" applyFill="1" applyBorder="1" applyAlignment="1">
      <alignment horizontal="center" vertical="center" wrapText="1"/>
    </xf>
    <xf numFmtId="0" fontId="7" fillId="0" borderId="3" xfId="6" applyBorder="1" applyAlignment="1">
      <alignment horizontal="center" vertical="center" wrapText="1"/>
    </xf>
    <xf numFmtId="0" fontId="0" fillId="2" borderId="1" xfId="0" applyFill="1" applyBorder="1" applyAlignment="1">
      <alignment vertical="center" wrapText="1"/>
    </xf>
    <xf numFmtId="165" fontId="0" fillId="2" borderId="1" xfId="0" applyNumberFormat="1" applyFill="1" applyBorder="1" applyAlignment="1">
      <alignment horizontal="center" vertical="center"/>
    </xf>
    <xf numFmtId="0" fontId="7" fillId="0" borderId="2" xfId="0" applyFont="1" applyBorder="1" applyAlignment="1">
      <alignment vertical="center" wrapText="1"/>
    </xf>
    <xf numFmtId="0" fontId="0" fillId="0" borderId="2" xfId="0" applyBorder="1" applyAlignment="1">
      <alignment vertical="center"/>
    </xf>
    <xf numFmtId="0" fontId="35" fillId="4" borderId="1"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17" borderId="6" xfId="0" applyFont="1" applyFill="1" applyBorder="1" applyAlignment="1">
      <alignment horizontal="center" vertical="center" wrapText="1"/>
    </xf>
    <xf numFmtId="0" fontId="35" fillId="17" borderId="3" xfId="0" applyFont="1" applyFill="1" applyBorder="1" applyAlignment="1">
      <alignment horizontal="center" vertical="center" wrapText="1"/>
    </xf>
    <xf numFmtId="0" fontId="35" fillId="17" borderId="1" xfId="0" applyFont="1" applyFill="1" applyBorder="1" applyAlignment="1">
      <alignment horizontal="center" vertical="center" wrapText="1"/>
    </xf>
    <xf numFmtId="44" fontId="35"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0" fontId="37" fillId="7" borderId="6" xfId="0" applyFont="1" applyFill="1" applyBorder="1" applyAlignment="1" applyProtection="1">
      <alignment vertical="center" wrapText="1"/>
      <protection locked="0"/>
    </xf>
    <xf numFmtId="0" fontId="38" fillId="18" borderId="1" xfId="0" applyFont="1" applyFill="1" applyBorder="1" applyAlignment="1" applyProtection="1">
      <alignment horizontal="center" vertical="center" wrapText="1"/>
      <protection locked="0"/>
    </xf>
    <xf numFmtId="0" fontId="38" fillId="20" borderId="1" xfId="0" applyFont="1" applyFill="1" applyBorder="1" applyAlignment="1" applyProtection="1">
      <alignment horizontal="center" vertical="center" wrapText="1"/>
      <protection locked="0"/>
    </xf>
    <xf numFmtId="0" fontId="40" fillId="17" borderId="0" xfId="1" applyNumberFormat="1" applyFont="1" applyFill="1" applyBorder="1" applyAlignment="1">
      <alignment horizontal="center" vertical="center" wrapText="1"/>
    </xf>
    <xf numFmtId="0" fontId="38" fillId="21" borderId="1" xfId="0" applyFont="1" applyFill="1" applyBorder="1" applyAlignment="1" applyProtection="1">
      <alignment horizontal="center" vertical="center" wrapText="1"/>
      <protection locked="0"/>
    </xf>
    <xf numFmtId="0" fontId="37" fillId="22" borderId="1" xfId="0" applyFont="1" applyFill="1" applyBorder="1" applyAlignment="1" applyProtection="1">
      <alignment horizontal="center" vertical="center" wrapText="1"/>
      <protection locked="0"/>
    </xf>
    <xf numFmtId="0" fontId="37" fillId="0" borderId="6" xfId="0" applyFont="1" applyBorder="1" applyAlignment="1">
      <alignment vertical="center" wrapText="1"/>
    </xf>
    <xf numFmtId="0" fontId="41" fillId="0" borderId="6" xfId="0" applyFont="1" applyBorder="1" applyAlignment="1">
      <alignment horizontal="center" vertical="center" wrapText="1"/>
    </xf>
    <xf numFmtId="0" fontId="41" fillId="0" borderId="1" xfId="0" applyFont="1" applyBorder="1" applyAlignment="1">
      <alignment horizontal="center" vertical="center" wrapText="1"/>
    </xf>
    <xf numFmtId="0" fontId="37" fillId="0" borderId="1" xfId="0" applyFont="1" applyBorder="1" applyAlignment="1">
      <alignment vertical="center" wrapText="1"/>
    </xf>
    <xf numFmtId="184" fontId="41" fillId="4" borderId="1" xfId="0" applyNumberFormat="1" applyFont="1" applyFill="1" applyBorder="1" applyAlignment="1">
      <alignment horizontal="center" vertical="center" wrapText="1"/>
    </xf>
    <xf numFmtId="185" fontId="42" fillId="18" borderId="1" xfId="0" applyNumberFormat="1" applyFont="1" applyFill="1" applyBorder="1" applyAlignment="1" applyProtection="1">
      <alignment horizontal="center" vertical="center"/>
      <protection locked="0"/>
    </xf>
    <xf numFmtId="185" fontId="39" fillId="19" borderId="1" xfId="0" applyNumberFormat="1" applyFont="1" applyFill="1" applyBorder="1" applyAlignment="1" applyProtection="1">
      <alignment horizontal="center" vertical="center"/>
      <protection locked="0"/>
    </xf>
    <xf numFmtId="185" fontId="42" fillId="20" borderId="1" xfId="0" applyNumberFormat="1" applyFont="1" applyFill="1" applyBorder="1" applyAlignment="1" applyProtection="1">
      <alignment horizontal="center" vertical="center"/>
      <protection locked="0"/>
    </xf>
    <xf numFmtId="164" fontId="39" fillId="10" borderId="1" xfId="0" applyNumberFormat="1" applyFont="1" applyFill="1" applyBorder="1" applyAlignment="1" applyProtection="1">
      <alignment horizontal="center" vertical="center"/>
      <protection locked="0"/>
    </xf>
    <xf numFmtId="180" fontId="39" fillId="3" borderId="1" xfId="0" applyNumberFormat="1" applyFont="1" applyFill="1" applyBorder="1" applyAlignment="1" applyProtection="1">
      <alignment horizontal="center" vertical="center"/>
      <protection locked="0"/>
    </xf>
    <xf numFmtId="185" fontId="39" fillId="3" borderId="1" xfId="0" applyNumberFormat="1" applyFont="1" applyFill="1" applyBorder="1" applyAlignment="1" applyProtection="1">
      <alignment horizontal="center" vertical="center"/>
      <protection locked="0"/>
    </xf>
    <xf numFmtId="164" fontId="39" fillId="10" borderId="1" xfId="0" applyNumberFormat="1" applyFont="1" applyFill="1" applyBorder="1" applyAlignment="1">
      <alignment horizontal="center" vertical="center"/>
    </xf>
    <xf numFmtId="172" fontId="39" fillId="9" borderId="1" xfId="0" applyNumberFormat="1" applyFont="1" applyFill="1" applyBorder="1" applyAlignment="1" applyProtection="1">
      <alignment horizontal="center" vertical="center"/>
      <protection locked="0"/>
    </xf>
    <xf numFmtId="178" fontId="42" fillId="21" borderId="1" xfId="0" applyNumberFormat="1" applyFont="1" applyFill="1" applyBorder="1" applyAlignment="1" applyProtection="1">
      <alignment horizontal="center" vertical="center"/>
      <protection locked="0"/>
    </xf>
    <xf numFmtId="178" fontId="39" fillId="22" borderId="1" xfId="0" applyNumberFormat="1" applyFont="1" applyFill="1" applyBorder="1" applyAlignment="1" applyProtection="1">
      <alignment horizontal="center" vertical="center"/>
      <protection locked="0"/>
    </xf>
    <xf numFmtId="178" fontId="42" fillId="20" borderId="1" xfId="0" applyNumberFormat="1" applyFont="1" applyFill="1" applyBorder="1" applyAlignment="1" applyProtection="1">
      <alignment horizontal="center" vertical="center"/>
      <protection locked="0"/>
    </xf>
    <xf numFmtId="172" fontId="39" fillId="19" borderId="3" xfId="0" applyNumberFormat="1" applyFont="1" applyFill="1" applyBorder="1" applyAlignment="1" applyProtection="1">
      <alignment horizontal="center" vertical="center" wrapText="1"/>
      <protection locked="0"/>
    </xf>
    <xf numFmtId="0" fontId="41" fillId="17" borderId="0" xfId="0" applyFont="1" applyFill="1" applyAlignment="1">
      <alignment vertical="center"/>
    </xf>
    <xf numFmtId="0" fontId="40" fillId="17" borderId="12" xfId="1" applyNumberFormat="1" applyFont="1" applyFill="1" applyBorder="1" applyAlignment="1">
      <alignment horizontal="center" vertical="center" wrapText="1"/>
    </xf>
    <xf numFmtId="0" fontId="43" fillId="0" borderId="1" xfId="16" applyFont="1" applyBorder="1" applyAlignment="1">
      <alignment horizontal="center" vertical="center" wrapText="1"/>
    </xf>
    <xf numFmtId="2" fontId="39" fillId="10" borderId="1" xfId="0" applyNumberFormat="1" applyFont="1" applyFill="1" applyBorder="1" applyAlignment="1" applyProtection="1">
      <alignment horizontal="center" vertical="center"/>
      <protection locked="0"/>
    </xf>
    <xf numFmtId="2" fontId="39" fillId="10" borderId="1" xfId="0" applyNumberFormat="1" applyFont="1" applyFill="1" applyBorder="1" applyAlignment="1">
      <alignment horizontal="center" vertical="center"/>
    </xf>
    <xf numFmtId="164" fontId="39" fillId="9" borderId="1" xfId="0" applyNumberFormat="1" applyFont="1" applyFill="1" applyBorder="1" applyAlignment="1" applyProtection="1">
      <alignment horizontal="center" vertical="center"/>
      <protection locked="0"/>
    </xf>
    <xf numFmtId="186" fontId="39" fillId="9" borderId="1" xfId="0" applyNumberFormat="1" applyFont="1" applyFill="1" applyBorder="1" applyAlignment="1" applyProtection="1">
      <alignment horizontal="center" vertical="center"/>
      <protection locked="0"/>
    </xf>
    <xf numFmtId="0" fontId="37" fillId="7" borderId="1" xfId="0" applyFont="1" applyFill="1" applyBorder="1" applyAlignment="1" applyProtection="1">
      <alignment horizontal="center" vertical="center" wrapText="1"/>
      <protection locked="0"/>
    </xf>
    <xf numFmtId="0" fontId="41" fillId="2" borderId="1" xfId="0" applyFont="1" applyFill="1" applyBorder="1" applyAlignment="1">
      <alignment vertical="center"/>
    </xf>
    <xf numFmtId="0" fontId="41" fillId="2" borderId="1" xfId="0" applyFont="1" applyFill="1" applyBorder="1" applyAlignment="1">
      <alignment horizontal="center" vertical="center"/>
    </xf>
    <xf numFmtId="187" fontId="41" fillId="2" borderId="1" xfId="0" applyNumberFormat="1" applyFont="1" applyFill="1" applyBorder="1" applyAlignment="1">
      <alignment horizontal="center" vertical="center"/>
    </xf>
    <xf numFmtId="183" fontId="21" fillId="3" borderId="1" xfId="0" applyNumberFormat="1" applyFont="1" applyFill="1" applyBorder="1" applyAlignment="1">
      <alignment horizontal="center" vertical="center"/>
    </xf>
    <xf numFmtId="164" fontId="21" fillId="38" borderId="1" xfId="0" applyNumberFormat="1" applyFont="1" applyFill="1" applyBorder="1" applyAlignment="1">
      <alignment horizontal="center" vertical="center"/>
    </xf>
    <xf numFmtId="0" fontId="37" fillId="7" borderId="1" xfId="0" applyFont="1" applyFill="1" applyBorder="1" applyAlignment="1" applyProtection="1">
      <alignment vertical="center" wrapText="1"/>
      <protection locked="0"/>
    </xf>
    <xf numFmtId="1" fontId="7" fillId="9" borderId="1" xfId="6" applyNumberFormat="1" applyFill="1" applyBorder="1" applyAlignment="1" applyProtection="1">
      <alignment horizontal="center" vertical="center" wrapText="1"/>
      <protection locked="0"/>
    </xf>
    <xf numFmtId="0" fontId="7" fillId="11" borderId="1" xfId="6" applyFill="1" applyBorder="1" applyAlignment="1" applyProtection="1">
      <alignment horizontal="left" vertical="center" wrapText="1"/>
      <protection locked="0"/>
    </xf>
    <xf numFmtId="188" fontId="5" fillId="12" borderId="1" xfId="6" applyNumberFormat="1" applyFont="1" applyFill="1" applyBorder="1" applyAlignment="1" applyProtection="1">
      <alignment horizontal="center" vertical="center"/>
      <protection locked="0"/>
    </xf>
    <xf numFmtId="0" fontId="8" fillId="17" borderId="0" xfId="0" applyFont="1" applyFill="1" applyAlignment="1">
      <alignment horizontal="left" vertical="center" wrapText="1" indent="1"/>
    </xf>
    <xf numFmtId="0" fontId="8" fillId="17" borderId="0" xfId="0" applyFont="1" applyFill="1" applyAlignment="1">
      <alignment horizontal="center" vertical="center" wrapText="1"/>
    </xf>
    <xf numFmtId="0" fontId="8" fillId="17" borderId="0" xfId="0" applyFont="1" applyFill="1" applyAlignment="1">
      <alignment horizontal="left" vertical="center" wrapText="1"/>
    </xf>
    <xf numFmtId="0" fontId="7" fillId="17" borderId="0" xfId="0" applyFont="1" applyFill="1" applyAlignment="1">
      <alignment horizontal="center" vertical="center" wrapText="1"/>
    </xf>
    <xf numFmtId="0" fontId="7" fillId="17" borderId="0" xfId="6" applyFill="1" applyAlignment="1">
      <alignment horizontal="center" vertical="center"/>
    </xf>
    <xf numFmtId="166" fontId="7" fillId="17" borderId="0" xfId="6" applyNumberFormat="1" applyFill="1" applyAlignment="1">
      <alignment horizontal="center" vertical="center"/>
    </xf>
    <xf numFmtId="0" fontId="7" fillId="17" borderId="0" xfId="6" applyFill="1"/>
    <xf numFmtId="0" fontId="7" fillId="17" borderId="0" xfId="6" applyFill="1" applyAlignment="1">
      <alignment vertical="center"/>
    </xf>
    <xf numFmtId="0" fontId="7" fillId="0" borderId="0" xfId="0" quotePrefix="1" applyFont="1" applyAlignment="1" applyProtection="1">
      <alignment horizontal="left" vertical="top" wrapText="1"/>
      <protection locked="0"/>
    </xf>
    <xf numFmtId="0" fontId="0" fillId="2" borderId="11" xfId="0" applyFill="1" applyBorder="1" applyAlignment="1">
      <alignment vertical="center"/>
    </xf>
    <xf numFmtId="0" fontId="0" fillId="2" borderId="16" xfId="0" applyFill="1" applyBorder="1" applyAlignment="1">
      <alignment vertical="center"/>
    </xf>
    <xf numFmtId="0" fontId="0" fillId="2" borderId="16" xfId="0" applyFill="1" applyBorder="1" applyAlignment="1">
      <alignment horizontal="center" vertical="center"/>
    </xf>
    <xf numFmtId="166" fontId="0" fillId="2" borderId="16" xfId="0" applyNumberFormat="1" applyFill="1" applyBorder="1" applyAlignment="1">
      <alignment horizontal="center" vertical="center"/>
    </xf>
    <xf numFmtId="0" fontId="0" fillId="2" borderId="16" xfId="0" applyFill="1" applyBorder="1"/>
    <xf numFmtId="0" fontId="0" fillId="2" borderId="17" xfId="0" applyFill="1" applyBorder="1" applyAlignment="1">
      <alignment vertical="center"/>
    </xf>
    <xf numFmtId="0" fontId="0" fillId="2" borderId="17" xfId="0" applyFill="1" applyBorder="1" applyAlignment="1">
      <alignment horizontal="center" vertical="center"/>
    </xf>
    <xf numFmtId="166" fontId="0" fillId="2" borderId="17" xfId="0" applyNumberFormat="1" applyFill="1" applyBorder="1" applyAlignment="1">
      <alignment horizontal="center" vertical="center"/>
    </xf>
    <xf numFmtId="0" fontId="0" fillId="2" borderId="17" xfId="0" applyFill="1" applyBorder="1"/>
    <xf numFmtId="0" fontId="7" fillId="0" borderId="0" xfId="0" applyFont="1"/>
    <xf numFmtId="189" fontId="15" fillId="8" borderId="1" xfId="7" applyNumberFormat="1" applyFont="1" applyFill="1" applyBorder="1" applyAlignment="1" applyProtection="1">
      <alignment horizontal="center" vertical="center"/>
      <protection locked="0"/>
    </xf>
    <xf numFmtId="43" fontId="8" fillId="7" borderId="1" xfId="7" quotePrefix="1" applyFont="1" applyFill="1" applyBorder="1" applyAlignment="1" applyProtection="1">
      <alignment horizontal="center" vertical="center" wrapText="1"/>
      <protection locked="0"/>
    </xf>
    <xf numFmtId="190" fontId="15" fillId="8" borderId="1" xfId="7" applyNumberFormat="1" applyFont="1" applyFill="1" applyBorder="1" applyAlignment="1" applyProtection="1">
      <alignment vertical="center"/>
      <protection locked="0"/>
    </xf>
    <xf numFmtId="0" fontId="44" fillId="0" borderId="0" xfId="0" applyFont="1"/>
    <xf numFmtId="0" fontId="8" fillId="7" borderId="1" xfId="21" applyFont="1" applyFill="1" applyBorder="1" applyAlignment="1" applyProtection="1">
      <alignment horizontal="center" vertical="center"/>
      <protection locked="0"/>
    </xf>
    <xf numFmtId="0" fontId="8" fillId="7" borderId="1" xfId="21" applyFont="1" applyFill="1" applyBorder="1" applyAlignment="1" applyProtection="1">
      <alignment horizontal="center" vertical="center" wrapText="1"/>
      <protection locked="0"/>
    </xf>
    <xf numFmtId="0" fontId="8" fillId="7" borderId="1" xfId="21" applyFont="1" applyFill="1" applyBorder="1" applyAlignment="1" applyProtection="1">
      <alignment vertical="center"/>
      <protection locked="0"/>
    </xf>
    <xf numFmtId="0" fontId="15" fillId="8" borderId="1" xfId="21" applyFont="1" applyFill="1" applyBorder="1" applyAlignment="1" applyProtection="1">
      <alignment horizontal="center" vertical="center"/>
      <protection locked="0"/>
    </xf>
    <xf numFmtId="0" fontId="8" fillId="7" borderId="1" xfId="6" applyFont="1" applyFill="1" applyBorder="1" applyAlignment="1" applyProtection="1">
      <alignment horizontal="center" vertical="center"/>
      <protection locked="0"/>
    </xf>
    <xf numFmtId="0" fontId="8" fillId="7" borderId="1" xfId="6" applyFont="1" applyFill="1" applyBorder="1" applyAlignment="1" applyProtection="1">
      <alignment horizontal="center" vertical="center" wrapText="1"/>
      <protection locked="0"/>
    </xf>
    <xf numFmtId="0" fontId="8" fillId="7" borderId="1" xfId="6" applyFont="1" applyFill="1" applyBorder="1" applyAlignment="1" applyProtection="1">
      <alignment vertical="center"/>
      <protection locked="0"/>
    </xf>
    <xf numFmtId="0" fontId="15" fillId="0" borderId="0" xfId="0" applyFont="1" applyAlignment="1" applyProtection="1">
      <alignment horizontal="center" vertical="center"/>
      <protection locked="0"/>
    </xf>
    <xf numFmtId="2" fontId="15" fillId="0" borderId="0" xfId="0" applyNumberFormat="1" applyFont="1" applyAlignment="1" applyProtection="1">
      <alignment horizontal="center" vertical="center"/>
      <protection locked="0"/>
    </xf>
    <xf numFmtId="0" fontId="15" fillId="8" borderId="1" xfId="6" applyFont="1" applyFill="1" applyBorder="1" applyAlignment="1" applyProtection="1">
      <alignment horizontal="center" vertical="center"/>
      <protection locked="0"/>
    </xf>
    <xf numFmtId="3" fontId="15" fillId="8" borderId="1" xfId="6" applyNumberFormat="1" applyFont="1" applyFill="1" applyBorder="1" applyAlignment="1" applyProtection="1">
      <alignment horizontal="center" vertical="center"/>
      <protection locked="0"/>
    </xf>
    <xf numFmtId="181" fontId="15" fillId="8" borderId="1" xfId="6" applyNumberFormat="1" applyFont="1" applyFill="1" applyBorder="1" applyAlignment="1" applyProtection="1">
      <alignment horizontal="center" vertical="center"/>
      <protection locked="0"/>
    </xf>
    <xf numFmtId="3" fontId="15" fillId="36" borderId="1" xfId="6" applyNumberFormat="1" applyFont="1" applyFill="1" applyBorder="1" applyAlignment="1" applyProtection="1">
      <alignment horizontal="center" vertical="center"/>
      <protection locked="0"/>
    </xf>
    <xf numFmtId="0" fontId="41" fillId="17" borderId="0" xfId="6" applyFont="1" applyFill="1"/>
    <xf numFmtId="0" fontId="8" fillId="0" borderId="3" xfId="0" applyFont="1" applyBorder="1" applyAlignment="1">
      <alignment horizontal="left" vertical="center" wrapText="1" indent="1"/>
    </xf>
    <xf numFmtId="0" fontId="7" fillId="2" borderId="0" xfId="6" quotePrefix="1" applyFill="1" applyAlignment="1">
      <alignment vertical="center" wrapText="1"/>
    </xf>
    <xf numFmtId="0" fontId="8" fillId="0" borderId="6" xfId="6" applyFont="1" applyBorder="1" applyAlignment="1">
      <alignment vertical="center" wrapText="1"/>
    </xf>
    <xf numFmtId="0" fontId="7" fillId="0" borderId="1" xfId="6" quotePrefix="1" applyBorder="1" applyAlignment="1">
      <alignment horizontal="center" vertical="center" wrapText="1"/>
    </xf>
    <xf numFmtId="0" fontId="8" fillId="0" borderId="1" xfId="6" applyFont="1" applyBorder="1" applyAlignment="1">
      <alignment vertical="center" wrapText="1"/>
    </xf>
    <xf numFmtId="0" fontId="8" fillId="0" borderId="0" xfId="6" applyFont="1" applyAlignment="1">
      <alignment vertical="center" wrapText="1"/>
    </xf>
    <xf numFmtId="0" fontId="7" fillId="0" borderId="0" xfId="6" applyAlignment="1">
      <alignment vertical="center" wrapText="1"/>
    </xf>
    <xf numFmtId="174" fontId="7" fillId="29" borderId="1" xfId="17" applyNumberFormat="1" applyFont="1" applyFill="1" applyBorder="1" applyAlignment="1" applyProtection="1">
      <alignment vertical="center"/>
      <protection locked="0"/>
    </xf>
    <xf numFmtId="174" fontId="7" fillId="32" borderId="1" xfId="17" applyNumberFormat="1" applyFont="1" applyFill="1" applyBorder="1" applyAlignment="1" applyProtection="1">
      <alignment vertical="center"/>
      <protection locked="0"/>
    </xf>
    <xf numFmtId="49" fontId="0" fillId="11" borderId="1" xfId="8" quotePrefix="1" applyNumberFormat="1" applyFont="1" applyFill="1" applyBorder="1" applyAlignment="1">
      <alignment horizontal="center" vertical="center" wrapText="1"/>
    </xf>
    <xf numFmtId="0" fontId="14" fillId="0" borderId="0" xfId="3" applyFill="1" applyBorder="1" applyAlignment="1" applyProtection="1">
      <alignment vertical="center"/>
    </xf>
    <xf numFmtId="0" fontId="0" fillId="2" borderId="11" xfId="0" applyFill="1" applyBorder="1"/>
    <xf numFmtId="191" fontId="15" fillId="8" borderId="1" xfId="7" applyNumberFormat="1" applyFont="1" applyFill="1" applyBorder="1" applyAlignment="1" applyProtection="1">
      <alignment vertical="center"/>
      <protection locked="0"/>
    </xf>
    <xf numFmtId="4" fontId="7" fillId="2" borderId="0" xfId="6" applyNumberFormat="1" applyFill="1" applyAlignment="1">
      <alignment horizontal="center" vertical="center"/>
    </xf>
    <xf numFmtId="2" fontId="15" fillId="8" borderId="1" xfId="23" applyNumberFormat="1" applyFont="1" applyFill="1" applyBorder="1" applyAlignment="1" applyProtection="1">
      <alignment horizontal="center" vertical="center"/>
      <protection locked="0"/>
    </xf>
    <xf numFmtId="2" fontId="15" fillId="8" borderId="1" xfId="0" applyNumberFormat="1" applyFont="1" applyFill="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8" fillId="0" borderId="0" xfId="0" applyFont="1"/>
    <xf numFmtId="49" fontId="12" fillId="6" borderId="0" xfId="1" applyNumberFormat="1" applyFill="1" applyAlignment="1" applyProtection="1">
      <alignment horizontal="left" vertical="center" wrapText="1"/>
      <protection locked="0"/>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0" fontId="0" fillId="0" borderId="0" xfId="0" applyAlignment="1">
      <alignment horizontal="left" vertical="top" wrapText="1"/>
    </xf>
    <xf numFmtId="0" fontId="7" fillId="2" borderId="8" xfId="6" quotePrefix="1" applyFill="1" applyBorder="1" applyAlignment="1">
      <alignment horizontal="center" vertical="center" wrapText="1"/>
    </xf>
    <xf numFmtId="0" fontId="30" fillId="34" borderId="13" xfId="15" quotePrefix="1" applyBorder="1" applyAlignment="1">
      <alignment horizontal="left" vertical="top" wrapText="1"/>
    </xf>
    <xf numFmtId="0" fontId="30" fillId="34" borderId="8" xfId="15" quotePrefix="1" applyBorder="1" applyAlignment="1">
      <alignment horizontal="left" vertical="top" wrapTex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172" fontId="39" fillId="19" borderId="3" xfId="0" applyNumberFormat="1" applyFont="1" applyFill="1" applyBorder="1" applyAlignment="1" applyProtection="1">
      <alignment horizontal="center" vertical="center"/>
      <protection locked="0"/>
    </xf>
    <xf numFmtId="172" fontId="39" fillId="19" borderId="5" xfId="0" applyNumberFormat="1" applyFont="1" applyFill="1" applyBorder="1" applyAlignment="1" applyProtection="1">
      <alignment horizontal="center" vertical="center"/>
      <protection locked="0"/>
    </xf>
    <xf numFmtId="0" fontId="37" fillId="7" borderId="3" xfId="0" applyFont="1" applyFill="1" applyBorder="1" applyAlignment="1" applyProtection="1">
      <alignment horizontal="center" vertical="center" wrapText="1"/>
      <protection locked="0"/>
    </xf>
    <xf numFmtId="0" fontId="37" fillId="7" borderId="5" xfId="0" applyFont="1" applyFill="1" applyBorder="1" applyAlignment="1" applyProtection="1">
      <alignment horizontal="center" vertical="center" wrapText="1"/>
      <protection locked="0"/>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37" fillId="0" borderId="1" xfId="0" applyFont="1" applyBorder="1" applyAlignment="1">
      <alignment horizontal="left" vertical="center" wrapText="1"/>
    </xf>
    <xf numFmtId="0" fontId="41" fillId="0" borderId="1" xfId="0" applyFont="1" applyBorder="1" applyAlignment="1">
      <alignment horizontal="center" vertical="center" wrapText="1"/>
    </xf>
    <xf numFmtId="0" fontId="37" fillId="0" borderId="1" xfId="0" applyFont="1" applyBorder="1" applyAlignment="1">
      <alignment vertical="center" wrapText="1"/>
    </xf>
    <xf numFmtId="184" fontId="41" fillId="4" borderId="3" xfId="0" applyNumberFormat="1" applyFont="1" applyFill="1" applyBorder="1" applyAlignment="1">
      <alignment horizontal="center" vertical="center" wrapText="1"/>
    </xf>
    <xf numFmtId="184" fontId="41" fillId="4" borderId="5" xfId="0"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7" fillId="0" borderId="1" xfId="6" applyBorder="1" applyAlignment="1">
      <alignment horizontal="center" vertical="center" wrapText="1"/>
    </xf>
    <xf numFmtId="0" fontId="41" fillId="0" borderId="1" xfId="0" applyFont="1" applyBorder="1" applyAlignment="1">
      <alignment horizontal="left" vertical="center" wrapText="1"/>
    </xf>
    <xf numFmtId="172" fontId="39" fillId="19" borderId="1" xfId="0" applyNumberFormat="1" applyFont="1" applyFill="1" applyBorder="1" applyAlignment="1" applyProtection="1">
      <alignment horizontal="center" vertical="center"/>
      <protection locked="0"/>
    </xf>
    <xf numFmtId="0" fontId="37" fillId="7" borderId="1" xfId="0" applyFont="1" applyFill="1" applyBorder="1" applyAlignment="1" applyProtection="1">
      <alignment horizontal="center" vertical="center" wrapText="1"/>
      <protection locked="0"/>
    </xf>
    <xf numFmtId="184" fontId="41" fillId="4" borderId="1" xfId="0" applyNumberFormat="1" applyFont="1" applyFill="1" applyBorder="1" applyAlignment="1">
      <alignment horizontal="center" vertical="center" wrapText="1"/>
    </xf>
    <xf numFmtId="0" fontId="25" fillId="18" borderId="1"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7" fillId="2" borderId="0" xfId="6" quotePrefix="1" applyFill="1" applyAlignment="1">
      <alignment horizontal="center" vertical="center" wrapText="1"/>
    </xf>
    <xf numFmtId="0" fontId="17"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7" fillId="39" borderId="1" xfId="0" applyFont="1" applyFill="1" applyBorder="1" applyAlignment="1">
      <alignment horizontal="center" vertical="center" wrapText="1"/>
    </xf>
    <xf numFmtId="0" fontId="8" fillId="0" borderId="4" xfId="0" applyFont="1" applyBorder="1" applyAlignment="1">
      <alignment horizontal="left" vertical="center" wrapText="1"/>
    </xf>
    <xf numFmtId="0" fontId="7" fillId="0" borderId="3" xfId="6" applyBorder="1" applyAlignment="1">
      <alignment horizontal="center" vertical="center" wrapText="1"/>
    </xf>
    <xf numFmtId="0" fontId="7" fillId="0" borderId="4" xfId="6" applyBorder="1" applyAlignment="1">
      <alignment horizontal="center" vertical="center" wrapText="1"/>
    </xf>
    <xf numFmtId="0" fontId="7" fillId="0" borderId="5" xfId="6" applyBorder="1" applyAlignment="1">
      <alignment horizontal="center" vertical="center" wrapText="1"/>
    </xf>
    <xf numFmtId="0" fontId="7" fillId="2" borderId="0" xfId="6" applyFill="1" applyAlignment="1">
      <alignment vertical="center" wrapText="1"/>
    </xf>
    <xf numFmtId="0" fontId="0" fillId="0" borderId="0" xfId="0" applyAlignment="1">
      <alignment wrapText="1"/>
    </xf>
    <xf numFmtId="0" fontId="6" fillId="0" borderId="1" xfId="0" applyFont="1" applyBorder="1" applyAlignment="1">
      <alignment wrapText="1"/>
    </xf>
    <xf numFmtId="0" fontId="0" fillId="0" borderId="1" xfId="0" applyBorder="1"/>
    <xf numFmtId="0" fontId="8" fillId="7" borderId="1" xfId="0" applyFont="1" applyFill="1" applyBorder="1" applyAlignment="1">
      <alignment horizontal="center" vertical="center" wrapText="1"/>
    </xf>
    <xf numFmtId="0" fontId="10" fillId="0" borderId="1" xfId="0" applyFont="1" applyBorder="1" applyAlignment="1">
      <alignment vertical="top" wrapText="1"/>
    </xf>
    <xf numFmtId="0" fontId="10" fillId="0" borderId="1" xfId="0" applyFont="1" applyBorder="1" applyAlignment="1">
      <alignment wrapText="1"/>
    </xf>
    <xf numFmtId="0" fontId="8" fillId="0" borderId="1" xfId="0" applyFont="1" applyBorder="1"/>
    <xf numFmtId="0" fontId="0" fillId="0" borderId="1" xfId="0" applyBorder="1" applyAlignment="1">
      <alignment vertical="top" wrapText="1"/>
    </xf>
    <xf numFmtId="0" fontId="30" fillId="34" borderId="13" xfId="15" quotePrefix="1" applyBorder="1" applyAlignment="1" applyProtection="1">
      <alignment horizontal="left" vertical="center" wrapText="1"/>
    </xf>
    <xf numFmtId="0" fontId="30" fillId="34" borderId="8" xfId="15" quotePrefix="1" applyBorder="1" applyAlignment="1" applyProtection="1">
      <alignment horizontal="left" vertical="center" wrapText="1"/>
    </xf>
    <xf numFmtId="0" fontId="30" fillId="34" borderId="13" xfId="15" quotePrefix="1" applyBorder="1" applyAlignment="1" applyProtection="1">
      <alignment horizontal="center" vertical="center" wrapText="1"/>
    </xf>
    <xf numFmtId="0" fontId="30" fillId="34" borderId="8" xfId="15" quotePrefix="1" applyBorder="1" applyAlignment="1" applyProtection="1">
      <alignment horizontal="center" vertical="center" wrapText="1"/>
    </xf>
    <xf numFmtId="0" fontId="30" fillId="34"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36" fillId="17" borderId="1" xfId="0" applyFont="1" applyFill="1" applyBorder="1" applyAlignment="1">
      <alignment horizontal="left" vertical="center" wrapText="1"/>
    </xf>
    <xf numFmtId="0" fontId="35" fillId="17" borderId="1" xfId="0" applyFont="1" applyFill="1" applyBorder="1" applyAlignment="1">
      <alignment horizontal="left"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8" fillId="0" borderId="3" xfId="6" applyFont="1" applyBorder="1" applyAlignment="1">
      <alignment horizontal="center" vertical="center" wrapText="1"/>
    </xf>
    <xf numFmtId="0" fontId="8" fillId="0" borderId="5" xfId="6" applyFont="1" applyBorder="1" applyAlignment="1">
      <alignment horizontal="center" vertical="center" wrapText="1"/>
    </xf>
    <xf numFmtId="0" fontId="8" fillId="7" borderId="4" xfId="0" applyFont="1" applyFill="1" applyBorder="1" applyAlignment="1" applyProtection="1">
      <alignment horizontal="center" vertical="center" wrapText="1"/>
      <protection locked="0"/>
    </xf>
    <xf numFmtId="0" fontId="8" fillId="0" borderId="4" xfId="0" applyFont="1" applyBorder="1" applyAlignment="1">
      <alignment horizontal="left" vertical="center" wrapText="1" indent="1"/>
    </xf>
    <xf numFmtId="0" fontId="7" fillId="0" borderId="0" xfId="0" applyFont="1" applyAlignment="1">
      <alignment horizontal="left" vertical="center" wrapText="1"/>
    </xf>
    <xf numFmtId="0" fontId="0" fillId="0" borderId="0" xfId="0"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0" fillId="0" borderId="2" xfId="0" applyBorder="1" applyAlignment="1">
      <alignment horizontal="center" vertical="center" wrapText="1"/>
    </xf>
    <xf numFmtId="0" fontId="8" fillId="7" borderId="1" xfId="0" applyFont="1" applyFill="1" applyBorder="1" applyAlignment="1" applyProtection="1">
      <alignment horizontal="center" vertical="center" wrapText="1"/>
      <protection locked="0"/>
    </xf>
    <xf numFmtId="0" fontId="8" fillId="7" borderId="6" xfId="6" applyFont="1" applyFill="1" applyBorder="1" applyAlignment="1" applyProtection="1">
      <alignment horizontal="center" vertical="center" wrapText="1"/>
      <protection locked="0"/>
    </xf>
    <xf numFmtId="0" fontId="8" fillId="7" borderId="2" xfId="6" applyFont="1" applyFill="1" applyBorder="1" applyAlignment="1" applyProtection="1">
      <alignment horizontal="center" vertical="center" wrapText="1"/>
      <protection locked="0"/>
    </xf>
    <xf numFmtId="0" fontId="7" fillId="0" borderId="3" xfId="6" applyBorder="1" applyAlignment="1">
      <alignment vertical="center" wrapText="1"/>
    </xf>
    <xf numFmtId="0" fontId="7" fillId="0" borderId="4" xfId="6" applyBorder="1" applyAlignment="1">
      <alignment vertical="center" wrapText="1"/>
    </xf>
    <xf numFmtId="0" fontId="7" fillId="0" borderId="5" xfId="6" applyBorder="1" applyAlignment="1">
      <alignment vertical="center" wrapText="1"/>
    </xf>
    <xf numFmtId="0" fontId="7" fillId="0" borderId="0" xfId="0" applyFont="1" applyAlignment="1">
      <alignment horizontal="center" vertical="center" wrapText="1"/>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11" xfId="1" applyNumberFormat="1" applyFont="1" applyFill="1" applyBorder="1" applyAlignment="1">
      <alignment horizontal="center" vertical="center" wrapText="1"/>
    </xf>
    <xf numFmtId="0" fontId="17" fillId="6" borderId="0"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6" applyFont="1" applyFill="1" applyBorder="1" applyAlignment="1" applyProtection="1">
      <alignment vertical="center" wrapText="1"/>
      <protection locked="0"/>
    </xf>
    <xf numFmtId="0" fontId="8" fillId="7" borderId="15" xfId="6" applyFont="1" applyFill="1" applyBorder="1" applyAlignment="1" applyProtection="1">
      <alignment vertical="center" wrapText="1"/>
      <protection locked="0"/>
    </xf>
    <xf numFmtId="0" fontId="8" fillId="7" borderId="2" xfId="6" applyFont="1" applyFill="1" applyBorder="1" applyAlignment="1" applyProtection="1">
      <alignment vertical="center" wrapText="1"/>
      <protection locked="0"/>
    </xf>
    <xf numFmtId="0" fontId="8" fillId="7" borderId="6" xfId="6" applyFont="1" applyFill="1" applyBorder="1" applyAlignment="1" applyProtection="1">
      <alignment vertical="center"/>
      <protection locked="0"/>
    </xf>
    <xf numFmtId="0" fontId="8" fillId="7" borderId="15" xfId="6" applyFont="1" applyFill="1" applyBorder="1" applyAlignment="1" applyProtection="1">
      <alignment vertical="center"/>
      <protection locked="0"/>
    </xf>
    <xf numFmtId="0" fontId="8" fillId="7" borderId="2" xfId="6" applyFont="1" applyFill="1" applyBorder="1" applyAlignment="1" applyProtection="1">
      <alignment vertical="center"/>
      <protection locked="0"/>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7" fillId="0" borderId="18" xfId="0" applyFont="1" applyBorder="1" applyAlignment="1">
      <alignment horizontal="left"/>
    </xf>
    <xf numFmtId="0" fontId="0" fillId="0" borderId="0" xfId="0"/>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xf numFmtId="0" fontId="21" fillId="0" borderId="1" xfId="0" applyNumberFormat="1" applyFont="1" applyBorder="1" applyAlignment="1">
      <alignment horizontal="center" vertical="center" wrapText="1"/>
    </xf>
  </cellXfs>
  <cellStyles count="48">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4" xr:uid="{A086A180-E9E5-4EFD-99DC-E66B94475489}"/>
    <cellStyle name="Blank_CEPATNEI" xfId="25" xr:uid="{A7147987-324F-46EE-A6C5-AC7AE85CD304}"/>
    <cellStyle name="ColumnHeading_CEPATNEI" xfId="26" xr:uid="{071D7C8F-6791-47F7-B9C7-083C22A59655}"/>
    <cellStyle name="Comma 2" xfId="7" xr:uid="{00000000-0005-0000-0000-000008000000}"/>
    <cellStyle name="Comma 2 2" xfId="27" xr:uid="{6C38AE69-C8A4-4EB9-B6C8-5B9AD03E0BEA}"/>
    <cellStyle name="Comma 3" xfId="28" xr:uid="{1110B01B-C73E-4AC0-874F-FDEED443CF4E}"/>
    <cellStyle name="Comma 4" xfId="29" xr:uid="{481BC395-F5A4-414F-8737-C5036F524073}"/>
    <cellStyle name="Comma 5" xfId="30" xr:uid="{E6784CD4-A7D8-47FC-8122-A9BB3DBF3273}"/>
    <cellStyle name="Currency 2" xfId="31" xr:uid="{8678592A-9B1E-417F-800F-B4A065A9DADA}"/>
    <cellStyle name="Currency 3" xfId="32" xr:uid="{56250E5F-652D-45CC-AEB4-A612E19F7BBA}"/>
    <cellStyle name="Currency 3 2" xfId="33" xr:uid="{D13D6EA7-3C12-4835-BD1C-8CC5CBA824C6}"/>
    <cellStyle name="EmptyCell_CEPATNEI" xfId="34" xr:uid="{B37280B5-217B-4DAA-87B3-7F527556836B}"/>
    <cellStyle name="Fixed_CEPATNEI" xfId="35" xr:uid="{E6786842-322D-4967-856F-C4164735D1E2}"/>
    <cellStyle name="Heading 2" xfId="4" builtinId="17"/>
    <cellStyle name="Heading 3" xfId="5" builtinId="18"/>
    <cellStyle name="Heading 4" xfId="1" builtinId="19"/>
    <cellStyle name="Heading 4 2" xfId="22" xr:uid="{F2C6DC83-AAAA-4469-8348-DB0914FEA49F}"/>
    <cellStyle name="Hyperlink" xfId="3" builtinId="8"/>
    <cellStyle name="Hyperlink 2" xfId="36" xr:uid="{749CE1B8-A789-439C-8597-7DD36D75A38C}"/>
    <cellStyle name="Input" xfId="2" builtinId="20"/>
    <cellStyle name="LinkedTo_CEPATNEI" xfId="37" xr:uid="{C773A289-1E71-4689-9672-DE65249976C1}"/>
    <cellStyle name="LinksFrom_CEPATNEI" xfId="38" xr:uid="{B33083EC-65AB-4F42-807E-C077242A6840}"/>
    <cellStyle name="Neutral" xfId="15" builtinId="28"/>
    <cellStyle name="Normal" xfId="0" builtinId="0"/>
    <cellStyle name="Normal 10" xfId="21" xr:uid="{25006F8C-D600-4DEA-90F0-B7C2E384B2C9}"/>
    <cellStyle name="Normal 16" xfId="39" xr:uid="{124207C3-13A0-4D3C-978D-FCE6687417D1}"/>
    <cellStyle name="Normal 2" xfId="6" xr:uid="{00000000-0005-0000-0000-000010000000}"/>
    <cellStyle name="Normal 3" xfId="14" xr:uid="{00000000-0005-0000-0000-000011000000}"/>
    <cellStyle name="Normal 4" xfId="23" xr:uid="{66390A40-B633-4D19-85ED-30F1306B9990}"/>
    <cellStyle name="Normal 9" xfId="20" xr:uid="{2DB6D0F0-31A7-41FB-AB2F-F2BBBFB60105}"/>
    <cellStyle name="Normal_Sheet1" xfId="16" xr:uid="{00000000-0005-0000-0000-000012000000}"/>
    <cellStyle name="Percent 2" xfId="40" xr:uid="{57E333BC-2C81-4DE4-B977-64BA467229CC}"/>
    <cellStyle name="Percent 2 2" xfId="41" xr:uid="{C0BA9D0B-7B7A-451D-8BC3-6B27ECD51420}"/>
    <cellStyle name="Percent 3" xfId="42" xr:uid="{420B64D1-4145-47FC-A1B1-320E6CF1082B}"/>
    <cellStyle name="Percent 4" xfId="43" xr:uid="{4063C623-FBAB-4FB6-9D18-73C10AE83198}"/>
    <cellStyle name="Percent 5" xfId="44" xr:uid="{2635D0D7-F0A0-42CA-8646-4E9CC4B20D16}"/>
    <cellStyle name="RowHeading_CEPATNEI" xfId="45" xr:uid="{CAA1EF8E-F109-491B-A18A-DD4BC8A392E1}"/>
    <cellStyle name="SectionHeading_CEPATNEI" xfId="46" xr:uid="{64BA4EE0-1670-4245-A33D-8D13D751DCC9}"/>
    <cellStyle name="SubSection_CEPATNEI" xfId="47" xr:uid="{E13E9C9D-F0BF-4361-B351-BB6544249AE1}"/>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25/Final/SCOT%20&amp;%20LC14/EDNs/SEPD_Schedule%20of%20charges%20and%20other%20tables%20(Embedded%20Networks)%20April%202024_Issued.xlsx" TargetMode="External"/><Relationship Id="rId2" Type="http://schemas.openxmlformats.org/officeDocument/2006/relationships/externalLinkPath" Target="https://ssecom.sharepoint.com/teams/PSCSNS/Shared%20Documents/General/PSCSNS%20-%20Migration/Tariffs/2024-25/Final/SCOT%20&amp;%20LC14/EDNs/SEPD_Schedule%20of%20charges%20and%20other%20tables%20(Embedded%20Networks)%20April%202024_Issued.xlsx" TargetMode="External"/><Relationship Id="rId1" Type="http://schemas.openxmlformats.org/officeDocument/2006/relationships/externalLinkPath" Target="/teams/PSCSNS/Shared%20Documents/General/PSCSNS%20-%20Migration/Tariffs/2024-25/Final/SCOT%20&amp;%20LC14/EDNs/SEPD_Schedule%20of%20charges%20and%20other%20tables%20(Embedded%20Networks)%20April%202024_Issu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verview"/>
      <sheetName val="Annex 1 LV, HV &amp; UMS charges_A"/>
      <sheetName val="Annex 1 LV, HV &amp; UMS charges_B"/>
      <sheetName val="Annex 1 LV, HV &amp; UMS charges_C"/>
      <sheetName val="Annex 1 LV, HV &amp; UMS charges_D"/>
      <sheetName val="Annex 1 LV, HV &amp; UMS charges_E"/>
      <sheetName val="Annex 1 LV, HV &amp; UMS charges_F"/>
      <sheetName val="Annex 1 LV, HV &amp; UMS charges_G"/>
      <sheetName val="Annex 1 LV, HV &amp; UMS charges_J"/>
      <sheetName val="Annex 1 LV, HV &amp; UMS charges_K"/>
      <sheetName val="Annex 1 LV, HV &amp; UMS charges_L"/>
      <sheetName val="Annex 1 LV, HV &amp; UMS charges_M"/>
      <sheetName val="Annex 2 EHV charges"/>
      <sheetName val="Annex 2a Import"/>
      <sheetName val="Annex 2b Export"/>
      <sheetName val="Annex 3 Preserved charges"/>
      <sheetName val="Annex 4 LDNO charges_A"/>
      <sheetName val="Annex 4 LDNO charges_B"/>
      <sheetName val="Annex 4 LDNO charges_C"/>
      <sheetName val="Annex 4 LDNO charges_D"/>
      <sheetName val="Annex 4 LDNO charges_E"/>
      <sheetName val="Annex 4 LDNO charges_F"/>
      <sheetName val="Annex 4 LDNO charges_G"/>
      <sheetName val="Annex 4 LDNO charges_J"/>
      <sheetName val="Annex 4 LDNO charges_K"/>
      <sheetName val="Annex 4 LDNO charges_L"/>
      <sheetName val="Annex 4 LDNO charges_M"/>
      <sheetName val="Annex 5 LLFs_A"/>
      <sheetName val="Annex 5 LLFs_B"/>
      <sheetName val="Annex 5 LLFs_C"/>
      <sheetName val="Annex 5 LLFs_D"/>
      <sheetName val="Annex 5 LLFs_E"/>
      <sheetName val="Annex 5 LLFs_F"/>
      <sheetName val="Annex 5 LLFs_F (2)"/>
      <sheetName val="Annex 5 LLFs_G"/>
      <sheetName val="Annex 5 LLFs_J"/>
      <sheetName val="Annex 5 LLFs_K"/>
      <sheetName val="Annex 5 LLFs_L"/>
      <sheetName val="Annex 5 LLFs_M"/>
      <sheetName val="Annex 6 New or Amended EHV"/>
      <sheetName val="Annex 7 Pass-Through Costs_A"/>
      <sheetName val="Annex 7 Pass-Through Costs_B"/>
      <sheetName val="Annex 7 Pass-Through Costs_C"/>
      <sheetName val="Annex 7 Pass-Through Costs_D"/>
      <sheetName val="Annex 7 Pass-Through Costs_E"/>
      <sheetName val="Annex 7 Pass-Through Costs_F"/>
      <sheetName val="Annex 7 Pass-Through Costs_G"/>
      <sheetName val="Annex 7 Pass-Through Costs_J"/>
      <sheetName val="Annex 7 Pass-Through Costs_K"/>
      <sheetName val="Annex 7 Pass-Through Costs_L"/>
      <sheetName val="Annex 7 Pass-Through Costs_M"/>
      <sheetName val="Nodal prices_A"/>
      <sheetName val="Nodal prices_B"/>
      <sheetName val="Nodal prices_C"/>
      <sheetName val="Nodal prices_D"/>
      <sheetName val="Nodal prices_E"/>
      <sheetName val="Nodal prices_F"/>
      <sheetName val="Nodal prices_G"/>
      <sheetName val="Nodal prices_J"/>
      <sheetName val="Nodal prices_K"/>
      <sheetName val="Nodal prices_L"/>
      <sheetName val="Nodal prices_M"/>
      <sheetName val="SSC unit rate lookup"/>
      <sheetName val="Residual Charging Bands"/>
      <sheetName val="Charge Calcu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G10" t="str">
            <v>Import
Super Red
unit charge
(p/kWh)</v>
          </cell>
          <cell r="H10" t="str">
            <v>Import
fixed charge
(p/day)</v>
          </cell>
          <cell r="I10" t="str">
            <v>Import
capacity charge
(p/kVA/day)</v>
          </cell>
          <cell r="J10" t="str">
            <v>Import
exceeded capacity charge
(p/kVA/day)</v>
          </cell>
          <cell r="K10" t="str">
            <v>Export
Super Red
unit charge
(p/kWh)</v>
          </cell>
          <cell r="L10" t="str">
            <v>Export
fixed charge
(p/day)</v>
          </cell>
          <cell r="M10" t="str">
            <v>Export
capacity charge
(p/kVA/day)</v>
          </cell>
          <cell r="N10" t="str">
            <v>Export
exceeded capacity charge
(p/kVA/day)</v>
          </cell>
        </row>
        <row r="75">
          <cell r="G75" t="str">
            <v>Import
Super Red
unit charge
(p/kWh)</v>
          </cell>
          <cell r="H75" t="str">
            <v>Import
fixed charge
(p/day)</v>
          </cell>
          <cell r="I75" t="str">
            <v>Import
capacity charge
(p/kVA/day)</v>
          </cell>
          <cell r="J75" t="str">
            <v>Import
exceeded capacity charge
(p/kVA/day)</v>
          </cell>
          <cell r="K75" t="str">
            <v>Export
Super Red
unit charge
(p/kWh)</v>
          </cell>
          <cell r="L75" t="str">
            <v>Export
fixed charge
(p/day)</v>
          </cell>
          <cell r="M75" t="str">
            <v>Export
capacity charge
(p/kVA/day)</v>
          </cell>
          <cell r="N75" t="str">
            <v>Export
exceeded capacity charge
(p/kVA/day)</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4.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5.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6.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7.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8.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9.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0.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1.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5.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6.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7.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8.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9.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50.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1.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2.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3.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7.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8.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9.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60.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61.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62.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63.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64.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6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6.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8.bin"/></Relationships>
</file>

<file path=xl/worksheets/_rels/sheet63.xml.rels><?xml version="1.0" encoding="UTF-8" standalone="yes"?>
<Relationships xmlns="http://schemas.openxmlformats.org/package/2006/relationships"><Relationship Id="rId1" Type="http://schemas.openxmlformats.org/officeDocument/2006/relationships/vmlDrawing" Target="../drawings/vmlDrawing63.v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2"/>
  <sheetViews>
    <sheetView showGridLines="0" tabSelected="1" zoomScale="80" zoomScaleNormal="80" zoomScaleSheetLayoutView="100" workbookViewId="0">
      <selection activeCell="F4" sqref="F4"/>
    </sheetView>
  </sheetViews>
  <sheetFormatPr defaultRowHeight="13.2" x14ac:dyDescent="0.25"/>
  <cols>
    <col min="1" max="1" width="70.44140625" customWidth="1"/>
    <col min="2" max="2" width="42.109375" customWidth="1"/>
    <col min="3" max="3" width="28" customWidth="1"/>
    <col min="4" max="4" width="18.109375" customWidth="1"/>
    <col min="5" max="5" width="21.5546875" customWidth="1"/>
  </cols>
  <sheetData>
    <row r="1" spans="1:8" x14ac:dyDescent="0.25">
      <c r="A1" s="26"/>
      <c r="B1" s="26"/>
      <c r="C1" s="26"/>
      <c r="D1" s="26"/>
      <c r="E1" s="26"/>
    </row>
    <row r="2" spans="1:8" ht="16.8" x14ac:dyDescent="0.25">
      <c r="A2" s="126" t="s">
        <v>0</v>
      </c>
      <c r="B2" s="69"/>
      <c r="C2" s="69"/>
      <c r="D2" s="69"/>
      <c r="E2" s="69"/>
    </row>
    <row r="3" spans="1:8" ht="13.8" x14ac:dyDescent="0.25">
      <c r="A3" s="69"/>
      <c r="B3" s="124" t="s">
        <v>1</v>
      </c>
      <c r="C3" s="123" t="s">
        <v>2</v>
      </c>
      <c r="D3" s="123" t="s">
        <v>3</v>
      </c>
      <c r="E3" s="123" t="s">
        <v>4</v>
      </c>
    </row>
    <row r="4" spans="1:8" ht="30.6" customHeight="1" x14ac:dyDescent="0.25">
      <c r="A4" s="70" t="s">
        <v>0</v>
      </c>
      <c r="B4" s="30" t="s">
        <v>5</v>
      </c>
      <c r="C4" s="30" t="s">
        <v>6</v>
      </c>
      <c r="D4" s="30" t="s">
        <v>7</v>
      </c>
      <c r="E4" s="30" t="s">
        <v>8</v>
      </c>
    </row>
    <row r="5" spans="1:8" x14ac:dyDescent="0.25">
      <c r="A5" s="69"/>
      <c r="B5" s="69"/>
      <c r="C5" s="69"/>
      <c r="D5" s="69"/>
      <c r="E5" s="69"/>
    </row>
    <row r="6" spans="1:8" ht="16.8" x14ac:dyDescent="0.25">
      <c r="A6" s="72" t="s">
        <v>9</v>
      </c>
      <c r="B6" s="69"/>
      <c r="C6" s="69"/>
      <c r="D6" s="69"/>
      <c r="E6" s="69"/>
    </row>
    <row r="7" spans="1:8" ht="13.8" x14ac:dyDescent="0.25">
      <c r="A7" s="73" t="s">
        <v>10</v>
      </c>
      <c r="B7" s="310" t="s">
        <v>11</v>
      </c>
      <c r="C7" s="310"/>
      <c r="D7" s="310"/>
      <c r="E7" s="310"/>
    </row>
    <row r="8" spans="1:8" ht="30" customHeight="1" x14ac:dyDescent="0.25">
      <c r="A8" s="77" t="s">
        <v>12</v>
      </c>
      <c r="B8" s="315" t="s">
        <v>13</v>
      </c>
      <c r="C8" s="315"/>
      <c r="D8" s="315"/>
      <c r="E8" s="315"/>
    </row>
    <row r="9" spans="1:8" ht="30" customHeight="1" x14ac:dyDescent="0.25">
      <c r="A9" s="77" t="s">
        <v>14</v>
      </c>
      <c r="B9" s="315" t="str">
        <f>"Annex 2 contains the charges to EHV Properties and charges applied to LDNOs with EHV Properties/end-users embedded in networks within the " &amp;B4 &amp;" Licence area."</f>
        <v>Annex 2 contains the charges to EHV Properties and charges applied to LDNOs with EHV Properties/end-users embedded in networks within the Southern Electric Power Distribution plc Licence area.</v>
      </c>
      <c r="C9" s="315"/>
      <c r="D9" s="315"/>
      <c r="E9" s="315"/>
    </row>
    <row r="10" spans="1:8" ht="30" customHeight="1" x14ac:dyDescent="0.25">
      <c r="A10" s="77" t="s">
        <v>15</v>
      </c>
      <c r="B10" s="315" t="s">
        <v>16</v>
      </c>
      <c r="C10" s="315"/>
      <c r="D10" s="315"/>
      <c r="E10" s="315"/>
    </row>
    <row r="11" spans="1:8" ht="61.5" customHeight="1" x14ac:dyDescent="0.25">
      <c r="A11" s="77" t="s">
        <v>17</v>
      </c>
      <c r="B11" s="31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Southern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315"/>
      <c r="D11" s="315"/>
      <c r="E11" s="315"/>
      <c r="F11" s="312"/>
      <c r="G11" s="312"/>
      <c r="H11" s="312"/>
    </row>
    <row r="12" spans="1:8" ht="86.25" customHeight="1" x14ac:dyDescent="0.25">
      <c r="A12" s="77" t="s">
        <v>18</v>
      </c>
      <c r="B12" s="315" t="s">
        <v>19</v>
      </c>
      <c r="C12" s="315"/>
      <c r="D12" s="315"/>
      <c r="E12" s="315"/>
    </row>
    <row r="13" spans="1:8" ht="42" customHeight="1" x14ac:dyDescent="0.25">
      <c r="A13" s="77" t="s">
        <v>20</v>
      </c>
      <c r="B13" s="315" t="str">
        <f>"Annex 6 contains the charges for new or amended EHV Properties and charges applied to LDNOs with new or amended EHV Properties/end-users embedded in networks within the " &amp;B4 &amp;" Licence area."</f>
        <v>Annex 6 contains the charges for new or amended EHV Properties and charges applied to LDNOs with new or amended EHV Properties/end-users embedded in networks within the Southern Electric Power Distribution plc Licence area.</v>
      </c>
      <c r="C13" s="315"/>
      <c r="D13" s="315"/>
      <c r="E13" s="315"/>
    </row>
    <row r="14" spans="1:8" ht="33.75" customHeight="1" x14ac:dyDescent="0.25">
      <c r="A14" s="165" t="s">
        <v>21</v>
      </c>
      <c r="B14" s="315" t="s">
        <v>22</v>
      </c>
      <c r="C14" s="315"/>
      <c r="D14" s="315"/>
      <c r="E14" s="315"/>
    </row>
    <row r="15" spans="1:8" ht="29.25" customHeight="1" x14ac:dyDescent="0.25">
      <c r="A15" s="77" t="s">
        <v>23</v>
      </c>
      <c r="B15" s="315" t="s">
        <v>24</v>
      </c>
      <c r="C15" s="315"/>
      <c r="D15" s="315"/>
      <c r="E15" s="315"/>
    </row>
    <row r="16" spans="1:8" ht="29.25" customHeight="1" x14ac:dyDescent="0.25">
      <c r="A16" s="165" t="s">
        <v>25</v>
      </c>
      <c r="B16" s="315" t="s">
        <v>26</v>
      </c>
      <c r="C16" s="315"/>
      <c r="D16" s="315"/>
      <c r="E16" s="315"/>
    </row>
    <row r="17" spans="1:6" ht="29.25" customHeight="1" x14ac:dyDescent="0.25">
      <c r="A17" s="77" t="s">
        <v>27</v>
      </c>
      <c r="B17" s="315" t="s">
        <v>28</v>
      </c>
      <c r="C17" s="315"/>
      <c r="D17" s="315"/>
      <c r="E17" s="315"/>
    </row>
    <row r="18" spans="1:6" ht="29.25" customHeight="1" x14ac:dyDescent="0.25">
      <c r="A18" s="77" t="s">
        <v>29</v>
      </c>
      <c r="B18" s="315" t="s">
        <v>30</v>
      </c>
      <c r="C18" s="315"/>
      <c r="D18" s="315"/>
      <c r="E18" s="315"/>
    </row>
    <row r="19" spans="1:6" ht="30" customHeight="1" x14ac:dyDescent="0.25">
      <c r="A19" s="77" t="s">
        <v>31</v>
      </c>
      <c r="B19" s="315" t="s">
        <v>32</v>
      </c>
      <c r="C19" s="315"/>
      <c r="D19" s="315"/>
      <c r="E19" s="315"/>
    </row>
    <row r="20" spans="1:6" x14ac:dyDescent="0.25">
      <c r="A20" s="69"/>
      <c r="B20" s="69"/>
      <c r="C20" s="69"/>
      <c r="D20" s="69"/>
      <c r="E20" s="69"/>
    </row>
    <row r="21" spans="1:6" ht="13.8" x14ac:dyDescent="0.25">
      <c r="A21" s="74" t="s">
        <v>33</v>
      </c>
      <c r="B21" s="69"/>
      <c r="C21" s="69"/>
      <c r="D21" s="69"/>
      <c r="E21" s="69"/>
    </row>
    <row r="22" spans="1:6" ht="13.8" x14ac:dyDescent="0.25">
      <c r="A22" s="73"/>
      <c r="B22" s="316"/>
      <c r="C22" s="316"/>
      <c r="D22" s="316"/>
      <c r="E22" s="316"/>
    </row>
    <row r="23" spans="1:6" ht="32.25" customHeight="1" x14ac:dyDescent="0.25">
      <c r="A23" s="313" t="s">
        <v>34</v>
      </c>
      <c r="B23" s="314"/>
      <c r="C23" s="314"/>
      <c r="D23" s="314"/>
      <c r="E23" s="314"/>
    </row>
    <row r="24" spans="1:6" x14ac:dyDescent="0.25">
      <c r="A24" s="314" t="s">
        <v>35</v>
      </c>
      <c r="B24" s="313"/>
      <c r="C24" s="313"/>
      <c r="D24" s="313"/>
      <c r="E24" s="313"/>
    </row>
    <row r="25" spans="1:6" ht="29.1" customHeight="1" x14ac:dyDescent="0.25">
      <c r="A25" s="308" t="s">
        <v>9591</v>
      </c>
      <c r="B25" s="317"/>
      <c r="C25" s="263"/>
      <c r="D25" s="263"/>
      <c r="E25" s="263"/>
    </row>
    <row r="26" spans="1:6" x14ac:dyDescent="0.25">
      <c r="A26" s="69"/>
      <c r="B26" s="69"/>
      <c r="C26" s="69"/>
      <c r="D26" s="69"/>
      <c r="E26" s="69"/>
    </row>
    <row r="27" spans="1:6" x14ac:dyDescent="0.25">
      <c r="A27" s="308" t="s">
        <v>36</v>
      </c>
      <c r="B27" s="309"/>
      <c r="C27" s="309"/>
      <c r="D27" s="309"/>
      <c r="E27" s="309"/>
      <c r="F27" s="309"/>
    </row>
    <row r="28" spans="1:6" x14ac:dyDescent="0.25">
      <c r="A28" s="69"/>
      <c r="B28" s="69"/>
      <c r="C28" s="69"/>
      <c r="D28" s="69"/>
      <c r="E28" s="69"/>
    </row>
    <row r="29" spans="1:6" ht="13.8" x14ac:dyDescent="0.25">
      <c r="A29" s="75" t="s">
        <v>37</v>
      </c>
      <c r="B29" s="69"/>
      <c r="C29" s="69"/>
      <c r="D29" s="69"/>
      <c r="E29" s="69"/>
    </row>
    <row r="30" spans="1:6" ht="13.8" x14ac:dyDescent="0.25">
      <c r="A30" s="71"/>
      <c r="B30" s="316"/>
      <c r="C30" s="316"/>
      <c r="D30" s="316"/>
      <c r="E30" s="316"/>
    </row>
    <row r="31" spans="1:6" ht="28.5" customHeight="1" x14ac:dyDescent="0.25">
      <c r="A31" s="313" t="s">
        <v>38</v>
      </c>
      <c r="B31" s="314"/>
      <c r="C31" s="314"/>
      <c r="D31" s="314"/>
      <c r="E31" s="314"/>
    </row>
    <row r="32" spans="1:6" ht="28.5" customHeight="1" x14ac:dyDescent="0.25">
      <c r="A32" s="311" t="s">
        <v>39</v>
      </c>
      <c r="B32" s="311"/>
      <c r="C32" s="311"/>
      <c r="D32" s="311"/>
      <c r="E32" s="311"/>
    </row>
  </sheetData>
  <customSheetViews>
    <customSheetView guid="{5032A364-B81A-48DA-88DA-AB3B86B47EE9}">
      <selection activeCell="A12" sqref="A12"/>
      <pageMargins left="0" right="0" top="0" bottom="0" header="0" footer="0"/>
    </customSheetView>
  </customSheetViews>
  <mergeCells count="22">
    <mergeCell ref="A24:E24"/>
    <mergeCell ref="A25:B25"/>
    <mergeCell ref="B8:E8"/>
    <mergeCell ref="B9:E9"/>
    <mergeCell ref="B10:E10"/>
    <mergeCell ref="B11:E11"/>
    <mergeCell ref="A27:F27"/>
    <mergeCell ref="B7:E7"/>
    <mergeCell ref="A32:E32"/>
    <mergeCell ref="F11:H11"/>
    <mergeCell ref="A23:E23"/>
    <mergeCell ref="A31:E31"/>
    <mergeCell ref="B12:E12"/>
    <mergeCell ref="B15:E15"/>
    <mergeCell ref="B13:E13"/>
    <mergeCell ref="B19:E19"/>
    <mergeCell ref="B22:E22"/>
    <mergeCell ref="B30:E30"/>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7E5E-6A21-412A-AAAE-BC8CCA796E78}">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NGED South Wales Area (GSP Group _K)"</f>
        <v>Southern Electric Power Distribution plc - Effective from 1 April 2027 - Final LV and HV charges in NGED South Wales Area (GSP Group _K)</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81" t="s">
        <v>50</v>
      </c>
      <c r="B6" s="197" t="s">
        <v>372</v>
      </c>
      <c r="C6" s="358" t="s">
        <v>373</v>
      </c>
      <c r="D6" s="358"/>
      <c r="E6" s="199" t="s">
        <v>374</v>
      </c>
      <c r="F6" s="87"/>
      <c r="G6" s="330" t="s">
        <v>375</v>
      </c>
      <c r="H6" s="330"/>
      <c r="I6" s="197" t="s">
        <v>372</v>
      </c>
      <c r="J6" s="198" t="s">
        <v>373</v>
      </c>
      <c r="K6" s="198" t="s">
        <v>374</v>
      </c>
    </row>
    <row r="7" spans="1:13" ht="65.25" customHeight="1" x14ac:dyDescent="0.25">
      <c r="A7" s="81" t="s">
        <v>55</v>
      </c>
      <c r="B7" s="200"/>
      <c r="C7" s="358" t="s">
        <v>376</v>
      </c>
      <c r="D7" s="358"/>
      <c r="E7" s="198" t="s">
        <v>377</v>
      </c>
      <c r="F7" s="87"/>
      <c r="G7" s="330" t="s">
        <v>378</v>
      </c>
      <c r="H7" s="330"/>
      <c r="I7" s="200"/>
      <c r="J7" s="198" t="s">
        <v>379</v>
      </c>
      <c r="K7" s="198" t="s">
        <v>374</v>
      </c>
    </row>
    <row r="8" spans="1:13" ht="65.25" customHeight="1" x14ac:dyDescent="0.25">
      <c r="A8" s="82" t="s">
        <v>59</v>
      </c>
      <c r="B8" s="339" t="s">
        <v>60</v>
      </c>
      <c r="C8" s="340"/>
      <c r="D8" s="340"/>
      <c r="E8" s="341"/>
      <c r="F8" s="87"/>
      <c r="G8" s="330" t="s">
        <v>144</v>
      </c>
      <c r="H8" s="330"/>
      <c r="I8" s="200"/>
      <c r="J8" s="198" t="s">
        <v>376</v>
      </c>
      <c r="K8" s="198" t="s">
        <v>380</v>
      </c>
    </row>
    <row r="9" spans="1:13" s="79" customFormat="1" ht="65.25" customHeight="1" x14ac:dyDescent="0.25">
      <c r="A9" s="87"/>
      <c r="B9" s="87"/>
      <c r="C9" s="87"/>
      <c r="D9" s="87"/>
      <c r="E9" s="87"/>
      <c r="F9" s="87"/>
      <c r="G9" s="332" t="s">
        <v>59</v>
      </c>
      <c r="H9" s="332"/>
      <c r="I9" s="339" t="s">
        <v>60</v>
      </c>
      <c r="J9" s="340"/>
      <c r="K9" s="341"/>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41.4" x14ac:dyDescent="0.25">
      <c r="A14" s="17" t="s">
        <v>72</v>
      </c>
      <c r="B14" s="43" t="s">
        <v>381</v>
      </c>
      <c r="C14" s="171" t="s">
        <v>74</v>
      </c>
      <c r="D14" s="187">
        <v>19.172000000000001</v>
      </c>
      <c r="E14" s="188">
        <v>1.7689999999999999</v>
      </c>
      <c r="F14" s="189">
        <v>0.34399999999999997</v>
      </c>
      <c r="G14" s="190">
        <v>16.23</v>
      </c>
      <c r="H14" s="191">
        <v>0</v>
      </c>
      <c r="I14" s="191">
        <v>0</v>
      </c>
      <c r="J14" s="192">
        <v>0</v>
      </c>
      <c r="K14" s="46"/>
    </row>
    <row r="15" spans="1:13" ht="32.1" customHeight="1" x14ac:dyDescent="0.25">
      <c r="A15" s="17" t="s">
        <v>75</v>
      </c>
      <c r="B15" s="43"/>
      <c r="C15" s="167">
        <v>2</v>
      </c>
      <c r="D15" s="187">
        <v>19.172000000000001</v>
      </c>
      <c r="E15" s="188">
        <v>1.7689999999999999</v>
      </c>
      <c r="F15" s="189">
        <v>0.34399999999999997</v>
      </c>
      <c r="G15" s="191">
        <v>0</v>
      </c>
      <c r="H15" s="191">
        <v>0</v>
      </c>
      <c r="I15" s="191">
        <v>0</v>
      </c>
      <c r="J15" s="192">
        <v>0</v>
      </c>
      <c r="K15" s="46"/>
    </row>
    <row r="16" spans="1:13" ht="69" x14ac:dyDescent="0.25">
      <c r="A16" s="17" t="s">
        <v>76</v>
      </c>
      <c r="B16" s="43" t="s">
        <v>382</v>
      </c>
      <c r="C16" s="155" t="s">
        <v>78</v>
      </c>
      <c r="D16" s="187">
        <v>19.843</v>
      </c>
      <c r="E16" s="188">
        <v>1.831</v>
      </c>
      <c r="F16" s="189">
        <v>0.35599999999999998</v>
      </c>
      <c r="G16" s="190">
        <v>16.350000000000001</v>
      </c>
      <c r="H16" s="191">
        <v>0</v>
      </c>
      <c r="I16" s="191">
        <v>0</v>
      </c>
      <c r="J16" s="192">
        <v>0</v>
      </c>
      <c r="K16" s="46"/>
    </row>
    <row r="17" spans="1:11" ht="69" x14ac:dyDescent="0.25">
      <c r="A17" s="17" t="s">
        <v>79</v>
      </c>
      <c r="B17" s="43" t="s">
        <v>383</v>
      </c>
      <c r="C17" s="155" t="s">
        <v>78</v>
      </c>
      <c r="D17" s="187">
        <v>19.843</v>
      </c>
      <c r="E17" s="188">
        <v>1.831</v>
      </c>
      <c r="F17" s="189">
        <v>0.35599999999999998</v>
      </c>
      <c r="G17" s="190">
        <v>22.49</v>
      </c>
      <c r="H17" s="191">
        <v>0</v>
      </c>
      <c r="I17" s="191">
        <v>0</v>
      </c>
      <c r="J17" s="192">
        <v>0</v>
      </c>
      <c r="K17" s="46"/>
    </row>
    <row r="18" spans="1:11" ht="69" x14ac:dyDescent="0.25">
      <c r="A18" s="17" t="s">
        <v>81</v>
      </c>
      <c r="B18" s="43" t="s">
        <v>384</v>
      </c>
      <c r="C18" s="155" t="s">
        <v>78</v>
      </c>
      <c r="D18" s="187">
        <v>19.843</v>
      </c>
      <c r="E18" s="188">
        <v>1.831</v>
      </c>
      <c r="F18" s="189">
        <v>0.35599999999999998</v>
      </c>
      <c r="G18" s="190">
        <v>33.369999999999997</v>
      </c>
      <c r="H18" s="191">
        <v>0</v>
      </c>
      <c r="I18" s="191">
        <v>0</v>
      </c>
      <c r="J18" s="192">
        <v>0</v>
      </c>
      <c r="K18" s="46"/>
    </row>
    <row r="19" spans="1:11" ht="69" x14ac:dyDescent="0.25">
      <c r="A19" s="17" t="s">
        <v>83</v>
      </c>
      <c r="B19" s="43" t="s">
        <v>385</v>
      </c>
      <c r="C19" s="155" t="s">
        <v>78</v>
      </c>
      <c r="D19" s="187">
        <v>19.843</v>
      </c>
      <c r="E19" s="188">
        <v>1.831</v>
      </c>
      <c r="F19" s="189">
        <v>0.35599999999999998</v>
      </c>
      <c r="G19" s="190">
        <v>52.17</v>
      </c>
      <c r="H19" s="191">
        <v>0</v>
      </c>
      <c r="I19" s="191">
        <v>0</v>
      </c>
      <c r="J19" s="192">
        <v>0</v>
      </c>
      <c r="K19" s="46"/>
    </row>
    <row r="20" spans="1:11" ht="69" x14ac:dyDescent="0.25">
      <c r="A20" s="17" t="s">
        <v>85</v>
      </c>
      <c r="B20" s="43" t="s">
        <v>386</v>
      </c>
      <c r="C20" s="155" t="s">
        <v>78</v>
      </c>
      <c r="D20" s="187">
        <v>19.843</v>
      </c>
      <c r="E20" s="188">
        <v>1.831</v>
      </c>
      <c r="F20" s="189">
        <v>0.35599999999999998</v>
      </c>
      <c r="G20" s="190">
        <v>108.73</v>
      </c>
      <c r="H20" s="191">
        <v>0</v>
      </c>
      <c r="I20" s="191">
        <v>0</v>
      </c>
      <c r="J20" s="192">
        <v>0</v>
      </c>
      <c r="K20" s="46"/>
    </row>
    <row r="21" spans="1:11" ht="32.25" customHeight="1" x14ac:dyDescent="0.25">
      <c r="A21" s="17" t="s">
        <v>87</v>
      </c>
      <c r="B21" s="43"/>
      <c r="C21" s="167">
        <v>4</v>
      </c>
      <c r="D21" s="187">
        <v>19.843</v>
      </c>
      <c r="E21" s="188">
        <v>1.831</v>
      </c>
      <c r="F21" s="189">
        <v>0.35599999999999998</v>
      </c>
      <c r="G21" s="191">
        <v>0</v>
      </c>
      <c r="H21" s="191">
        <v>0</v>
      </c>
      <c r="I21" s="191">
        <v>0</v>
      </c>
      <c r="J21" s="192">
        <v>0</v>
      </c>
      <c r="K21" s="46"/>
    </row>
    <row r="22" spans="1:11" ht="32.25" customHeight="1" x14ac:dyDescent="0.25">
      <c r="A22" s="17" t="s">
        <v>88</v>
      </c>
      <c r="B22" s="43" t="s">
        <v>387</v>
      </c>
      <c r="C22" s="167">
        <v>0</v>
      </c>
      <c r="D22" s="187">
        <v>12.754</v>
      </c>
      <c r="E22" s="188">
        <v>1.111</v>
      </c>
      <c r="F22" s="189">
        <v>0.23200000000000001</v>
      </c>
      <c r="G22" s="190">
        <v>18.62</v>
      </c>
      <c r="H22" s="190">
        <v>11.06</v>
      </c>
      <c r="I22" s="193">
        <v>11.06</v>
      </c>
      <c r="J22" s="194">
        <v>0.309</v>
      </c>
      <c r="K22" s="46"/>
    </row>
    <row r="23" spans="1:11" ht="32.25" customHeight="1" x14ac:dyDescent="0.25">
      <c r="A23" s="17" t="s">
        <v>90</v>
      </c>
      <c r="B23" s="43" t="s">
        <v>388</v>
      </c>
      <c r="C23" s="167">
        <v>0</v>
      </c>
      <c r="D23" s="187">
        <v>12.754</v>
      </c>
      <c r="E23" s="188">
        <v>1.111</v>
      </c>
      <c r="F23" s="189">
        <v>0.23200000000000001</v>
      </c>
      <c r="G23" s="190">
        <v>178.79</v>
      </c>
      <c r="H23" s="190">
        <v>11.06</v>
      </c>
      <c r="I23" s="193">
        <v>11.06</v>
      </c>
      <c r="J23" s="194">
        <v>0.309</v>
      </c>
      <c r="K23" s="46"/>
    </row>
    <row r="24" spans="1:11" ht="32.25" customHeight="1" x14ac:dyDescent="0.25">
      <c r="A24" s="17" t="s">
        <v>92</v>
      </c>
      <c r="B24" s="43" t="s">
        <v>389</v>
      </c>
      <c r="C24" s="167">
        <v>0</v>
      </c>
      <c r="D24" s="187">
        <v>12.754</v>
      </c>
      <c r="E24" s="188">
        <v>1.111</v>
      </c>
      <c r="F24" s="189">
        <v>0.23200000000000001</v>
      </c>
      <c r="G24" s="190">
        <v>326.94</v>
      </c>
      <c r="H24" s="190">
        <v>11.06</v>
      </c>
      <c r="I24" s="193">
        <v>11.06</v>
      </c>
      <c r="J24" s="194">
        <v>0.309</v>
      </c>
      <c r="K24" s="46"/>
    </row>
    <row r="25" spans="1:11" ht="32.25" customHeight="1" x14ac:dyDescent="0.25">
      <c r="A25" s="17" t="s">
        <v>94</v>
      </c>
      <c r="B25" s="43" t="s">
        <v>390</v>
      </c>
      <c r="C25" s="167">
        <v>0</v>
      </c>
      <c r="D25" s="187">
        <v>12.754</v>
      </c>
      <c r="E25" s="188">
        <v>1.111</v>
      </c>
      <c r="F25" s="189">
        <v>0.23200000000000001</v>
      </c>
      <c r="G25" s="190">
        <v>539.01</v>
      </c>
      <c r="H25" s="190">
        <v>11.06</v>
      </c>
      <c r="I25" s="193">
        <v>11.06</v>
      </c>
      <c r="J25" s="194">
        <v>0.309</v>
      </c>
      <c r="K25" s="46"/>
    </row>
    <row r="26" spans="1:11" ht="32.25" customHeight="1" x14ac:dyDescent="0.25">
      <c r="A26" s="17" t="s">
        <v>96</v>
      </c>
      <c r="B26" s="43" t="s">
        <v>391</v>
      </c>
      <c r="C26" s="167">
        <v>0</v>
      </c>
      <c r="D26" s="187">
        <v>12.754</v>
      </c>
      <c r="E26" s="188">
        <v>1.111</v>
      </c>
      <c r="F26" s="189">
        <v>0.23200000000000001</v>
      </c>
      <c r="G26" s="190">
        <v>1243.0999999999999</v>
      </c>
      <c r="H26" s="190">
        <v>11.06</v>
      </c>
      <c r="I26" s="193">
        <v>11.06</v>
      </c>
      <c r="J26" s="194">
        <v>0.309</v>
      </c>
      <c r="K26" s="46"/>
    </row>
    <row r="27" spans="1:11" ht="32.25" customHeight="1" x14ac:dyDescent="0.25">
      <c r="A27" s="17" t="s">
        <v>98</v>
      </c>
      <c r="B27" s="46" t="s">
        <v>392</v>
      </c>
      <c r="C27" s="167">
        <v>0</v>
      </c>
      <c r="D27" s="187">
        <v>8.2759999999999998</v>
      </c>
      <c r="E27" s="188">
        <v>0.60699999999999998</v>
      </c>
      <c r="F27" s="189">
        <v>0.157</v>
      </c>
      <c r="G27" s="190">
        <v>14.54</v>
      </c>
      <c r="H27" s="190">
        <v>10.38</v>
      </c>
      <c r="I27" s="193">
        <v>10.38</v>
      </c>
      <c r="J27" s="194">
        <v>0.188</v>
      </c>
      <c r="K27" s="46"/>
    </row>
    <row r="28" spans="1:11" ht="32.25" customHeight="1" x14ac:dyDescent="0.25">
      <c r="A28" s="17" t="s">
        <v>100</v>
      </c>
      <c r="B28" s="46" t="s">
        <v>393</v>
      </c>
      <c r="C28" s="167">
        <v>0</v>
      </c>
      <c r="D28" s="187">
        <v>8.2759999999999998</v>
      </c>
      <c r="E28" s="188">
        <v>0.60699999999999998</v>
      </c>
      <c r="F28" s="189">
        <v>0.157</v>
      </c>
      <c r="G28" s="190">
        <v>174.7</v>
      </c>
      <c r="H28" s="190">
        <v>10.38</v>
      </c>
      <c r="I28" s="193">
        <v>10.38</v>
      </c>
      <c r="J28" s="194">
        <v>0.188</v>
      </c>
      <c r="K28" s="46"/>
    </row>
    <row r="29" spans="1:11" ht="32.25" customHeight="1" x14ac:dyDescent="0.25">
      <c r="A29" s="17" t="s">
        <v>102</v>
      </c>
      <c r="B29" s="46" t="s">
        <v>394</v>
      </c>
      <c r="C29" s="167">
        <v>0</v>
      </c>
      <c r="D29" s="187">
        <v>8.2759999999999998</v>
      </c>
      <c r="E29" s="188">
        <v>0.60699999999999998</v>
      </c>
      <c r="F29" s="189">
        <v>0.157</v>
      </c>
      <c r="G29" s="190">
        <v>322.85000000000002</v>
      </c>
      <c r="H29" s="190">
        <v>10.38</v>
      </c>
      <c r="I29" s="193">
        <v>10.38</v>
      </c>
      <c r="J29" s="194">
        <v>0.188</v>
      </c>
      <c r="K29" s="46"/>
    </row>
    <row r="30" spans="1:11" ht="32.25" customHeight="1" x14ac:dyDescent="0.25">
      <c r="A30" s="17" t="s">
        <v>104</v>
      </c>
      <c r="B30" s="46" t="s">
        <v>395</v>
      </c>
      <c r="C30" s="167">
        <v>0</v>
      </c>
      <c r="D30" s="187">
        <v>8.2759999999999998</v>
      </c>
      <c r="E30" s="188">
        <v>0.60699999999999998</v>
      </c>
      <c r="F30" s="189">
        <v>0.157</v>
      </c>
      <c r="G30" s="190">
        <v>534.91999999999996</v>
      </c>
      <c r="H30" s="190">
        <v>10.38</v>
      </c>
      <c r="I30" s="193">
        <v>10.38</v>
      </c>
      <c r="J30" s="194">
        <v>0.188</v>
      </c>
      <c r="K30" s="46"/>
    </row>
    <row r="31" spans="1:11" ht="32.25" customHeight="1" x14ac:dyDescent="0.25">
      <c r="A31" s="17" t="s">
        <v>106</v>
      </c>
      <c r="B31" s="46" t="s">
        <v>396</v>
      </c>
      <c r="C31" s="167">
        <v>0</v>
      </c>
      <c r="D31" s="187">
        <v>8.2759999999999998</v>
      </c>
      <c r="E31" s="188">
        <v>0.60699999999999998</v>
      </c>
      <c r="F31" s="189">
        <v>0.157</v>
      </c>
      <c r="G31" s="190">
        <v>1239.01</v>
      </c>
      <c r="H31" s="190">
        <v>10.38</v>
      </c>
      <c r="I31" s="193">
        <v>10.38</v>
      </c>
      <c r="J31" s="194">
        <v>0.188</v>
      </c>
      <c r="K31" s="46"/>
    </row>
    <row r="32" spans="1:11" ht="32.25" customHeight="1" x14ac:dyDescent="0.25">
      <c r="A32" s="17" t="s">
        <v>108</v>
      </c>
      <c r="B32" s="46" t="s">
        <v>397</v>
      </c>
      <c r="C32" s="167">
        <v>0</v>
      </c>
      <c r="D32" s="187">
        <v>5.5010000000000003</v>
      </c>
      <c r="E32" s="188">
        <v>0.36799999999999999</v>
      </c>
      <c r="F32" s="189">
        <v>0.104</v>
      </c>
      <c r="G32" s="190">
        <v>134.19999999999999</v>
      </c>
      <c r="H32" s="190">
        <v>10.74</v>
      </c>
      <c r="I32" s="193">
        <v>10.74</v>
      </c>
      <c r="J32" s="194">
        <v>0.11899999999999999</v>
      </c>
      <c r="K32" s="46"/>
    </row>
    <row r="33" spans="1:11" ht="32.25" customHeight="1" x14ac:dyDescent="0.25">
      <c r="A33" s="17" t="s">
        <v>110</v>
      </c>
      <c r="B33" s="46" t="s">
        <v>398</v>
      </c>
      <c r="C33" s="167">
        <v>0</v>
      </c>
      <c r="D33" s="187">
        <v>5.5010000000000003</v>
      </c>
      <c r="E33" s="188">
        <v>0.36799999999999999</v>
      </c>
      <c r="F33" s="189">
        <v>0.104</v>
      </c>
      <c r="G33" s="190">
        <v>1270.02</v>
      </c>
      <c r="H33" s="190">
        <v>10.74</v>
      </c>
      <c r="I33" s="193">
        <v>10.74</v>
      </c>
      <c r="J33" s="194">
        <v>0.11899999999999999</v>
      </c>
      <c r="K33" s="46"/>
    </row>
    <row r="34" spans="1:11" ht="32.25" customHeight="1" x14ac:dyDescent="0.25">
      <c r="A34" s="17" t="s">
        <v>112</v>
      </c>
      <c r="B34" s="46" t="s">
        <v>399</v>
      </c>
      <c r="C34" s="167">
        <v>0</v>
      </c>
      <c r="D34" s="187">
        <v>5.5010000000000003</v>
      </c>
      <c r="E34" s="188">
        <v>0.36799999999999999</v>
      </c>
      <c r="F34" s="189">
        <v>0.104</v>
      </c>
      <c r="G34" s="190">
        <v>3093.63</v>
      </c>
      <c r="H34" s="190">
        <v>10.74</v>
      </c>
      <c r="I34" s="193">
        <v>10.74</v>
      </c>
      <c r="J34" s="194">
        <v>0.11899999999999999</v>
      </c>
      <c r="K34" s="46"/>
    </row>
    <row r="35" spans="1:11" ht="32.25" customHeight="1" x14ac:dyDescent="0.25">
      <c r="A35" s="17" t="s">
        <v>114</v>
      </c>
      <c r="B35" s="46" t="s">
        <v>400</v>
      </c>
      <c r="C35" s="167">
        <v>0</v>
      </c>
      <c r="D35" s="187">
        <v>5.5010000000000003</v>
      </c>
      <c r="E35" s="188">
        <v>0.36799999999999999</v>
      </c>
      <c r="F35" s="189">
        <v>0.104</v>
      </c>
      <c r="G35" s="190">
        <v>5669.1</v>
      </c>
      <c r="H35" s="190">
        <v>10.74</v>
      </c>
      <c r="I35" s="193">
        <v>10.74</v>
      </c>
      <c r="J35" s="194">
        <v>0.11899999999999999</v>
      </c>
      <c r="K35" s="46"/>
    </row>
    <row r="36" spans="1:11" ht="32.25" customHeight="1" x14ac:dyDescent="0.25">
      <c r="A36" s="17" t="s">
        <v>116</v>
      </c>
      <c r="B36" s="46" t="s">
        <v>401</v>
      </c>
      <c r="C36" s="167">
        <v>0</v>
      </c>
      <c r="D36" s="187">
        <v>5.5010000000000003</v>
      </c>
      <c r="E36" s="188">
        <v>0.36799999999999999</v>
      </c>
      <c r="F36" s="189">
        <v>0.104</v>
      </c>
      <c r="G36" s="190">
        <v>13094.04</v>
      </c>
      <c r="H36" s="190">
        <v>10.74</v>
      </c>
      <c r="I36" s="193">
        <v>10.74</v>
      </c>
      <c r="J36" s="194">
        <v>0.11899999999999999</v>
      </c>
      <c r="K36" s="46"/>
    </row>
    <row r="37" spans="1:11" ht="32.25" customHeight="1" x14ac:dyDescent="0.25">
      <c r="A37" s="17" t="s">
        <v>118</v>
      </c>
      <c r="B37" s="46" t="s">
        <v>402</v>
      </c>
      <c r="C37" s="167" t="s">
        <v>120</v>
      </c>
      <c r="D37" s="195">
        <v>62.704000000000001</v>
      </c>
      <c r="E37" s="196">
        <v>3.8250000000000002</v>
      </c>
      <c r="F37" s="189">
        <v>2.3479999999999999</v>
      </c>
      <c r="G37" s="191">
        <v>0</v>
      </c>
      <c r="H37" s="191">
        <v>0</v>
      </c>
      <c r="I37" s="191">
        <v>0</v>
      </c>
      <c r="J37" s="192">
        <v>0</v>
      </c>
      <c r="K37" s="46"/>
    </row>
    <row r="38" spans="1:11" ht="27.75" customHeight="1" x14ac:dyDescent="0.25">
      <c r="A38" s="17" t="s">
        <v>121</v>
      </c>
      <c r="B38" s="47" t="s">
        <v>403</v>
      </c>
      <c r="C38" s="166" t="s">
        <v>123</v>
      </c>
      <c r="D38" s="187">
        <v>-12.614000000000001</v>
      </c>
      <c r="E38" s="188">
        <v>-1.1639999999999999</v>
      </c>
      <c r="F38" s="189">
        <v>-0.22600000000000001</v>
      </c>
      <c r="G38" s="158">
        <v>0</v>
      </c>
      <c r="H38" s="191">
        <v>0</v>
      </c>
      <c r="I38" s="191">
        <v>0</v>
      </c>
      <c r="J38" s="192">
        <v>0</v>
      </c>
      <c r="K38" s="46"/>
    </row>
    <row r="39" spans="1:11" ht="27.75" customHeight="1" x14ac:dyDescent="0.25">
      <c r="A39" s="17" t="s">
        <v>124</v>
      </c>
      <c r="B39" s="46"/>
      <c r="C39" s="167">
        <v>0</v>
      </c>
      <c r="D39" s="187">
        <v>-10.955</v>
      </c>
      <c r="E39" s="188">
        <v>-0.97799999999999998</v>
      </c>
      <c r="F39" s="189">
        <v>-0.19800000000000001</v>
      </c>
      <c r="G39" s="158">
        <v>0</v>
      </c>
      <c r="H39" s="191">
        <v>0</v>
      </c>
      <c r="I39" s="191">
        <v>0</v>
      </c>
      <c r="J39" s="192">
        <v>0</v>
      </c>
      <c r="K39" s="46"/>
    </row>
    <row r="40" spans="1:11" ht="27.75" customHeight="1" x14ac:dyDescent="0.25">
      <c r="A40" s="17" t="s">
        <v>125</v>
      </c>
      <c r="B40" s="46" t="s">
        <v>404</v>
      </c>
      <c r="C40" s="167">
        <v>0</v>
      </c>
      <c r="D40" s="187">
        <v>-12.614000000000001</v>
      </c>
      <c r="E40" s="188">
        <v>-1.1639999999999999</v>
      </c>
      <c r="F40" s="189">
        <v>-0.22600000000000001</v>
      </c>
      <c r="G40" s="158">
        <v>0</v>
      </c>
      <c r="H40" s="191">
        <v>0</v>
      </c>
      <c r="I40" s="191">
        <v>0</v>
      </c>
      <c r="J40" s="194">
        <v>0.376</v>
      </c>
      <c r="K40" s="46"/>
    </row>
    <row r="41" spans="1:11" ht="27.75" customHeight="1" x14ac:dyDescent="0.25">
      <c r="A41" s="17" t="s">
        <v>127</v>
      </c>
      <c r="B41" s="46" t="s">
        <v>405</v>
      </c>
      <c r="C41" s="167">
        <v>0</v>
      </c>
      <c r="D41" s="187">
        <v>-12.614000000000001</v>
      </c>
      <c r="E41" s="188">
        <v>-1.1639999999999999</v>
      </c>
      <c r="F41" s="189">
        <v>-0.22600000000000001</v>
      </c>
      <c r="G41" s="158">
        <v>0</v>
      </c>
      <c r="H41" s="191">
        <v>0</v>
      </c>
      <c r="I41" s="191">
        <v>0</v>
      </c>
      <c r="J41" s="192">
        <v>0</v>
      </c>
      <c r="K41" s="46"/>
    </row>
    <row r="42" spans="1:11" ht="27.75" customHeight="1" x14ac:dyDescent="0.25">
      <c r="A42" s="17" t="s">
        <v>129</v>
      </c>
      <c r="B42" s="46" t="s">
        <v>406</v>
      </c>
      <c r="C42" s="167">
        <v>0</v>
      </c>
      <c r="D42" s="187">
        <v>-10.955</v>
      </c>
      <c r="E42" s="188">
        <v>-0.97799999999999998</v>
      </c>
      <c r="F42" s="189">
        <v>-0.19800000000000001</v>
      </c>
      <c r="G42" s="158">
        <v>0</v>
      </c>
      <c r="H42" s="191">
        <v>0</v>
      </c>
      <c r="I42" s="191">
        <v>0</v>
      </c>
      <c r="J42" s="194">
        <v>0.28100000000000003</v>
      </c>
      <c r="K42" s="46"/>
    </row>
    <row r="43" spans="1:11" ht="27.75" customHeight="1" x14ac:dyDescent="0.25">
      <c r="A43" s="17" t="s">
        <v>131</v>
      </c>
      <c r="B43" s="46" t="s">
        <v>407</v>
      </c>
      <c r="C43" s="167">
        <v>0</v>
      </c>
      <c r="D43" s="187">
        <v>-10.955</v>
      </c>
      <c r="E43" s="188">
        <v>-0.97799999999999998</v>
      </c>
      <c r="F43" s="189">
        <v>-0.19800000000000001</v>
      </c>
      <c r="G43" s="158">
        <v>0</v>
      </c>
      <c r="H43" s="191">
        <v>0</v>
      </c>
      <c r="I43" s="191">
        <v>0</v>
      </c>
      <c r="J43" s="192">
        <v>0</v>
      </c>
      <c r="K43" s="46"/>
    </row>
    <row r="44" spans="1:11" ht="27.75" customHeight="1" x14ac:dyDescent="0.25">
      <c r="A44" s="17" t="s">
        <v>133</v>
      </c>
      <c r="B44" s="46" t="s">
        <v>408</v>
      </c>
      <c r="C44" s="167">
        <v>0</v>
      </c>
      <c r="D44" s="187">
        <v>-6.5359999999999996</v>
      </c>
      <c r="E44" s="188">
        <v>-0.47899999999999998</v>
      </c>
      <c r="F44" s="189">
        <v>-0.124</v>
      </c>
      <c r="G44" s="190">
        <v>83.99</v>
      </c>
      <c r="H44" s="191">
        <v>0</v>
      </c>
      <c r="I44" s="191">
        <v>0</v>
      </c>
      <c r="J44" s="194">
        <v>0.23899999999999999</v>
      </c>
      <c r="K44" s="46"/>
    </row>
    <row r="45" spans="1:11" ht="27.75" customHeight="1" x14ac:dyDescent="0.25">
      <c r="A45" s="17" t="s">
        <v>135</v>
      </c>
      <c r="B45" s="46" t="s">
        <v>409</v>
      </c>
      <c r="C45" s="167">
        <v>0</v>
      </c>
      <c r="D45" s="187">
        <v>-6.5359999999999996</v>
      </c>
      <c r="E45" s="188">
        <v>-0.47899999999999998</v>
      </c>
      <c r="F45" s="189">
        <v>-0.124</v>
      </c>
      <c r="G45" s="190">
        <v>83.99</v>
      </c>
      <c r="H45" s="191">
        <v>0</v>
      </c>
      <c r="I45" s="191">
        <v>0</v>
      </c>
      <c r="J45" s="192">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F77A4B18-5562-4E64-84FF-8AA148FF674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C753-C6DE-4A2A-BF8E-8EE6B449835C}">
  <sheetPr>
    <pageSetUpPr fitToPage="1"/>
  </sheetPr>
  <dimension ref="A1:M46"/>
  <sheetViews>
    <sheetView zoomScale="70" zoomScaleNormal="70" zoomScaleSheetLayoutView="100" workbookViewId="0">
      <selection activeCell="D14" sqref="D14"/>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NGED South West Area (GSP Group _L)"</f>
        <v>Southern Electric Power Distribution plc - Effective from 1 April 2027 - Final LV and HV charges in NGED South West Area (GSP Group _L)</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81" t="s">
        <v>50</v>
      </c>
      <c r="B6" s="24" t="s">
        <v>410</v>
      </c>
      <c r="C6" s="327" t="s">
        <v>411</v>
      </c>
      <c r="D6" s="327"/>
      <c r="E6" s="183" t="s">
        <v>412</v>
      </c>
      <c r="F6" s="87"/>
      <c r="G6" s="338" t="s">
        <v>375</v>
      </c>
      <c r="H6" s="338"/>
      <c r="I6" s="24" t="s">
        <v>410</v>
      </c>
      <c r="J6" s="86" t="s">
        <v>411</v>
      </c>
      <c r="K6" s="86" t="s">
        <v>412</v>
      </c>
    </row>
    <row r="7" spans="1:13" ht="65.25" customHeight="1" x14ac:dyDescent="0.25">
      <c r="A7" s="81" t="s">
        <v>55</v>
      </c>
      <c r="B7" s="22"/>
      <c r="C7" s="327" t="s">
        <v>413</v>
      </c>
      <c r="D7" s="327"/>
      <c r="E7" s="86" t="s">
        <v>414</v>
      </c>
      <c r="F7" s="87"/>
      <c r="G7" s="338" t="s">
        <v>415</v>
      </c>
      <c r="H7" s="338"/>
      <c r="I7" s="22"/>
      <c r="J7" s="86" t="s">
        <v>416</v>
      </c>
      <c r="K7" s="86" t="s">
        <v>412</v>
      </c>
    </row>
    <row r="8" spans="1:13" ht="65.25" customHeight="1" x14ac:dyDescent="0.25">
      <c r="A8" s="82" t="s">
        <v>59</v>
      </c>
      <c r="B8" s="339" t="s">
        <v>60</v>
      </c>
      <c r="C8" s="340"/>
      <c r="D8" s="340"/>
      <c r="E8" s="341"/>
      <c r="F8" s="87"/>
      <c r="G8" s="338" t="s">
        <v>144</v>
      </c>
      <c r="H8" s="338"/>
      <c r="I8" s="22"/>
      <c r="J8" s="86" t="s">
        <v>413</v>
      </c>
      <c r="K8" s="86" t="s">
        <v>414</v>
      </c>
    </row>
    <row r="9" spans="1:13" s="79" customFormat="1" ht="65.25" customHeight="1" x14ac:dyDescent="0.25">
      <c r="A9" s="87"/>
      <c r="B9" s="87"/>
      <c r="C9" s="87"/>
      <c r="D9" s="87"/>
      <c r="E9" s="87"/>
      <c r="F9" s="87"/>
      <c r="G9" s="332" t="s">
        <v>59</v>
      </c>
      <c r="H9" s="332"/>
      <c r="I9" s="339" t="s">
        <v>60</v>
      </c>
      <c r="J9" s="340"/>
      <c r="K9" s="341"/>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417</v>
      </c>
      <c r="C14" s="171" t="s">
        <v>74</v>
      </c>
      <c r="D14" s="187">
        <v>25.395</v>
      </c>
      <c r="E14" s="188">
        <v>2.0259999999999998</v>
      </c>
      <c r="F14" s="189">
        <v>0.2</v>
      </c>
      <c r="G14" s="190">
        <v>17.829999999999998</v>
      </c>
      <c r="H14" s="191">
        <v>0</v>
      </c>
      <c r="I14" s="191">
        <v>0</v>
      </c>
      <c r="J14" s="192">
        <v>0</v>
      </c>
      <c r="K14" s="46"/>
    </row>
    <row r="15" spans="1:13" ht="32.25" customHeight="1" x14ac:dyDescent="0.25">
      <c r="A15" s="17" t="s">
        <v>75</v>
      </c>
      <c r="B15" s="43"/>
      <c r="C15" s="167">
        <v>2</v>
      </c>
      <c r="D15" s="187">
        <v>25.395</v>
      </c>
      <c r="E15" s="188">
        <v>2.0259999999999998</v>
      </c>
      <c r="F15" s="189">
        <v>0.2</v>
      </c>
      <c r="G15" s="191">
        <v>0</v>
      </c>
      <c r="H15" s="191">
        <v>0</v>
      </c>
      <c r="I15" s="191">
        <v>0</v>
      </c>
      <c r="J15" s="192">
        <v>0</v>
      </c>
      <c r="K15" s="46"/>
    </row>
    <row r="16" spans="1:13" ht="41.4" x14ac:dyDescent="0.25">
      <c r="A16" s="17" t="s">
        <v>76</v>
      </c>
      <c r="B16" s="43" t="s">
        <v>418</v>
      </c>
      <c r="C16" s="155" t="s">
        <v>78</v>
      </c>
      <c r="D16" s="187">
        <v>24.844000000000001</v>
      </c>
      <c r="E16" s="188">
        <v>1.982</v>
      </c>
      <c r="F16" s="189">
        <v>0.19600000000000001</v>
      </c>
      <c r="G16" s="190">
        <v>19.25</v>
      </c>
      <c r="H16" s="191">
        <v>0</v>
      </c>
      <c r="I16" s="191">
        <v>0</v>
      </c>
      <c r="J16" s="192">
        <v>0</v>
      </c>
      <c r="K16" s="46"/>
    </row>
    <row r="17" spans="1:11" ht="41.4" x14ac:dyDescent="0.25">
      <c r="A17" s="17" t="s">
        <v>79</v>
      </c>
      <c r="B17" s="43" t="s">
        <v>419</v>
      </c>
      <c r="C17" s="155" t="s">
        <v>78</v>
      </c>
      <c r="D17" s="187">
        <v>24.844000000000001</v>
      </c>
      <c r="E17" s="188">
        <v>1.982</v>
      </c>
      <c r="F17" s="189">
        <v>0.19600000000000001</v>
      </c>
      <c r="G17" s="190">
        <v>22.53</v>
      </c>
      <c r="H17" s="191">
        <v>0</v>
      </c>
      <c r="I17" s="191">
        <v>0</v>
      </c>
      <c r="J17" s="192">
        <v>0</v>
      </c>
      <c r="K17" s="46"/>
    </row>
    <row r="18" spans="1:11" ht="41.4" x14ac:dyDescent="0.25">
      <c r="A18" s="17" t="s">
        <v>81</v>
      </c>
      <c r="B18" s="43" t="s">
        <v>420</v>
      </c>
      <c r="C18" s="155" t="s">
        <v>78</v>
      </c>
      <c r="D18" s="187">
        <v>24.844000000000001</v>
      </c>
      <c r="E18" s="188">
        <v>1.982</v>
      </c>
      <c r="F18" s="189">
        <v>0.19600000000000001</v>
      </c>
      <c r="G18" s="190">
        <v>32.590000000000003</v>
      </c>
      <c r="H18" s="191">
        <v>0</v>
      </c>
      <c r="I18" s="191">
        <v>0</v>
      </c>
      <c r="J18" s="192">
        <v>0</v>
      </c>
      <c r="K18" s="46"/>
    </row>
    <row r="19" spans="1:11" ht="41.4" x14ac:dyDescent="0.25">
      <c r="A19" s="17" t="s">
        <v>83</v>
      </c>
      <c r="B19" s="43" t="s">
        <v>421</v>
      </c>
      <c r="C19" s="155" t="s">
        <v>78</v>
      </c>
      <c r="D19" s="187">
        <v>24.844000000000001</v>
      </c>
      <c r="E19" s="188">
        <v>1.982</v>
      </c>
      <c r="F19" s="189">
        <v>0.19600000000000001</v>
      </c>
      <c r="G19" s="190">
        <v>46.07</v>
      </c>
      <c r="H19" s="191">
        <v>0</v>
      </c>
      <c r="I19" s="191">
        <v>0</v>
      </c>
      <c r="J19" s="192">
        <v>0</v>
      </c>
      <c r="K19" s="46"/>
    </row>
    <row r="20" spans="1:11" ht="41.4" x14ac:dyDescent="0.25">
      <c r="A20" s="17" t="s">
        <v>85</v>
      </c>
      <c r="B20" s="43" t="s">
        <v>422</v>
      </c>
      <c r="C20" s="155" t="s">
        <v>78</v>
      </c>
      <c r="D20" s="187">
        <v>24.844000000000001</v>
      </c>
      <c r="E20" s="188">
        <v>1.982</v>
      </c>
      <c r="F20" s="189">
        <v>0.19600000000000001</v>
      </c>
      <c r="G20" s="190">
        <v>84.44</v>
      </c>
      <c r="H20" s="191">
        <v>0</v>
      </c>
      <c r="I20" s="191">
        <v>0</v>
      </c>
      <c r="J20" s="192">
        <v>0</v>
      </c>
      <c r="K20" s="46"/>
    </row>
    <row r="21" spans="1:11" ht="32.25" customHeight="1" x14ac:dyDescent="0.25">
      <c r="A21" s="17" t="s">
        <v>87</v>
      </c>
      <c r="B21" s="43"/>
      <c r="C21" s="167">
        <v>4</v>
      </c>
      <c r="D21" s="187">
        <v>24.844000000000001</v>
      </c>
      <c r="E21" s="188">
        <v>1.982</v>
      </c>
      <c r="F21" s="189">
        <v>0.19600000000000001</v>
      </c>
      <c r="G21" s="191">
        <v>0</v>
      </c>
      <c r="H21" s="191">
        <v>0</v>
      </c>
      <c r="I21" s="191">
        <v>0</v>
      </c>
      <c r="J21" s="192">
        <v>0</v>
      </c>
      <c r="K21" s="46"/>
    </row>
    <row r="22" spans="1:11" ht="32.25" customHeight="1" x14ac:dyDescent="0.25">
      <c r="A22" s="17" t="s">
        <v>88</v>
      </c>
      <c r="B22" s="46" t="s">
        <v>423</v>
      </c>
      <c r="C22" s="167">
        <v>0</v>
      </c>
      <c r="D22" s="187">
        <v>15.429</v>
      </c>
      <c r="E22" s="188">
        <v>1.097</v>
      </c>
      <c r="F22" s="189">
        <v>0.111</v>
      </c>
      <c r="G22" s="190">
        <v>19.09</v>
      </c>
      <c r="H22" s="190">
        <v>12.91</v>
      </c>
      <c r="I22" s="193">
        <v>12.91</v>
      </c>
      <c r="J22" s="194">
        <v>0.253</v>
      </c>
      <c r="K22" s="46"/>
    </row>
    <row r="23" spans="1:11" ht="32.25" customHeight="1" x14ac:dyDescent="0.25">
      <c r="A23" s="17" t="s">
        <v>90</v>
      </c>
      <c r="B23" s="46" t="s">
        <v>424</v>
      </c>
      <c r="C23" s="167">
        <v>0</v>
      </c>
      <c r="D23" s="187">
        <v>15.429</v>
      </c>
      <c r="E23" s="188">
        <v>1.097</v>
      </c>
      <c r="F23" s="189">
        <v>0.111</v>
      </c>
      <c r="G23" s="190">
        <v>142.31</v>
      </c>
      <c r="H23" s="190">
        <v>12.91</v>
      </c>
      <c r="I23" s="193">
        <v>12.91</v>
      </c>
      <c r="J23" s="194">
        <v>0.253</v>
      </c>
      <c r="K23" s="46"/>
    </row>
    <row r="24" spans="1:11" ht="32.25" customHeight="1" x14ac:dyDescent="0.25">
      <c r="A24" s="17" t="s">
        <v>92</v>
      </c>
      <c r="B24" s="46" t="s">
        <v>425</v>
      </c>
      <c r="C24" s="167">
        <v>0</v>
      </c>
      <c r="D24" s="187">
        <v>15.429</v>
      </c>
      <c r="E24" s="188">
        <v>1.097</v>
      </c>
      <c r="F24" s="189">
        <v>0.111</v>
      </c>
      <c r="G24" s="190">
        <v>240.23</v>
      </c>
      <c r="H24" s="190">
        <v>12.91</v>
      </c>
      <c r="I24" s="193">
        <v>12.91</v>
      </c>
      <c r="J24" s="194">
        <v>0.253</v>
      </c>
      <c r="K24" s="46"/>
    </row>
    <row r="25" spans="1:11" ht="32.25" customHeight="1" x14ac:dyDescent="0.25">
      <c r="A25" s="17" t="s">
        <v>94</v>
      </c>
      <c r="B25" s="46" t="s">
        <v>426</v>
      </c>
      <c r="C25" s="167">
        <v>0</v>
      </c>
      <c r="D25" s="187">
        <v>15.429</v>
      </c>
      <c r="E25" s="188">
        <v>1.097</v>
      </c>
      <c r="F25" s="189">
        <v>0.111</v>
      </c>
      <c r="G25" s="190">
        <v>370.59</v>
      </c>
      <c r="H25" s="190">
        <v>12.91</v>
      </c>
      <c r="I25" s="193">
        <v>12.91</v>
      </c>
      <c r="J25" s="194">
        <v>0.253</v>
      </c>
      <c r="K25" s="46"/>
    </row>
    <row r="26" spans="1:11" ht="32.25" customHeight="1" x14ac:dyDescent="0.25">
      <c r="A26" s="17" t="s">
        <v>96</v>
      </c>
      <c r="B26" s="46" t="s">
        <v>427</v>
      </c>
      <c r="C26" s="167">
        <v>0</v>
      </c>
      <c r="D26" s="187">
        <v>15.429</v>
      </c>
      <c r="E26" s="188">
        <v>1.097</v>
      </c>
      <c r="F26" s="189">
        <v>0.111</v>
      </c>
      <c r="G26" s="190">
        <v>797.99</v>
      </c>
      <c r="H26" s="190">
        <v>12.91</v>
      </c>
      <c r="I26" s="193">
        <v>12.91</v>
      </c>
      <c r="J26" s="194">
        <v>0.253</v>
      </c>
      <c r="K26" s="46"/>
    </row>
    <row r="27" spans="1:11" ht="32.25" customHeight="1" x14ac:dyDescent="0.25">
      <c r="A27" s="17" t="s">
        <v>98</v>
      </c>
      <c r="B27" s="46" t="s">
        <v>428</v>
      </c>
      <c r="C27" s="167">
        <v>0</v>
      </c>
      <c r="D27" s="187">
        <v>9.8209999999999997</v>
      </c>
      <c r="E27" s="188">
        <v>0.496</v>
      </c>
      <c r="F27" s="189">
        <v>5.3999999999999999E-2</v>
      </c>
      <c r="G27" s="190">
        <v>14.9</v>
      </c>
      <c r="H27" s="190">
        <v>11.05</v>
      </c>
      <c r="I27" s="193">
        <v>11.05</v>
      </c>
      <c r="J27" s="194">
        <v>0.13900000000000001</v>
      </c>
      <c r="K27" s="46"/>
    </row>
    <row r="28" spans="1:11" ht="32.25" customHeight="1" x14ac:dyDescent="0.25">
      <c r="A28" s="17" t="s">
        <v>100</v>
      </c>
      <c r="B28" s="46" t="s">
        <v>429</v>
      </c>
      <c r="C28" s="167">
        <v>0</v>
      </c>
      <c r="D28" s="187">
        <v>9.8209999999999997</v>
      </c>
      <c r="E28" s="188">
        <v>0.496</v>
      </c>
      <c r="F28" s="189">
        <v>5.3999999999999999E-2</v>
      </c>
      <c r="G28" s="190">
        <v>138.12</v>
      </c>
      <c r="H28" s="190">
        <v>11.05</v>
      </c>
      <c r="I28" s="193">
        <v>11.05</v>
      </c>
      <c r="J28" s="194">
        <v>0.13900000000000001</v>
      </c>
      <c r="K28" s="46"/>
    </row>
    <row r="29" spans="1:11" ht="32.25" customHeight="1" x14ac:dyDescent="0.25">
      <c r="A29" s="17" t="s">
        <v>102</v>
      </c>
      <c r="B29" s="46" t="s">
        <v>430</v>
      </c>
      <c r="C29" s="167">
        <v>0</v>
      </c>
      <c r="D29" s="187">
        <v>9.8209999999999997</v>
      </c>
      <c r="E29" s="188">
        <v>0.496</v>
      </c>
      <c r="F29" s="189">
        <v>5.3999999999999999E-2</v>
      </c>
      <c r="G29" s="190">
        <v>236.04</v>
      </c>
      <c r="H29" s="190">
        <v>11.05</v>
      </c>
      <c r="I29" s="193">
        <v>11.05</v>
      </c>
      <c r="J29" s="194">
        <v>0.13900000000000001</v>
      </c>
      <c r="K29" s="46"/>
    </row>
    <row r="30" spans="1:11" ht="32.25" customHeight="1" x14ac:dyDescent="0.25">
      <c r="A30" s="17" t="s">
        <v>104</v>
      </c>
      <c r="B30" s="46" t="s">
        <v>431</v>
      </c>
      <c r="C30" s="167">
        <v>0</v>
      </c>
      <c r="D30" s="187">
        <v>9.8209999999999997</v>
      </c>
      <c r="E30" s="188">
        <v>0.496</v>
      </c>
      <c r="F30" s="189">
        <v>5.3999999999999999E-2</v>
      </c>
      <c r="G30" s="190">
        <v>366.41</v>
      </c>
      <c r="H30" s="190">
        <v>11.05</v>
      </c>
      <c r="I30" s="193">
        <v>11.05</v>
      </c>
      <c r="J30" s="194">
        <v>0.13900000000000001</v>
      </c>
      <c r="K30" s="46"/>
    </row>
    <row r="31" spans="1:11" ht="32.25" customHeight="1" x14ac:dyDescent="0.25">
      <c r="A31" s="17" t="s">
        <v>106</v>
      </c>
      <c r="B31" s="46" t="s">
        <v>432</v>
      </c>
      <c r="C31" s="167">
        <v>0</v>
      </c>
      <c r="D31" s="187">
        <v>9.8209999999999997</v>
      </c>
      <c r="E31" s="188">
        <v>0.496</v>
      </c>
      <c r="F31" s="189">
        <v>5.3999999999999999E-2</v>
      </c>
      <c r="G31" s="190">
        <v>793.8</v>
      </c>
      <c r="H31" s="190">
        <v>11.05</v>
      </c>
      <c r="I31" s="193">
        <v>11.05</v>
      </c>
      <c r="J31" s="194">
        <v>0.13900000000000001</v>
      </c>
      <c r="K31" s="46"/>
    </row>
    <row r="32" spans="1:11" ht="32.25" customHeight="1" x14ac:dyDescent="0.25">
      <c r="A32" s="17" t="s">
        <v>108</v>
      </c>
      <c r="B32" s="46" t="s">
        <v>433</v>
      </c>
      <c r="C32" s="167">
        <v>0</v>
      </c>
      <c r="D32" s="187">
        <v>7.5</v>
      </c>
      <c r="E32" s="188">
        <v>0.28799999999999998</v>
      </c>
      <c r="F32" s="189">
        <v>3.3000000000000002E-2</v>
      </c>
      <c r="G32" s="190">
        <v>137.54</v>
      </c>
      <c r="H32" s="190">
        <v>10.62</v>
      </c>
      <c r="I32" s="193">
        <v>10.62</v>
      </c>
      <c r="J32" s="194">
        <v>9.7000000000000003E-2</v>
      </c>
      <c r="K32" s="46"/>
    </row>
    <row r="33" spans="1:11" ht="32.25" customHeight="1" x14ac:dyDescent="0.25">
      <c r="A33" s="17" t="s">
        <v>110</v>
      </c>
      <c r="B33" s="46" t="s">
        <v>434</v>
      </c>
      <c r="C33" s="167">
        <v>0</v>
      </c>
      <c r="D33" s="187">
        <v>7.5</v>
      </c>
      <c r="E33" s="188">
        <v>0.28799999999999998</v>
      </c>
      <c r="F33" s="189">
        <v>3.3000000000000002E-2</v>
      </c>
      <c r="G33" s="190">
        <v>1035.0899999999999</v>
      </c>
      <c r="H33" s="190">
        <v>10.62</v>
      </c>
      <c r="I33" s="193">
        <v>10.62</v>
      </c>
      <c r="J33" s="194">
        <v>9.7000000000000003E-2</v>
      </c>
      <c r="K33" s="46"/>
    </row>
    <row r="34" spans="1:11" ht="32.25" customHeight="1" x14ac:dyDescent="0.25">
      <c r="A34" s="17" t="s">
        <v>112</v>
      </c>
      <c r="B34" s="46" t="s">
        <v>435</v>
      </c>
      <c r="C34" s="167">
        <v>0</v>
      </c>
      <c r="D34" s="187">
        <v>7.5</v>
      </c>
      <c r="E34" s="188">
        <v>0.28799999999999998</v>
      </c>
      <c r="F34" s="189">
        <v>3.3000000000000002E-2</v>
      </c>
      <c r="G34" s="190">
        <v>2208.42</v>
      </c>
      <c r="H34" s="190">
        <v>10.62</v>
      </c>
      <c r="I34" s="193">
        <v>10.62</v>
      </c>
      <c r="J34" s="194">
        <v>9.7000000000000003E-2</v>
      </c>
      <c r="K34" s="46"/>
    </row>
    <row r="35" spans="1:11" ht="32.25" customHeight="1" x14ac:dyDescent="0.25">
      <c r="A35" s="17" t="s">
        <v>114</v>
      </c>
      <c r="B35" s="46" t="s">
        <v>436</v>
      </c>
      <c r="C35" s="167">
        <v>0</v>
      </c>
      <c r="D35" s="187">
        <v>7.5</v>
      </c>
      <c r="E35" s="188">
        <v>0.28799999999999998</v>
      </c>
      <c r="F35" s="189">
        <v>3.3000000000000002E-2</v>
      </c>
      <c r="G35" s="190">
        <v>4821.8</v>
      </c>
      <c r="H35" s="190">
        <v>10.62</v>
      </c>
      <c r="I35" s="193">
        <v>10.62</v>
      </c>
      <c r="J35" s="194">
        <v>9.7000000000000003E-2</v>
      </c>
      <c r="K35" s="46"/>
    </row>
    <row r="36" spans="1:11" ht="32.25" customHeight="1" x14ac:dyDescent="0.25">
      <c r="A36" s="17" t="s">
        <v>116</v>
      </c>
      <c r="B36" s="46" t="s">
        <v>437</v>
      </c>
      <c r="C36" s="167">
        <v>0</v>
      </c>
      <c r="D36" s="187">
        <v>7.5</v>
      </c>
      <c r="E36" s="188">
        <v>0.28799999999999998</v>
      </c>
      <c r="F36" s="189">
        <v>3.3000000000000002E-2</v>
      </c>
      <c r="G36" s="190">
        <v>9159.74</v>
      </c>
      <c r="H36" s="190">
        <v>10.62</v>
      </c>
      <c r="I36" s="193">
        <v>10.62</v>
      </c>
      <c r="J36" s="194">
        <v>9.7000000000000003E-2</v>
      </c>
      <c r="K36" s="46"/>
    </row>
    <row r="37" spans="1:11" ht="32.25" customHeight="1" x14ac:dyDescent="0.25">
      <c r="A37" s="17" t="s">
        <v>118</v>
      </c>
      <c r="B37" s="46" t="s">
        <v>438</v>
      </c>
      <c r="C37" s="167" t="s">
        <v>120</v>
      </c>
      <c r="D37" s="195">
        <v>75.808000000000007</v>
      </c>
      <c r="E37" s="196">
        <v>4.1500000000000004</v>
      </c>
      <c r="F37" s="189">
        <v>2.0619999999999998</v>
      </c>
      <c r="G37" s="191">
        <v>0</v>
      </c>
      <c r="H37" s="191">
        <v>0</v>
      </c>
      <c r="I37" s="191">
        <v>0</v>
      </c>
      <c r="J37" s="192">
        <v>0</v>
      </c>
      <c r="K37" s="46"/>
    </row>
    <row r="38" spans="1:11" ht="27.75" customHeight="1" x14ac:dyDescent="0.25">
      <c r="A38" s="17" t="s">
        <v>121</v>
      </c>
      <c r="B38" s="47" t="s">
        <v>439</v>
      </c>
      <c r="C38" s="166" t="s">
        <v>123</v>
      </c>
      <c r="D38" s="187">
        <v>-15.28</v>
      </c>
      <c r="E38" s="188">
        <v>-1.2190000000000001</v>
      </c>
      <c r="F38" s="189">
        <v>-0.121</v>
      </c>
      <c r="G38" s="158">
        <v>0</v>
      </c>
      <c r="H38" s="191">
        <v>0</v>
      </c>
      <c r="I38" s="191">
        <v>0</v>
      </c>
      <c r="J38" s="192">
        <v>0</v>
      </c>
      <c r="K38" s="46"/>
    </row>
    <row r="39" spans="1:11" ht="27.75" customHeight="1" x14ac:dyDescent="0.25">
      <c r="A39" s="17" t="s">
        <v>124</v>
      </c>
      <c r="B39" s="46"/>
      <c r="C39" s="167">
        <v>0</v>
      </c>
      <c r="D39" s="187">
        <v>-13.109</v>
      </c>
      <c r="E39" s="188">
        <v>-0.97499999999999998</v>
      </c>
      <c r="F39" s="189">
        <v>-9.7000000000000003E-2</v>
      </c>
      <c r="G39" s="158">
        <v>0</v>
      </c>
      <c r="H39" s="191">
        <v>0</v>
      </c>
      <c r="I39" s="191">
        <v>0</v>
      </c>
      <c r="J39" s="192">
        <v>0</v>
      </c>
      <c r="K39" s="46"/>
    </row>
    <row r="40" spans="1:11" ht="27.75" customHeight="1" x14ac:dyDescent="0.25">
      <c r="A40" s="17" t="s">
        <v>125</v>
      </c>
      <c r="B40" s="46" t="s">
        <v>440</v>
      </c>
      <c r="C40" s="167">
        <v>0</v>
      </c>
      <c r="D40" s="187">
        <v>-15.28</v>
      </c>
      <c r="E40" s="188">
        <v>-1.2190000000000001</v>
      </c>
      <c r="F40" s="189">
        <v>-0.121</v>
      </c>
      <c r="G40" s="158">
        <v>0</v>
      </c>
      <c r="H40" s="191">
        <v>0</v>
      </c>
      <c r="I40" s="191">
        <v>0</v>
      </c>
      <c r="J40" s="194">
        <v>0.312</v>
      </c>
      <c r="K40" s="46"/>
    </row>
    <row r="41" spans="1:11" ht="27.75" customHeight="1" x14ac:dyDescent="0.25">
      <c r="A41" s="17" t="s">
        <v>127</v>
      </c>
      <c r="B41" s="46" t="s">
        <v>441</v>
      </c>
      <c r="C41" s="167">
        <v>0</v>
      </c>
      <c r="D41" s="187">
        <v>-15.28</v>
      </c>
      <c r="E41" s="188">
        <v>-1.2190000000000001</v>
      </c>
      <c r="F41" s="189">
        <v>-0.121</v>
      </c>
      <c r="G41" s="158">
        <v>0</v>
      </c>
      <c r="H41" s="191">
        <v>0</v>
      </c>
      <c r="I41" s="191">
        <v>0</v>
      </c>
      <c r="J41" s="192">
        <v>0</v>
      </c>
      <c r="K41" s="46"/>
    </row>
    <row r="42" spans="1:11" ht="27.75" customHeight="1" x14ac:dyDescent="0.25">
      <c r="A42" s="17" t="s">
        <v>129</v>
      </c>
      <c r="B42" s="46" t="s">
        <v>442</v>
      </c>
      <c r="C42" s="167">
        <v>0</v>
      </c>
      <c r="D42" s="187">
        <v>-13.109</v>
      </c>
      <c r="E42" s="188">
        <v>-0.97499999999999998</v>
      </c>
      <c r="F42" s="189">
        <v>-9.7000000000000003E-2</v>
      </c>
      <c r="G42" s="158">
        <v>0</v>
      </c>
      <c r="H42" s="191">
        <v>0</v>
      </c>
      <c r="I42" s="191">
        <v>0</v>
      </c>
      <c r="J42" s="194">
        <v>0.224</v>
      </c>
      <c r="K42" s="46"/>
    </row>
    <row r="43" spans="1:11" ht="27.75" customHeight="1" x14ac:dyDescent="0.25">
      <c r="A43" s="17" t="s">
        <v>131</v>
      </c>
      <c r="B43" s="46" t="s">
        <v>443</v>
      </c>
      <c r="C43" s="167">
        <v>0</v>
      </c>
      <c r="D43" s="187">
        <v>-13.109</v>
      </c>
      <c r="E43" s="188">
        <v>-0.97499999999999998</v>
      </c>
      <c r="F43" s="189">
        <v>-9.7000000000000003E-2</v>
      </c>
      <c r="G43" s="158">
        <v>0</v>
      </c>
      <c r="H43" s="191">
        <v>0</v>
      </c>
      <c r="I43" s="191">
        <v>0</v>
      </c>
      <c r="J43" s="192">
        <v>0</v>
      </c>
      <c r="K43" s="46"/>
    </row>
    <row r="44" spans="1:11" ht="27.75" customHeight="1" x14ac:dyDescent="0.25">
      <c r="A44" s="17" t="s">
        <v>133</v>
      </c>
      <c r="B44" s="46" t="s">
        <v>444</v>
      </c>
      <c r="C44" s="167">
        <v>0</v>
      </c>
      <c r="D44" s="187">
        <v>-8.1959999999999997</v>
      </c>
      <c r="E44" s="188">
        <v>-0.41399999999999998</v>
      </c>
      <c r="F44" s="189">
        <v>-4.4999999999999998E-2</v>
      </c>
      <c r="G44" s="190">
        <v>86.08</v>
      </c>
      <c r="H44" s="191">
        <v>0</v>
      </c>
      <c r="I44" s="191">
        <v>0</v>
      </c>
      <c r="J44" s="194">
        <v>0.187</v>
      </c>
      <c r="K44" s="46"/>
    </row>
    <row r="45" spans="1:11" ht="27.75" customHeight="1" x14ac:dyDescent="0.25">
      <c r="A45" s="17" t="s">
        <v>135</v>
      </c>
      <c r="B45" s="46" t="s">
        <v>445</v>
      </c>
      <c r="C45" s="167">
        <v>0</v>
      </c>
      <c r="D45" s="187">
        <v>-8.1959999999999997</v>
      </c>
      <c r="E45" s="188">
        <v>-0.41399999999999998</v>
      </c>
      <c r="F45" s="189">
        <v>-4.4999999999999998E-2</v>
      </c>
      <c r="G45" s="190">
        <v>86.08</v>
      </c>
      <c r="H45" s="191">
        <v>0</v>
      </c>
      <c r="I45" s="191">
        <v>0</v>
      </c>
      <c r="J45" s="192">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A1490D90-7330-4B78-98D4-82B8B8F9BA0B}"/>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A31D-705E-4459-A0CC-DCFD8264ED85}">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NPG Yorkshire Area (GSP Group _M)"</f>
        <v>Southern Electric Power Distribution plc - Effective from 1 April 2027 - Final LV and HV charges in NPG Yorkshire Area (GSP Group _M)</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251" t="s">
        <v>44</v>
      </c>
      <c r="B5" s="216" t="s">
        <v>45</v>
      </c>
      <c r="C5" s="360" t="s">
        <v>46</v>
      </c>
      <c r="D5" s="360"/>
      <c r="E5" s="217" t="s">
        <v>47</v>
      </c>
      <c r="F5" s="218"/>
      <c r="G5" s="361"/>
      <c r="H5" s="361"/>
      <c r="I5" s="219" t="s">
        <v>48</v>
      </c>
      <c r="J5" s="220" t="s">
        <v>49</v>
      </c>
      <c r="K5" s="217" t="s">
        <v>47</v>
      </c>
    </row>
    <row r="6" spans="1:13" ht="65.25" customHeight="1" x14ac:dyDescent="0.25">
      <c r="A6" s="224" t="s">
        <v>50</v>
      </c>
      <c r="B6" s="223" t="s">
        <v>275</v>
      </c>
      <c r="C6" s="352" t="s">
        <v>276</v>
      </c>
      <c r="D6" s="352"/>
      <c r="E6" s="223" t="s">
        <v>277</v>
      </c>
      <c r="F6" s="218"/>
      <c r="G6" s="353" t="s">
        <v>54</v>
      </c>
      <c r="H6" s="353"/>
      <c r="I6" s="223" t="s">
        <v>275</v>
      </c>
      <c r="J6" s="223" t="s">
        <v>276</v>
      </c>
      <c r="K6" s="223" t="s">
        <v>277</v>
      </c>
    </row>
    <row r="7" spans="1:13" ht="65.25" customHeight="1" x14ac:dyDescent="0.25">
      <c r="A7" s="224" t="s">
        <v>55</v>
      </c>
      <c r="B7" s="225">
        <v>0</v>
      </c>
      <c r="C7" s="362">
        <v>0</v>
      </c>
      <c r="D7" s="362"/>
      <c r="E7" s="223" t="s">
        <v>141</v>
      </c>
      <c r="F7" s="218"/>
      <c r="G7" s="353" t="s">
        <v>278</v>
      </c>
      <c r="H7" s="353"/>
      <c r="I7" s="225">
        <v>0</v>
      </c>
      <c r="J7" s="223" t="s">
        <v>279</v>
      </c>
      <c r="K7" s="223" t="s">
        <v>277</v>
      </c>
    </row>
    <row r="8" spans="1:13" ht="65.25" customHeight="1" x14ac:dyDescent="0.25">
      <c r="A8" s="224" t="s">
        <v>59</v>
      </c>
      <c r="B8" s="359" t="s">
        <v>60</v>
      </c>
      <c r="C8" s="359"/>
      <c r="D8" s="359"/>
      <c r="E8" s="359"/>
      <c r="F8" s="218"/>
      <c r="G8" s="353" t="s">
        <v>144</v>
      </c>
      <c r="H8" s="353"/>
      <c r="I8" s="225">
        <v>0</v>
      </c>
      <c r="J8" s="225">
        <v>0</v>
      </c>
      <c r="K8" s="223" t="s">
        <v>141</v>
      </c>
    </row>
    <row r="9" spans="1:13" s="79" customFormat="1" ht="65.25" customHeight="1" x14ac:dyDescent="0.25">
      <c r="A9" s="218"/>
      <c r="B9" s="218"/>
      <c r="C9" s="218"/>
      <c r="D9" s="218"/>
      <c r="E9" s="218"/>
      <c r="F9" s="218"/>
      <c r="G9" s="351" t="s">
        <v>59</v>
      </c>
      <c r="H9" s="351"/>
      <c r="I9" s="359" t="s">
        <v>60</v>
      </c>
      <c r="J9" s="359"/>
      <c r="K9" s="359"/>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446</v>
      </c>
      <c r="C14" s="171" t="s">
        <v>74</v>
      </c>
      <c r="D14" s="226">
        <v>7.7050000000000001</v>
      </c>
      <c r="E14" s="227">
        <v>1.8859999999999999</v>
      </c>
      <c r="F14" s="228">
        <v>0.249</v>
      </c>
      <c r="G14" s="229">
        <v>19.54</v>
      </c>
      <c r="H14" s="230">
        <v>0</v>
      </c>
      <c r="I14" s="230">
        <v>0</v>
      </c>
      <c r="J14" s="231">
        <v>0</v>
      </c>
      <c r="K14" s="46"/>
    </row>
    <row r="15" spans="1:13" ht="32.25" customHeight="1" x14ac:dyDescent="0.25">
      <c r="A15" s="17" t="s">
        <v>75</v>
      </c>
      <c r="B15" s="43">
        <v>389</v>
      </c>
      <c r="C15" s="167">
        <v>2</v>
      </c>
      <c r="D15" s="226">
        <v>7.7050000000000001</v>
      </c>
      <c r="E15" s="227">
        <v>1.8859999999999999</v>
      </c>
      <c r="F15" s="228">
        <v>0.249</v>
      </c>
      <c r="G15" s="230">
        <v>0</v>
      </c>
      <c r="H15" s="230">
        <v>0</v>
      </c>
      <c r="I15" s="230">
        <v>0</v>
      </c>
      <c r="J15" s="231">
        <v>0</v>
      </c>
      <c r="K15" s="46"/>
    </row>
    <row r="16" spans="1:13" ht="55.2" x14ac:dyDescent="0.25">
      <c r="A16" s="17" t="s">
        <v>76</v>
      </c>
      <c r="B16" s="46" t="s">
        <v>447</v>
      </c>
      <c r="C16" s="155" t="s">
        <v>78</v>
      </c>
      <c r="D16" s="226">
        <v>8.7539999999999996</v>
      </c>
      <c r="E16" s="227">
        <v>2.1429999999999998</v>
      </c>
      <c r="F16" s="228">
        <v>0.28299999999999997</v>
      </c>
      <c r="G16" s="229">
        <v>11.84</v>
      </c>
      <c r="H16" s="230">
        <v>0</v>
      </c>
      <c r="I16" s="230">
        <v>0</v>
      </c>
      <c r="J16" s="231">
        <v>0</v>
      </c>
      <c r="K16" s="46"/>
    </row>
    <row r="17" spans="1:11" ht="55.2" x14ac:dyDescent="0.25">
      <c r="A17" s="17" t="s">
        <v>79</v>
      </c>
      <c r="B17" s="46" t="s">
        <v>448</v>
      </c>
      <c r="C17" s="155" t="s">
        <v>78</v>
      </c>
      <c r="D17" s="226">
        <v>8.7539999999999996</v>
      </c>
      <c r="E17" s="227">
        <v>2.1429999999999998</v>
      </c>
      <c r="F17" s="228">
        <v>0.28299999999999997</v>
      </c>
      <c r="G17" s="229">
        <v>20.260000000000002</v>
      </c>
      <c r="H17" s="230">
        <v>0</v>
      </c>
      <c r="I17" s="230">
        <v>0</v>
      </c>
      <c r="J17" s="231">
        <v>0</v>
      </c>
      <c r="K17" s="46"/>
    </row>
    <row r="18" spans="1:11" ht="55.2" x14ac:dyDescent="0.25">
      <c r="A18" s="17" t="s">
        <v>81</v>
      </c>
      <c r="B18" s="46" t="s">
        <v>449</v>
      </c>
      <c r="C18" s="155" t="s">
        <v>78</v>
      </c>
      <c r="D18" s="226">
        <v>8.7539999999999996</v>
      </c>
      <c r="E18" s="227">
        <v>2.1429999999999998</v>
      </c>
      <c r="F18" s="228">
        <v>0.28299999999999997</v>
      </c>
      <c r="G18" s="229">
        <v>31.15</v>
      </c>
      <c r="H18" s="230">
        <v>0</v>
      </c>
      <c r="I18" s="230">
        <v>0</v>
      </c>
      <c r="J18" s="231">
        <v>0</v>
      </c>
      <c r="K18" s="46"/>
    </row>
    <row r="19" spans="1:11" ht="55.2" x14ac:dyDescent="0.25">
      <c r="A19" s="17" t="s">
        <v>83</v>
      </c>
      <c r="B19" s="46" t="s">
        <v>450</v>
      </c>
      <c r="C19" s="155" t="s">
        <v>78</v>
      </c>
      <c r="D19" s="226">
        <v>8.7539999999999996</v>
      </c>
      <c r="E19" s="227">
        <v>2.1429999999999998</v>
      </c>
      <c r="F19" s="228">
        <v>0.28299999999999997</v>
      </c>
      <c r="G19" s="229">
        <v>51.92</v>
      </c>
      <c r="H19" s="230">
        <v>0</v>
      </c>
      <c r="I19" s="230">
        <v>0</v>
      </c>
      <c r="J19" s="231">
        <v>0</v>
      </c>
      <c r="K19" s="46"/>
    </row>
    <row r="20" spans="1:11" ht="55.2" x14ac:dyDescent="0.25">
      <c r="A20" s="17" t="s">
        <v>85</v>
      </c>
      <c r="B20" s="46" t="s">
        <v>451</v>
      </c>
      <c r="C20" s="155" t="s">
        <v>78</v>
      </c>
      <c r="D20" s="226">
        <v>8.7539999999999996</v>
      </c>
      <c r="E20" s="227">
        <v>2.1429999999999998</v>
      </c>
      <c r="F20" s="228">
        <v>0.28299999999999997</v>
      </c>
      <c r="G20" s="229">
        <v>122.3</v>
      </c>
      <c r="H20" s="230">
        <v>0</v>
      </c>
      <c r="I20" s="230">
        <v>0</v>
      </c>
      <c r="J20" s="231">
        <v>0</v>
      </c>
      <c r="K20" s="46"/>
    </row>
    <row r="21" spans="1:11" ht="32.25" customHeight="1" x14ac:dyDescent="0.25">
      <c r="A21" s="17" t="s">
        <v>87</v>
      </c>
      <c r="B21" s="46"/>
      <c r="C21" s="167">
        <v>4</v>
      </c>
      <c r="D21" s="226">
        <v>8.7539999999999996</v>
      </c>
      <c r="E21" s="227">
        <v>2.1429999999999998</v>
      </c>
      <c r="F21" s="228">
        <v>0.28299999999999997</v>
      </c>
      <c r="G21" s="230">
        <v>0</v>
      </c>
      <c r="H21" s="230">
        <v>0</v>
      </c>
      <c r="I21" s="230">
        <v>0</v>
      </c>
      <c r="J21" s="231">
        <v>0</v>
      </c>
      <c r="K21" s="46"/>
    </row>
    <row r="22" spans="1:11" ht="32.25" customHeight="1" x14ac:dyDescent="0.25">
      <c r="A22" s="17" t="s">
        <v>88</v>
      </c>
      <c r="B22" s="46" t="s">
        <v>452</v>
      </c>
      <c r="C22" s="167">
        <v>0</v>
      </c>
      <c r="D22" s="226">
        <v>6.2969999999999997</v>
      </c>
      <c r="E22" s="227">
        <v>1.5149999999999999</v>
      </c>
      <c r="F22" s="228">
        <v>0.19400000000000001</v>
      </c>
      <c r="G22" s="229">
        <v>15.22</v>
      </c>
      <c r="H22" s="229">
        <v>4.01</v>
      </c>
      <c r="I22" s="232">
        <v>4.01</v>
      </c>
      <c r="J22" s="233">
        <v>9.7000000000000003E-2</v>
      </c>
      <c r="K22" s="46"/>
    </row>
    <row r="23" spans="1:11" ht="32.25" customHeight="1" x14ac:dyDescent="0.25">
      <c r="A23" s="17" t="s">
        <v>90</v>
      </c>
      <c r="B23" s="46" t="s">
        <v>453</v>
      </c>
      <c r="C23" s="167">
        <v>0</v>
      </c>
      <c r="D23" s="226">
        <v>6.2969999999999997</v>
      </c>
      <c r="E23" s="227">
        <v>1.5149999999999999</v>
      </c>
      <c r="F23" s="228">
        <v>0.19400000000000001</v>
      </c>
      <c r="G23" s="229">
        <v>205.28</v>
      </c>
      <c r="H23" s="229">
        <v>4.01</v>
      </c>
      <c r="I23" s="232">
        <v>4.01</v>
      </c>
      <c r="J23" s="233">
        <v>9.7000000000000003E-2</v>
      </c>
      <c r="K23" s="46"/>
    </row>
    <row r="24" spans="1:11" ht="32.25" customHeight="1" x14ac:dyDescent="0.25">
      <c r="A24" s="17" t="s">
        <v>92</v>
      </c>
      <c r="B24" s="46" t="s">
        <v>454</v>
      </c>
      <c r="C24" s="167">
        <v>0</v>
      </c>
      <c r="D24" s="226">
        <v>6.2969999999999997</v>
      </c>
      <c r="E24" s="227">
        <v>1.5149999999999999</v>
      </c>
      <c r="F24" s="228">
        <v>0.19400000000000001</v>
      </c>
      <c r="G24" s="229">
        <v>390.64</v>
      </c>
      <c r="H24" s="229">
        <v>4.01</v>
      </c>
      <c r="I24" s="232">
        <v>4.01</v>
      </c>
      <c r="J24" s="233">
        <v>9.7000000000000003E-2</v>
      </c>
      <c r="K24" s="46"/>
    </row>
    <row r="25" spans="1:11" ht="32.25" customHeight="1" x14ac:dyDescent="0.25">
      <c r="A25" s="17" t="s">
        <v>94</v>
      </c>
      <c r="B25" s="46" t="s">
        <v>455</v>
      </c>
      <c r="C25" s="167">
        <v>0</v>
      </c>
      <c r="D25" s="226">
        <v>6.2969999999999997</v>
      </c>
      <c r="E25" s="227">
        <v>1.5149999999999999</v>
      </c>
      <c r="F25" s="228">
        <v>0.19400000000000001</v>
      </c>
      <c r="G25" s="229">
        <v>589.97</v>
      </c>
      <c r="H25" s="229">
        <v>4.01</v>
      </c>
      <c r="I25" s="232">
        <v>4.01</v>
      </c>
      <c r="J25" s="233">
        <v>9.7000000000000003E-2</v>
      </c>
      <c r="K25" s="46"/>
    </row>
    <row r="26" spans="1:11" ht="32.25" customHeight="1" x14ac:dyDescent="0.25">
      <c r="A26" s="17" t="s">
        <v>96</v>
      </c>
      <c r="B26" s="46" t="s">
        <v>456</v>
      </c>
      <c r="C26" s="167">
        <v>0</v>
      </c>
      <c r="D26" s="226">
        <v>6.2969999999999997</v>
      </c>
      <c r="E26" s="227">
        <v>1.5149999999999999</v>
      </c>
      <c r="F26" s="228">
        <v>0.19400000000000001</v>
      </c>
      <c r="G26" s="229">
        <v>1285.24</v>
      </c>
      <c r="H26" s="229">
        <v>4.01</v>
      </c>
      <c r="I26" s="232">
        <v>4.01</v>
      </c>
      <c r="J26" s="233">
        <v>9.7000000000000003E-2</v>
      </c>
      <c r="K26" s="46"/>
    </row>
    <row r="27" spans="1:11" ht="32.25" customHeight="1" x14ac:dyDescent="0.25">
      <c r="A27" s="17" t="s">
        <v>98</v>
      </c>
      <c r="B27" s="46" t="s">
        <v>457</v>
      </c>
      <c r="C27" s="167">
        <v>0</v>
      </c>
      <c r="D27" s="226">
        <v>3.9660000000000002</v>
      </c>
      <c r="E27" s="227">
        <v>0.91500000000000004</v>
      </c>
      <c r="F27" s="228">
        <v>0.109</v>
      </c>
      <c r="G27" s="229">
        <v>15.22</v>
      </c>
      <c r="H27" s="229">
        <v>3.14</v>
      </c>
      <c r="I27" s="232">
        <v>3.14</v>
      </c>
      <c r="J27" s="233">
        <v>5.5E-2</v>
      </c>
      <c r="K27" s="46"/>
    </row>
    <row r="28" spans="1:11" ht="32.25" customHeight="1" x14ac:dyDescent="0.25">
      <c r="A28" s="17" t="s">
        <v>100</v>
      </c>
      <c r="B28" s="46" t="s">
        <v>458</v>
      </c>
      <c r="C28" s="167">
        <v>0</v>
      </c>
      <c r="D28" s="226">
        <v>3.9660000000000002</v>
      </c>
      <c r="E28" s="227">
        <v>0.91500000000000004</v>
      </c>
      <c r="F28" s="228">
        <v>0.109</v>
      </c>
      <c r="G28" s="229">
        <v>205.28</v>
      </c>
      <c r="H28" s="229">
        <v>3.14</v>
      </c>
      <c r="I28" s="232">
        <v>3.14</v>
      </c>
      <c r="J28" s="233">
        <v>5.5E-2</v>
      </c>
      <c r="K28" s="46"/>
    </row>
    <row r="29" spans="1:11" ht="32.25" customHeight="1" x14ac:dyDescent="0.25">
      <c r="A29" s="17" t="s">
        <v>102</v>
      </c>
      <c r="B29" s="46" t="s">
        <v>459</v>
      </c>
      <c r="C29" s="167">
        <v>0</v>
      </c>
      <c r="D29" s="226">
        <v>3.9660000000000002</v>
      </c>
      <c r="E29" s="227">
        <v>0.91500000000000004</v>
      </c>
      <c r="F29" s="228">
        <v>0.109</v>
      </c>
      <c r="G29" s="229">
        <v>390.64</v>
      </c>
      <c r="H29" s="229">
        <v>3.14</v>
      </c>
      <c r="I29" s="232">
        <v>3.14</v>
      </c>
      <c r="J29" s="233">
        <v>5.5E-2</v>
      </c>
      <c r="K29" s="46"/>
    </row>
    <row r="30" spans="1:11" ht="32.25" customHeight="1" x14ac:dyDescent="0.25">
      <c r="A30" s="17" t="s">
        <v>104</v>
      </c>
      <c r="B30" s="46" t="s">
        <v>460</v>
      </c>
      <c r="C30" s="167">
        <v>0</v>
      </c>
      <c r="D30" s="226">
        <v>3.9660000000000002</v>
      </c>
      <c r="E30" s="227">
        <v>0.91500000000000004</v>
      </c>
      <c r="F30" s="228">
        <v>0.109</v>
      </c>
      <c r="G30" s="229">
        <v>589.97</v>
      </c>
      <c r="H30" s="229">
        <v>3.14</v>
      </c>
      <c r="I30" s="232">
        <v>3.14</v>
      </c>
      <c r="J30" s="233">
        <v>5.5E-2</v>
      </c>
      <c r="K30" s="46"/>
    </row>
    <row r="31" spans="1:11" ht="32.25" customHeight="1" x14ac:dyDescent="0.25">
      <c r="A31" s="17" t="s">
        <v>106</v>
      </c>
      <c r="B31" s="46" t="s">
        <v>461</v>
      </c>
      <c r="C31" s="167">
        <v>0</v>
      </c>
      <c r="D31" s="226">
        <v>3.9660000000000002</v>
      </c>
      <c r="E31" s="227">
        <v>0.91500000000000004</v>
      </c>
      <c r="F31" s="228">
        <v>0.109</v>
      </c>
      <c r="G31" s="229">
        <v>1285.24</v>
      </c>
      <c r="H31" s="229">
        <v>3.14</v>
      </c>
      <c r="I31" s="232">
        <v>3.14</v>
      </c>
      <c r="J31" s="233">
        <v>5.5E-2</v>
      </c>
      <c r="K31" s="46"/>
    </row>
    <row r="32" spans="1:11" ht="32.25" customHeight="1" x14ac:dyDescent="0.25">
      <c r="A32" s="17" t="s">
        <v>108</v>
      </c>
      <c r="B32" s="46" t="s">
        <v>462</v>
      </c>
      <c r="C32" s="167">
        <v>0</v>
      </c>
      <c r="D32" s="226">
        <v>2.677</v>
      </c>
      <c r="E32" s="227">
        <v>0.58799999999999997</v>
      </c>
      <c r="F32" s="228">
        <v>6.3E-2</v>
      </c>
      <c r="G32" s="229">
        <v>398.64</v>
      </c>
      <c r="H32" s="229">
        <v>4.04</v>
      </c>
      <c r="I32" s="232">
        <v>4.04</v>
      </c>
      <c r="J32" s="233">
        <v>3.4000000000000002E-2</v>
      </c>
      <c r="K32" s="46"/>
    </row>
    <row r="33" spans="1:11" ht="32.25" customHeight="1" x14ac:dyDescent="0.25">
      <c r="A33" s="17" t="s">
        <v>110</v>
      </c>
      <c r="B33" s="46" t="s">
        <v>463</v>
      </c>
      <c r="C33" s="167">
        <v>0</v>
      </c>
      <c r="D33" s="226">
        <v>2.677</v>
      </c>
      <c r="E33" s="227">
        <v>0.58799999999999997</v>
      </c>
      <c r="F33" s="228">
        <v>6.3E-2</v>
      </c>
      <c r="G33" s="229">
        <v>1677.29</v>
      </c>
      <c r="H33" s="229">
        <v>4.04</v>
      </c>
      <c r="I33" s="232">
        <v>4.04</v>
      </c>
      <c r="J33" s="233">
        <v>3.4000000000000002E-2</v>
      </c>
      <c r="K33" s="46"/>
    </row>
    <row r="34" spans="1:11" ht="32.25" customHeight="1" x14ac:dyDescent="0.25">
      <c r="A34" s="17" t="s">
        <v>112</v>
      </c>
      <c r="B34" s="46" t="s">
        <v>464</v>
      </c>
      <c r="C34" s="167">
        <v>0</v>
      </c>
      <c r="D34" s="226">
        <v>2.677</v>
      </c>
      <c r="E34" s="227">
        <v>0.58799999999999997</v>
      </c>
      <c r="F34" s="228">
        <v>6.3E-2</v>
      </c>
      <c r="G34" s="229">
        <v>4158.08</v>
      </c>
      <c r="H34" s="229">
        <v>4.04</v>
      </c>
      <c r="I34" s="232">
        <v>4.04</v>
      </c>
      <c r="J34" s="233">
        <v>3.4000000000000002E-2</v>
      </c>
      <c r="K34" s="46"/>
    </row>
    <row r="35" spans="1:11" ht="32.25" customHeight="1" x14ac:dyDescent="0.25">
      <c r="A35" s="17" t="s">
        <v>114</v>
      </c>
      <c r="B35" s="46" t="s">
        <v>465</v>
      </c>
      <c r="C35" s="167">
        <v>0</v>
      </c>
      <c r="D35" s="226">
        <v>2.677</v>
      </c>
      <c r="E35" s="227">
        <v>0.58799999999999997</v>
      </c>
      <c r="F35" s="228">
        <v>6.3E-2</v>
      </c>
      <c r="G35" s="229">
        <v>7773.31</v>
      </c>
      <c r="H35" s="229">
        <v>4.04</v>
      </c>
      <c r="I35" s="232">
        <v>4.04</v>
      </c>
      <c r="J35" s="233">
        <v>3.4000000000000002E-2</v>
      </c>
      <c r="K35" s="46"/>
    </row>
    <row r="36" spans="1:11" ht="32.25" customHeight="1" x14ac:dyDescent="0.25">
      <c r="A36" s="17" t="s">
        <v>116</v>
      </c>
      <c r="B36" s="46" t="s">
        <v>466</v>
      </c>
      <c r="C36" s="167">
        <v>0</v>
      </c>
      <c r="D36" s="226">
        <v>2.677</v>
      </c>
      <c r="E36" s="227">
        <v>0.58799999999999997</v>
      </c>
      <c r="F36" s="228">
        <v>6.3E-2</v>
      </c>
      <c r="G36" s="229">
        <v>19200.419999999998</v>
      </c>
      <c r="H36" s="229">
        <v>4.04</v>
      </c>
      <c r="I36" s="232">
        <v>4.04</v>
      </c>
      <c r="J36" s="233">
        <v>3.4000000000000002E-2</v>
      </c>
      <c r="K36" s="46"/>
    </row>
    <row r="37" spans="1:11" ht="32.25" customHeight="1" x14ac:dyDescent="0.25">
      <c r="A37" s="17" t="s">
        <v>118</v>
      </c>
      <c r="B37" s="46" t="s">
        <v>467</v>
      </c>
      <c r="C37" s="167" t="s">
        <v>120</v>
      </c>
      <c r="D37" s="234">
        <v>22.228999999999999</v>
      </c>
      <c r="E37" s="235">
        <v>2.4990000000000001</v>
      </c>
      <c r="F37" s="236">
        <v>1.093</v>
      </c>
      <c r="G37" s="230">
        <v>0</v>
      </c>
      <c r="H37" s="230">
        <v>0</v>
      </c>
      <c r="I37" s="230">
        <v>0</v>
      </c>
      <c r="J37" s="231">
        <v>0</v>
      </c>
      <c r="K37" s="46"/>
    </row>
    <row r="38" spans="1:11" ht="27.75" customHeight="1" x14ac:dyDescent="0.25">
      <c r="A38" s="17" t="s">
        <v>121</v>
      </c>
      <c r="B38" s="47" t="s">
        <v>468</v>
      </c>
      <c r="C38" s="166" t="s">
        <v>123</v>
      </c>
      <c r="D38" s="226">
        <v>-5.3819999999999997</v>
      </c>
      <c r="E38" s="227">
        <v>-1.3169999999999999</v>
      </c>
      <c r="F38" s="228">
        <v>-0.17399999999999999</v>
      </c>
      <c r="G38" s="230">
        <v>0</v>
      </c>
      <c r="H38" s="230">
        <v>0</v>
      </c>
      <c r="I38" s="230">
        <v>0</v>
      </c>
      <c r="J38" s="231">
        <v>0</v>
      </c>
      <c r="K38" s="46"/>
    </row>
    <row r="39" spans="1:11" ht="27.75" customHeight="1" x14ac:dyDescent="0.25">
      <c r="A39" s="17" t="s">
        <v>124</v>
      </c>
      <c r="B39" s="46"/>
      <c r="C39" s="167">
        <v>0</v>
      </c>
      <c r="D39" s="226">
        <v>-4.3869999999999996</v>
      </c>
      <c r="E39" s="227">
        <v>-1.0629999999999999</v>
      </c>
      <c r="F39" s="228">
        <v>-0.13800000000000001</v>
      </c>
      <c r="G39" s="230">
        <v>0</v>
      </c>
      <c r="H39" s="230">
        <v>0</v>
      </c>
      <c r="I39" s="230">
        <v>0</v>
      </c>
      <c r="J39" s="231">
        <v>0</v>
      </c>
      <c r="K39" s="46"/>
    </row>
    <row r="40" spans="1:11" ht="27.75" customHeight="1" x14ac:dyDescent="0.25">
      <c r="A40" s="17" t="s">
        <v>125</v>
      </c>
      <c r="B40" s="46" t="s">
        <v>469</v>
      </c>
      <c r="C40" s="167">
        <v>0</v>
      </c>
      <c r="D40" s="226">
        <v>-5.3819999999999997</v>
      </c>
      <c r="E40" s="227">
        <v>-1.3169999999999999</v>
      </c>
      <c r="F40" s="228">
        <v>-0.17399999999999999</v>
      </c>
      <c r="G40" s="230">
        <v>0</v>
      </c>
      <c r="H40" s="230">
        <v>0</v>
      </c>
      <c r="I40" s="230">
        <v>0</v>
      </c>
      <c r="J40" s="233">
        <v>7.5999999999999998E-2</v>
      </c>
      <c r="K40" s="46"/>
    </row>
    <row r="41" spans="1:11" ht="27.75" customHeight="1" x14ac:dyDescent="0.25">
      <c r="A41" s="17" t="s">
        <v>127</v>
      </c>
      <c r="B41" s="46" t="s">
        <v>470</v>
      </c>
      <c r="C41" s="167">
        <v>0</v>
      </c>
      <c r="D41" s="226">
        <v>-5.3819999999999997</v>
      </c>
      <c r="E41" s="227">
        <v>-1.3169999999999999</v>
      </c>
      <c r="F41" s="228">
        <v>-0.17399999999999999</v>
      </c>
      <c r="G41" s="230">
        <v>0</v>
      </c>
      <c r="H41" s="230">
        <v>0</v>
      </c>
      <c r="I41" s="230">
        <v>0</v>
      </c>
      <c r="J41" s="231">
        <v>0</v>
      </c>
      <c r="K41" s="46"/>
    </row>
    <row r="42" spans="1:11" ht="27.75" customHeight="1" x14ac:dyDescent="0.25">
      <c r="A42" s="17" t="s">
        <v>129</v>
      </c>
      <c r="B42" s="46" t="s">
        <v>471</v>
      </c>
      <c r="C42" s="167">
        <v>0</v>
      </c>
      <c r="D42" s="226">
        <v>-4.3869999999999996</v>
      </c>
      <c r="E42" s="227">
        <v>-1.0629999999999999</v>
      </c>
      <c r="F42" s="228">
        <v>-0.13800000000000001</v>
      </c>
      <c r="G42" s="230">
        <v>0</v>
      </c>
      <c r="H42" s="230">
        <v>0</v>
      </c>
      <c r="I42" s="230">
        <v>0</v>
      </c>
      <c r="J42" s="233">
        <v>6.8000000000000005E-2</v>
      </c>
      <c r="K42" s="46"/>
    </row>
    <row r="43" spans="1:11" ht="27.75" customHeight="1" x14ac:dyDescent="0.25">
      <c r="A43" s="17" t="s">
        <v>131</v>
      </c>
      <c r="B43" s="46" t="s">
        <v>472</v>
      </c>
      <c r="C43" s="167">
        <v>0</v>
      </c>
      <c r="D43" s="226">
        <v>-4.3869999999999996</v>
      </c>
      <c r="E43" s="227">
        <v>-1.0629999999999999</v>
      </c>
      <c r="F43" s="228">
        <v>-0.13800000000000001</v>
      </c>
      <c r="G43" s="230">
        <v>0</v>
      </c>
      <c r="H43" s="230">
        <v>0</v>
      </c>
      <c r="I43" s="230">
        <v>0</v>
      </c>
      <c r="J43" s="231">
        <v>0</v>
      </c>
      <c r="K43" s="46"/>
    </row>
    <row r="44" spans="1:11" ht="27.75" customHeight="1" x14ac:dyDescent="0.25">
      <c r="A44" s="17" t="s">
        <v>133</v>
      </c>
      <c r="B44" s="46" t="s">
        <v>473</v>
      </c>
      <c r="C44" s="167">
        <v>0</v>
      </c>
      <c r="D44" s="226">
        <v>-3.097</v>
      </c>
      <c r="E44" s="227">
        <v>-0.71499999999999997</v>
      </c>
      <c r="F44" s="228">
        <v>-8.5000000000000006E-2</v>
      </c>
      <c r="G44" s="229">
        <v>88.59</v>
      </c>
      <c r="H44" s="230">
        <v>0</v>
      </c>
      <c r="I44" s="230">
        <v>0</v>
      </c>
      <c r="J44" s="233">
        <v>0.06</v>
      </c>
      <c r="K44" s="46"/>
    </row>
    <row r="45" spans="1:11" ht="27.75" customHeight="1" x14ac:dyDescent="0.25">
      <c r="A45" s="17" t="s">
        <v>135</v>
      </c>
      <c r="B45" s="46" t="s">
        <v>474</v>
      </c>
      <c r="C45" s="167">
        <v>0</v>
      </c>
      <c r="D45" s="226">
        <v>-3.097</v>
      </c>
      <c r="E45" s="227">
        <v>-0.71499999999999997</v>
      </c>
      <c r="F45" s="228">
        <v>-8.5000000000000006E-2</v>
      </c>
      <c r="G45" s="229">
        <v>88.59</v>
      </c>
      <c r="H45" s="230">
        <v>0</v>
      </c>
      <c r="I45" s="230">
        <v>0</v>
      </c>
      <c r="J45" s="231">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600A590D-BCAE-45EE-9915-C68812CAD768}"/>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43"/>
  <sheetViews>
    <sheetView topLeftCell="A2" zoomScale="60" zoomScaleNormal="60" zoomScaleSheetLayoutView="100" workbookViewId="0">
      <selection activeCell="O22" sqref="O22"/>
    </sheetView>
  </sheetViews>
  <sheetFormatPr defaultColWidth="9.109375" defaultRowHeight="27.75" customHeight="1" x14ac:dyDescent="0.25"/>
  <cols>
    <col min="1" max="1" width="14.5546875" style="55" customWidth="1"/>
    <col min="2" max="2" width="17.5546875" style="55" customWidth="1"/>
    <col min="3" max="3" width="17.109375" style="55" customWidth="1"/>
    <col min="4" max="4" width="14.5546875" style="62" customWidth="1"/>
    <col min="5" max="5" width="11.44140625" style="62" customWidth="1"/>
    <col min="6" max="6" width="17.44140625" style="62" customWidth="1"/>
    <col min="7" max="7" width="22" style="62" customWidth="1"/>
    <col min="8" max="8" width="14.5546875" style="62" customWidth="1"/>
    <col min="9" max="9" width="14.5546875" style="63" customWidth="1"/>
    <col min="10" max="11" width="14.5546875" style="64" customWidth="1"/>
    <col min="12" max="15" width="14.5546875" style="55" customWidth="1"/>
    <col min="16" max="17" width="15.5546875" style="55" customWidth="1"/>
    <col min="18" max="16384" width="9.109375" style="55"/>
  </cols>
  <sheetData>
    <row r="1" spans="1:16" ht="66.75" customHeight="1" x14ac:dyDescent="0.25">
      <c r="A1" s="54" t="s">
        <v>40</v>
      </c>
      <c r="B1" s="54"/>
      <c r="C1" s="364" t="s">
        <v>475</v>
      </c>
      <c r="D1" s="364"/>
      <c r="E1" s="293"/>
      <c r="F1" s="365" t="s">
        <v>476</v>
      </c>
      <c r="G1" s="365"/>
      <c r="H1" s="365"/>
      <c r="I1" s="365"/>
      <c r="J1" s="365"/>
      <c r="K1" s="365"/>
      <c r="L1" s="365"/>
      <c r="M1" s="365"/>
      <c r="N1" s="365"/>
      <c r="O1" s="365"/>
      <c r="P1" s="365"/>
    </row>
    <row r="2" spans="1:16" s="56" customFormat="1" ht="59.1" customHeight="1" x14ac:dyDescent="0.25">
      <c r="A2" s="366" t="str">
        <f>Overview!B4&amp; " - Effective from "&amp;Overview!D4&amp;" - "&amp;Overview!E4&amp;"  Schedule of Charges for use of the Distribution System by EHV Properties (including LDNOs with EHV Properties/end users) in UKPN EPN Area (GSP Group _A)"</f>
        <v>Southern Electric Power Distribution plc - Effective from 1 April 2027 - Final  Schedule of Charges for use of the Distribution System by EHV Properties (including LDNOs with EHV Properties/end users) in UKPN EPN Area (GSP Group _A)</v>
      </c>
      <c r="B2" s="367"/>
      <c r="C2" s="367"/>
      <c r="D2" s="367"/>
      <c r="E2" s="367"/>
      <c r="F2" s="367"/>
      <c r="G2" s="367"/>
      <c r="H2" s="367"/>
      <c r="I2" s="367"/>
      <c r="J2" s="367"/>
      <c r="K2" s="367"/>
      <c r="L2" s="367"/>
      <c r="M2" s="367"/>
      <c r="N2" s="368"/>
      <c r="O2" s="87"/>
      <c r="P2" s="88"/>
    </row>
    <row r="3" spans="1:16" s="88" customFormat="1" ht="15.9" customHeight="1" x14ac:dyDescent="0.25">
      <c r="A3" s="87"/>
      <c r="B3" s="87"/>
      <c r="C3" s="87"/>
      <c r="D3" s="87"/>
      <c r="E3" s="87"/>
      <c r="F3" s="87"/>
      <c r="G3" s="87"/>
      <c r="H3" s="87"/>
      <c r="I3" s="87"/>
      <c r="J3" s="87"/>
      <c r="K3" s="87"/>
      <c r="L3" s="87"/>
      <c r="M3" s="87"/>
      <c r="N3" s="87"/>
      <c r="O3" s="87"/>
    </row>
    <row r="4" spans="1:16" s="88" customFormat="1" ht="25.5" customHeight="1" x14ac:dyDescent="0.25">
      <c r="A4" s="324" t="s">
        <v>477</v>
      </c>
      <c r="B4" s="324"/>
      <c r="C4" s="324"/>
      <c r="D4" s="324"/>
      <c r="E4" s="324"/>
      <c r="F4" s="324"/>
      <c r="G4" s="87"/>
      <c r="H4" s="87"/>
      <c r="I4" s="87"/>
      <c r="J4" s="87"/>
      <c r="K4" s="87"/>
      <c r="L4" s="87"/>
      <c r="M4" s="87"/>
      <c r="N4" s="87"/>
      <c r="O4" s="87"/>
    </row>
    <row r="5" spans="1:16" s="88" customFormat="1" ht="25.5" customHeight="1" x14ac:dyDescent="0.25">
      <c r="A5" s="369" t="s">
        <v>44</v>
      </c>
      <c r="B5" s="370"/>
      <c r="C5" s="370"/>
      <c r="D5" s="363" t="s">
        <v>478</v>
      </c>
      <c r="E5" s="363"/>
      <c r="F5" s="363"/>
      <c r="G5" s="87"/>
      <c r="H5" s="87"/>
      <c r="I5" s="87"/>
      <c r="J5" s="87"/>
      <c r="K5" s="87"/>
      <c r="L5" s="87"/>
      <c r="M5" s="87"/>
      <c r="N5" s="87"/>
      <c r="O5" s="87"/>
    </row>
    <row r="6" spans="1:16" s="88" customFormat="1" ht="53.25" customHeight="1" x14ac:dyDescent="0.25">
      <c r="A6" s="332" t="s">
        <v>54</v>
      </c>
      <c r="B6" s="332"/>
      <c r="C6" s="332"/>
      <c r="D6" s="327" t="s">
        <v>51</v>
      </c>
      <c r="E6" s="327"/>
      <c r="F6" s="327"/>
      <c r="G6" s="87"/>
      <c r="H6" s="87"/>
      <c r="I6" s="87"/>
      <c r="J6" s="87"/>
      <c r="K6" s="87"/>
      <c r="L6" s="87"/>
      <c r="M6" s="87"/>
      <c r="N6" s="87"/>
      <c r="O6" s="87"/>
    </row>
    <row r="7" spans="1:16" s="88" customFormat="1" ht="25.5" customHeight="1" x14ac:dyDescent="0.25">
      <c r="A7" s="332" t="s">
        <v>59</v>
      </c>
      <c r="B7" s="332"/>
      <c r="C7" s="332"/>
      <c r="D7" s="327" t="s">
        <v>60</v>
      </c>
      <c r="E7" s="327"/>
      <c r="F7" s="327"/>
      <c r="G7" s="87"/>
      <c r="H7" s="87"/>
      <c r="I7" s="87"/>
      <c r="J7" s="87"/>
      <c r="K7" s="87"/>
      <c r="L7" s="87"/>
      <c r="M7" s="87"/>
      <c r="N7" s="87"/>
      <c r="O7" s="87"/>
    </row>
    <row r="8" spans="1:16" s="88" customFormat="1" ht="10.5" customHeight="1" x14ac:dyDescent="0.25">
      <c r="A8" s="87"/>
      <c r="B8" s="87"/>
      <c r="C8" s="87"/>
      <c r="D8" s="87"/>
      <c r="E8" s="87"/>
      <c r="F8" s="87"/>
      <c r="G8" s="87"/>
      <c r="H8" s="87"/>
      <c r="I8" s="87"/>
      <c r="J8" s="87"/>
      <c r="K8" s="87"/>
      <c r="L8" s="87"/>
      <c r="M8" s="87"/>
      <c r="N8" s="87"/>
      <c r="O8" s="87"/>
    </row>
    <row r="10" spans="1:16" ht="77.400000000000006" customHeight="1" x14ac:dyDescent="0.25">
      <c r="A10" s="58" t="s">
        <v>479</v>
      </c>
      <c r="B10" s="57" t="s">
        <v>480</v>
      </c>
      <c r="C10" s="58" t="s">
        <v>481</v>
      </c>
      <c r="D10" s="57" t="s">
        <v>482</v>
      </c>
      <c r="E10" s="59" t="s">
        <v>483</v>
      </c>
      <c r="F10" s="59" t="s">
        <v>484</v>
      </c>
      <c r="G10" s="60" t="s">
        <v>485</v>
      </c>
      <c r="H10" s="59" t="s">
        <v>486</v>
      </c>
      <c r="I10" s="59" t="s">
        <v>487</v>
      </c>
      <c r="J10" s="125" t="s">
        <v>488</v>
      </c>
      <c r="K10" s="60" t="s">
        <v>489</v>
      </c>
      <c r="L10" s="59" t="s">
        <v>490</v>
      </c>
      <c r="M10" s="59" t="s">
        <v>491</v>
      </c>
      <c r="N10" s="125" t="s">
        <v>492</v>
      </c>
    </row>
    <row r="11" spans="1:16" ht="32.25" customHeight="1" x14ac:dyDescent="0.25">
      <c r="A11" s="96">
        <v>590</v>
      </c>
      <c r="B11" s="252">
        <v>2000055139358</v>
      </c>
      <c r="C11" s="96"/>
      <c r="D11" s="96"/>
      <c r="E11" s="253"/>
      <c r="F11" s="253">
        <v>1</v>
      </c>
      <c r="G11" s="65">
        <v>2.6509999999999998</v>
      </c>
      <c r="H11" s="254">
        <v>5664.1</v>
      </c>
      <c r="I11" s="66">
        <v>1.1399999999999999</v>
      </c>
      <c r="J11" s="66">
        <v>1.1399999999999999</v>
      </c>
      <c r="K11" s="67"/>
      <c r="L11" s="68"/>
      <c r="M11" s="68"/>
      <c r="N11" s="68"/>
    </row>
    <row r="12" spans="1:16" ht="35.25" customHeight="1" x14ac:dyDescent="0.25">
      <c r="A12" s="96">
        <v>590</v>
      </c>
      <c r="B12" s="252">
        <v>2000055139428</v>
      </c>
      <c r="C12" s="96"/>
      <c r="D12" s="96"/>
      <c r="E12" s="253"/>
      <c r="F12" s="253">
        <v>1</v>
      </c>
      <c r="G12" s="65">
        <v>2.6509999999999998</v>
      </c>
      <c r="H12" s="254">
        <v>5664.1</v>
      </c>
      <c r="I12" s="66">
        <v>1.1399999999999999</v>
      </c>
      <c r="J12" s="66">
        <v>1.1399999999999999</v>
      </c>
      <c r="K12" s="67"/>
      <c r="L12" s="68"/>
      <c r="M12" s="68"/>
      <c r="N12" s="68"/>
    </row>
    <row r="13" spans="1:16" ht="35.25" customHeight="1" x14ac:dyDescent="0.25">
      <c r="A13" s="96">
        <v>590</v>
      </c>
      <c r="B13" s="252">
        <v>2000055139385</v>
      </c>
      <c r="C13" s="96"/>
      <c r="D13" s="96"/>
      <c r="E13" s="253"/>
      <c r="F13" s="253">
        <v>2</v>
      </c>
      <c r="G13" s="65">
        <v>2.6509999999999998</v>
      </c>
      <c r="H13" s="254">
        <v>25488.47</v>
      </c>
      <c r="I13" s="66">
        <v>1.1399999999999999</v>
      </c>
      <c r="J13" s="66">
        <v>1.1399999999999999</v>
      </c>
      <c r="K13" s="67"/>
      <c r="L13" s="68"/>
      <c r="M13" s="68"/>
      <c r="N13" s="68"/>
    </row>
    <row r="14" spans="1:16" ht="35.25" customHeight="1" x14ac:dyDescent="0.25">
      <c r="A14" s="96">
        <v>590</v>
      </c>
      <c r="B14" s="252">
        <v>2000055139455</v>
      </c>
      <c r="C14" s="96"/>
      <c r="D14" s="96"/>
      <c r="E14" s="253"/>
      <c r="F14" s="253">
        <v>2</v>
      </c>
      <c r="G14" s="65">
        <v>2.6509999999999998</v>
      </c>
      <c r="H14" s="254">
        <v>25488.47</v>
      </c>
      <c r="I14" s="66">
        <v>1.1399999999999999</v>
      </c>
      <c r="J14" s="66">
        <v>1.1399999999999999</v>
      </c>
      <c r="K14" s="67"/>
      <c r="L14" s="68"/>
      <c r="M14" s="68"/>
      <c r="N14" s="68"/>
    </row>
    <row r="15" spans="1:16" ht="35.25" customHeight="1" x14ac:dyDescent="0.25">
      <c r="A15" s="96">
        <v>590</v>
      </c>
      <c r="B15" s="252">
        <v>2000055139394</v>
      </c>
      <c r="C15" s="96"/>
      <c r="D15" s="96"/>
      <c r="E15" s="253"/>
      <c r="F15" s="253">
        <v>2</v>
      </c>
      <c r="G15" s="65">
        <v>2.6509999999999998</v>
      </c>
      <c r="H15" s="254">
        <v>25488.47</v>
      </c>
      <c r="I15" s="66">
        <v>1.1399999999999999</v>
      </c>
      <c r="J15" s="66">
        <v>1.1399999999999999</v>
      </c>
      <c r="K15" s="67"/>
      <c r="L15" s="68"/>
      <c r="M15" s="68"/>
      <c r="N15" s="68"/>
    </row>
    <row r="16" spans="1:16" ht="35.25" customHeight="1" x14ac:dyDescent="0.25">
      <c r="A16" s="96">
        <v>590</v>
      </c>
      <c r="B16" s="252">
        <v>2000055139464</v>
      </c>
      <c r="C16" s="96"/>
      <c r="D16" s="96"/>
      <c r="E16" s="253"/>
      <c r="F16" s="253">
        <v>2</v>
      </c>
      <c r="G16" s="65">
        <v>2.6509999999999998</v>
      </c>
      <c r="H16" s="254">
        <v>25488.47</v>
      </c>
      <c r="I16" s="66">
        <v>1.1399999999999999</v>
      </c>
      <c r="J16" s="66">
        <v>1.1399999999999999</v>
      </c>
      <c r="K16" s="67"/>
      <c r="L16" s="68"/>
      <c r="M16" s="68"/>
      <c r="N16" s="68"/>
    </row>
    <row r="17" spans="1:14" ht="71.099999999999994" customHeight="1" x14ac:dyDescent="0.25">
      <c r="A17" s="96">
        <v>591</v>
      </c>
      <c r="B17" s="252" t="s">
        <v>493</v>
      </c>
      <c r="C17" s="96"/>
      <c r="D17" s="96"/>
      <c r="E17" s="253"/>
      <c r="F17" s="253">
        <v>3</v>
      </c>
      <c r="G17" s="65">
        <v>0.111</v>
      </c>
      <c r="H17" s="254">
        <v>105101.01</v>
      </c>
      <c r="I17" s="66">
        <v>2.2799999999999998</v>
      </c>
      <c r="J17" s="66">
        <v>2.2799999999999998</v>
      </c>
      <c r="K17" s="67"/>
      <c r="L17" s="68"/>
      <c r="M17" s="68"/>
      <c r="N17" s="68"/>
    </row>
    <row r="18" spans="1:14" ht="37.5" customHeight="1" x14ac:dyDescent="0.25">
      <c r="A18" s="96">
        <v>593</v>
      </c>
      <c r="B18" s="252" t="s">
        <v>494</v>
      </c>
      <c r="C18" s="96"/>
      <c r="D18" s="96"/>
      <c r="E18" s="253"/>
      <c r="F18" s="253">
        <v>1</v>
      </c>
      <c r="G18" s="65">
        <v>2.6509999999999998</v>
      </c>
      <c r="H18" s="254">
        <v>8496.16</v>
      </c>
      <c r="I18" s="66">
        <v>1.1399999999999999</v>
      </c>
      <c r="J18" s="66">
        <v>1.1399999999999999</v>
      </c>
      <c r="K18" s="67"/>
      <c r="L18" s="68"/>
      <c r="M18" s="68"/>
      <c r="N18" s="68"/>
    </row>
    <row r="19" spans="1:14" ht="47.4" customHeight="1" x14ac:dyDescent="0.25">
      <c r="A19" s="96">
        <v>594</v>
      </c>
      <c r="B19" s="252" t="s">
        <v>495</v>
      </c>
      <c r="C19" s="96"/>
      <c r="D19" s="61"/>
      <c r="E19" s="253"/>
      <c r="F19" s="253">
        <v>2</v>
      </c>
      <c r="G19" s="65">
        <v>2.6509999999999998</v>
      </c>
      <c r="H19" s="254">
        <v>48144.89</v>
      </c>
      <c r="I19" s="66">
        <v>1.1399999999999999</v>
      </c>
      <c r="J19" s="66">
        <v>1.1399999999999999</v>
      </c>
      <c r="K19" s="67"/>
      <c r="L19" s="68"/>
      <c r="M19" s="68"/>
      <c r="N19" s="68"/>
    </row>
    <row r="22" spans="1:14" ht="48.9" customHeight="1" x14ac:dyDescent="0.25">
      <c r="A22" s="366" t="str">
        <f>Overview!B4&amp; " - Effective from "&amp;Overview!D4&amp;" - "&amp;Overview!E4&amp;" Schedule of Charges for use of the Distribution System by EHV Properties (including LDNOs with EHV Properties/end users) in NGED East Midlands Area (GSP Group _B)"</f>
        <v>Southern Electric Power Distribution plc - Effective from 1 April 2027 - Final Schedule of Charges for use of the Distribution System by EHV Properties (including LDNOs with EHV Properties/end users) in NGED East Midlands Area (GSP Group _B)</v>
      </c>
      <c r="B22" s="367"/>
      <c r="C22" s="367"/>
      <c r="D22" s="367"/>
      <c r="E22" s="367"/>
      <c r="F22" s="367"/>
      <c r="G22" s="367"/>
      <c r="H22" s="367"/>
      <c r="I22" s="367"/>
      <c r="J22" s="367"/>
      <c r="K22" s="367"/>
      <c r="L22" s="367"/>
      <c r="M22" s="367"/>
      <c r="N22" s="368"/>
    </row>
    <row r="24" spans="1:14" ht="27.75" customHeight="1" x14ac:dyDescent="0.25">
      <c r="A24" s="324" t="s">
        <v>477</v>
      </c>
      <c r="B24" s="324"/>
      <c r="C24" s="324"/>
      <c r="D24" s="324"/>
      <c r="E24" s="324"/>
      <c r="F24" s="324"/>
      <c r="G24" s="324"/>
    </row>
    <row r="25" spans="1:14" ht="27.75" customHeight="1" x14ac:dyDescent="0.25">
      <c r="A25" s="369" t="s">
        <v>44</v>
      </c>
      <c r="B25" s="370"/>
      <c r="C25" s="370"/>
      <c r="D25" s="363" t="s">
        <v>478</v>
      </c>
      <c r="E25" s="363"/>
      <c r="F25" s="363"/>
      <c r="G25" s="363"/>
    </row>
    <row r="26" spans="1:14" ht="49.35" customHeight="1" x14ac:dyDescent="0.25">
      <c r="A26" s="332" t="s">
        <v>54</v>
      </c>
      <c r="B26" s="332"/>
      <c r="C26" s="332"/>
      <c r="D26" s="335" t="s">
        <v>140</v>
      </c>
      <c r="E26" s="336"/>
      <c r="F26" s="336"/>
      <c r="G26" s="337"/>
    </row>
    <row r="27" spans="1:14" ht="27.75" customHeight="1" x14ac:dyDescent="0.25">
      <c r="A27" s="332" t="s">
        <v>59</v>
      </c>
      <c r="B27" s="332"/>
      <c r="C27" s="332"/>
      <c r="D27" s="335" t="s">
        <v>60</v>
      </c>
      <c r="E27" s="336"/>
      <c r="F27" s="336"/>
      <c r="G27" s="337"/>
    </row>
    <row r="28" spans="1:14" ht="18" customHeight="1" x14ac:dyDescent="0.25"/>
    <row r="29" spans="1:14" ht="25.5" customHeight="1" x14ac:dyDescent="0.25"/>
    <row r="30" spans="1:14" ht="88.5" customHeight="1" x14ac:dyDescent="0.25">
      <c r="A30" s="58" t="s">
        <v>479</v>
      </c>
      <c r="B30" s="57" t="s">
        <v>480</v>
      </c>
      <c r="C30" s="58" t="s">
        <v>481</v>
      </c>
      <c r="D30" s="57" t="s">
        <v>482</v>
      </c>
      <c r="E30" s="59" t="s">
        <v>483</v>
      </c>
      <c r="F30" s="59" t="s">
        <v>484</v>
      </c>
      <c r="G30" s="60" t="s">
        <v>485</v>
      </c>
      <c r="H30" s="59" t="s">
        <v>486</v>
      </c>
      <c r="I30" s="59" t="s">
        <v>487</v>
      </c>
      <c r="J30" s="125" t="s">
        <v>488</v>
      </c>
      <c r="K30" s="60" t="s">
        <v>489</v>
      </c>
      <c r="L30" s="59" t="s">
        <v>490</v>
      </c>
      <c r="M30" s="59" t="s">
        <v>491</v>
      </c>
      <c r="N30" s="125" t="s">
        <v>492</v>
      </c>
    </row>
    <row r="31" spans="1:14" ht="27.75" customHeight="1" x14ac:dyDescent="0.25">
      <c r="A31" s="96"/>
      <c r="B31" s="61"/>
      <c r="C31" s="96"/>
      <c r="D31" s="61"/>
      <c r="E31" s="253"/>
      <c r="F31" s="253"/>
      <c r="G31" s="65"/>
      <c r="H31" s="66"/>
      <c r="I31" s="66"/>
      <c r="J31" s="66"/>
      <c r="K31" s="67"/>
      <c r="L31" s="68"/>
      <c r="M31" s="68"/>
      <c r="N31" s="68"/>
    </row>
    <row r="32" spans="1:14" ht="18.899999999999999" customHeight="1" x14ac:dyDescent="0.25"/>
    <row r="33" spans="1:14" ht="21" customHeight="1" x14ac:dyDescent="0.25"/>
    <row r="34" spans="1:14" ht="59.1" customHeight="1" x14ac:dyDescent="0.25">
      <c r="A34" s="366" t="str">
        <f>Overview!B4&amp; " - Effective from "&amp;Overview!D4&amp;" - "&amp;Overview!E4&amp;" Schedule of Charges for use of the Distribution System by EHV Properties (including LDNOs with EHV Properties/end users) in UKPN LPN Area (GSP Group _C)"</f>
        <v>Southern Electric Power Distribution plc - Effective from 1 April 2027 - Final Schedule of Charges for use of the Distribution System by EHV Properties (including LDNOs with EHV Properties/end users) in UKPN LPN Area (GSP Group _C)</v>
      </c>
      <c r="B34" s="367"/>
      <c r="C34" s="367"/>
      <c r="D34" s="367"/>
      <c r="E34" s="367"/>
      <c r="F34" s="367"/>
      <c r="G34" s="367"/>
      <c r="H34" s="367"/>
      <c r="I34" s="367"/>
      <c r="J34" s="367"/>
      <c r="K34" s="367"/>
      <c r="L34" s="367"/>
      <c r="M34" s="367"/>
      <c r="N34" s="368"/>
    </row>
    <row r="35" spans="1:14" ht="27.75" customHeight="1" x14ac:dyDescent="0.25">
      <c r="B35" s="62"/>
      <c r="I35" s="62"/>
      <c r="J35" s="63"/>
      <c r="L35" s="64"/>
    </row>
    <row r="36" spans="1:14" ht="27.75" customHeight="1" x14ac:dyDescent="0.25">
      <c r="A36" s="324" t="s">
        <v>477</v>
      </c>
      <c r="B36" s="324"/>
      <c r="C36" s="324"/>
      <c r="D36" s="324"/>
      <c r="E36" s="324"/>
      <c r="F36" s="324"/>
      <c r="G36" s="324"/>
      <c r="I36" s="62"/>
      <c r="J36" s="63"/>
      <c r="L36" s="64"/>
    </row>
    <row r="37" spans="1:14" ht="27.75" customHeight="1" x14ac:dyDescent="0.25">
      <c r="A37" s="369" t="s">
        <v>44</v>
      </c>
      <c r="B37" s="370"/>
      <c r="C37" s="370"/>
      <c r="D37" s="363" t="s">
        <v>478</v>
      </c>
      <c r="E37" s="363"/>
      <c r="F37" s="363"/>
      <c r="G37" s="363"/>
      <c r="I37" s="62"/>
      <c r="J37" s="63"/>
      <c r="L37" s="64"/>
    </row>
    <row r="38" spans="1:14" ht="52.5" customHeight="1" x14ac:dyDescent="0.25">
      <c r="A38" s="330" t="s">
        <v>176</v>
      </c>
      <c r="B38" s="330"/>
      <c r="C38" s="330"/>
      <c r="D38" s="327" t="s">
        <v>177</v>
      </c>
      <c r="E38" s="327"/>
      <c r="F38" s="327"/>
      <c r="G38" s="327"/>
      <c r="I38" s="62"/>
      <c r="J38" s="63"/>
      <c r="L38" s="64"/>
    </row>
    <row r="39" spans="1:14" ht="50.4" customHeight="1" x14ac:dyDescent="0.25">
      <c r="A39" s="330" t="s">
        <v>54</v>
      </c>
      <c r="B39" s="330"/>
      <c r="C39" s="330"/>
      <c r="D39" s="327" t="s">
        <v>51</v>
      </c>
      <c r="E39" s="327"/>
      <c r="F39" s="327"/>
      <c r="G39" s="327"/>
      <c r="I39" s="62"/>
      <c r="J39" s="63"/>
      <c r="L39" s="64"/>
    </row>
    <row r="40" spans="1:14" ht="27.75" customHeight="1" x14ac:dyDescent="0.25">
      <c r="A40" s="330" t="s">
        <v>59</v>
      </c>
      <c r="B40" s="330"/>
      <c r="C40" s="330"/>
      <c r="D40" s="338" t="s">
        <v>496</v>
      </c>
      <c r="E40" s="338"/>
      <c r="F40" s="338"/>
      <c r="G40" s="338"/>
      <c r="I40" s="62"/>
      <c r="J40" s="63"/>
      <c r="L40" s="64"/>
    </row>
    <row r="41" spans="1:14" ht="18" customHeight="1" x14ac:dyDescent="0.25">
      <c r="A41" s="255"/>
      <c r="B41" s="255"/>
      <c r="C41" s="255"/>
      <c r="D41" s="256"/>
      <c r="E41" s="256"/>
      <c r="F41" s="256"/>
      <c r="G41" s="256"/>
      <c r="I41" s="62"/>
      <c r="J41" s="63"/>
      <c r="L41" s="64"/>
    </row>
    <row r="42" spans="1:14" ht="15.6" customHeight="1" x14ac:dyDescent="0.25">
      <c r="I42" s="62"/>
      <c r="J42" s="63"/>
      <c r="L42" s="64"/>
    </row>
    <row r="43" spans="1:14" ht="66" x14ac:dyDescent="0.25">
      <c r="A43" s="58" t="s">
        <v>479</v>
      </c>
      <c r="B43" s="57" t="s">
        <v>480</v>
      </c>
      <c r="C43" s="58" t="s">
        <v>481</v>
      </c>
      <c r="D43" s="57" t="s">
        <v>482</v>
      </c>
      <c r="E43" s="59" t="s">
        <v>483</v>
      </c>
      <c r="F43" s="59" t="s">
        <v>484</v>
      </c>
      <c r="G43" s="60" t="s">
        <v>485</v>
      </c>
      <c r="H43" s="59" t="s">
        <v>486</v>
      </c>
      <c r="I43" s="59" t="s">
        <v>487</v>
      </c>
      <c r="J43" s="125" t="s">
        <v>488</v>
      </c>
      <c r="K43" s="60" t="s">
        <v>489</v>
      </c>
      <c r="L43" s="59" t="s">
        <v>490</v>
      </c>
      <c r="M43" s="59" t="s">
        <v>491</v>
      </c>
      <c r="N43" s="125" t="s">
        <v>492</v>
      </c>
    </row>
    <row r="44" spans="1:14" ht="27.75" customHeight="1" x14ac:dyDescent="0.25">
      <c r="A44" s="96"/>
      <c r="B44" s="61"/>
      <c r="C44" s="96"/>
      <c r="D44" s="61"/>
      <c r="E44" s="253"/>
      <c r="F44" s="253"/>
      <c r="G44" s="65"/>
      <c r="H44" s="66"/>
      <c r="I44" s="66"/>
      <c r="J44" s="66"/>
      <c r="K44" s="67"/>
      <c r="L44" s="68"/>
      <c r="M44" s="68"/>
      <c r="N44" s="68"/>
    </row>
    <row r="45" spans="1:14" ht="20.399999999999999" customHeight="1" x14ac:dyDescent="0.25"/>
    <row r="46" spans="1:14" ht="15.6" customHeight="1" x14ac:dyDescent="0.25"/>
    <row r="47" spans="1:14" ht="49.5" customHeight="1" x14ac:dyDescent="0.25">
      <c r="A47" s="366" t="str">
        <f>Overview!B4&amp; " - Effective from "&amp;Overview!D4&amp;" - "&amp;Overview!E4&amp;" Schedule of Charges for use of the Distribution System by EHV Properties (including LDNOs with EHV Properties/end users) in SP Manweb Area (GSP Group _D)"</f>
        <v>Southern Electric Power Distribution plc - Effective from 1 April 2027 - Final Schedule of Charges for use of the Distribution System by EHV Properties (including LDNOs with EHV Properties/end users) in SP Manweb Area (GSP Group _D)</v>
      </c>
      <c r="B47" s="367"/>
      <c r="C47" s="367"/>
      <c r="D47" s="367"/>
      <c r="E47" s="367"/>
      <c r="F47" s="367"/>
      <c r="G47" s="367"/>
      <c r="H47" s="367"/>
      <c r="I47" s="367"/>
      <c r="J47" s="367"/>
      <c r="K47" s="367"/>
      <c r="L47" s="367"/>
      <c r="M47" s="367"/>
      <c r="N47" s="368"/>
    </row>
    <row r="48" spans="1:14" ht="27.75" customHeight="1" x14ac:dyDescent="0.25">
      <c r="B48" s="62"/>
      <c r="I48" s="62"/>
      <c r="J48" s="63"/>
      <c r="L48" s="64"/>
    </row>
    <row r="49" spans="1:14" ht="27.75" customHeight="1" x14ac:dyDescent="0.25">
      <c r="A49" s="324" t="s">
        <v>477</v>
      </c>
      <c r="B49" s="324"/>
      <c r="C49" s="324"/>
      <c r="D49" s="324"/>
      <c r="E49" s="324"/>
      <c r="F49" s="324"/>
      <c r="G49" s="324"/>
      <c r="I49" s="62"/>
      <c r="J49" s="63"/>
      <c r="L49" s="64"/>
    </row>
    <row r="50" spans="1:14" ht="27.75" customHeight="1" x14ac:dyDescent="0.25">
      <c r="A50" s="369" t="s">
        <v>44</v>
      </c>
      <c r="B50" s="370"/>
      <c r="C50" s="370"/>
      <c r="D50" s="363" t="s">
        <v>478</v>
      </c>
      <c r="E50" s="363"/>
      <c r="F50" s="363"/>
      <c r="G50" s="363"/>
      <c r="I50" s="62"/>
      <c r="J50" s="63"/>
      <c r="L50" s="64"/>
    </row>
    <row r="51" spans="1:14" ht="45.9" customHeight="1" x14ac:dyDescent="0.25">
      <c r="A51" s="332" t="s">
        <v>176</v>
      </c>
      <c r="B51" s="332"/>
      <c r="C51" s="332"/>
      <c r="D51" s="371"/>
      <c r="E51" s="371"/>
      <c r="F51" s="371"/>
      <c r="G51" s="371"/>
      <c r="I51" s="62"/>
      <c r="J51" s="63"/>
      <c r="L51" s="64"/>
    </row>
    <row r="52" spans="1:14" ht="44.4" customHeight="1" x14ac:dyDescent="0.25">
      <c r="A52" s="332" t="s">
        <v>54</v>
      </c>
      <c r="B52" s="332"/>
      <c r="C52" s="332"/>
      <c r="D52" s="327" t="s">
        <v>497</v>
      </c>
      <c r="E52" s="327"/>
      <c r="F52" s="327"/>
      <c r="G52" s="327"/>
      <c r="I52" s="62"/>
      <c r="J52" s="63"/>
      <c r="L52" s="64"/>
    </row>
    <row r="53" spans="1:14" ht="27.75" customHeight="1" x14ac:dyDescent="0.25">
      <c r="A53" s="332" t="s">
        <v>59</v>
      </c>
      <c r="B53" s="332"/>
      <c r="C53" s="332"/>
      <c r="D53" s="327" t="s">
        <v>60</v>
      </c>
      <c r="E53" s="327"/>
      <c r="F53" s="327"/>
      <c r="G53" s="327"/>
      <c r="I53" s="62"/>
      <c r="J53" s="63"/>
      <c r="L53" s="64"/>
    </row>
    <row r="54" spans="1:14" ht="27.75" customHeight="1" x14ac:dyDescent="0.25">
      <c r="A54" s="257"/>
      <c r="B54" s="257"/>
      <c r="C54" s="257"/>
      <c r="D54" s="258"/>
      <c r="E54" s="258"/>
      <c r="F54" s="258"/>
      <c r="G54" s="258"/>
      <c r="H54" s="259"/>
      <c r="I54" s="259"/>
      <c r="J54" s="260"/>
      <c r="K54" s="261"/>
      <c r="L54" s="261"/>
      <c r="M54" s="262"/>
      <c r="N54" s="262"/>
    </row>
    <row r="55" spans="1:14" ht="27.75" customHeight="1" x14ac:dyDescent="0.25">
      <c r="I55" s="62"/>
      <c r="J55" s="63"/>
      <c r="L55" s="64"/>
    </row>
    <row r="56" spans="1:14" ht="66" x14ac:dyDescent="0.25">
      <c r="A56" s="58" t="s">
        <v>479</v>
      </c>
      <c r="B56" s="57" t="s">
        <v>480</v>
      </c>
      <c r="C56" s="58" t="s">
        <v>481</v>
      </c>
      <c r="D56" s="57" t="s">
        <v>482</v>
      </c>
      <c r="E56" s="59" t="s">
        <v>483</v>
      </c>
      <c r="F56" s="59" t="s">
        <v>484</v>
      </c>
      <c r="G56" s="60" t="s">
        <v>485</v>
      </c>
      <c r="H56" s="59" t="s">
        <v>486</v>
      </c>
      <c r="I56" s="59" t="s">
        <v>487</v>
      </c>
      <c r="J56" s="125" t="s">
        <v>488</v>
      </c>
      <c r="K56" s="60" t="s">
        <v>489</v>
      </c>
      <c r="L56" s="59" t="s">
        <v>490</v>
      </c>
      <c r="M56" s="59" t="s">
        <v>491</v>
      </c>
      <c r="N56" s="125" t="s">
        <v>492</v>
      </c>
    </row>
    <row r="57" spans="1:14" ht="27.75" customHeight="1" x14ac:dyDescent="0.25">
      <c r="A57" s="96"/>
      <c r="B57" s="61"/>
      <c r="C57" s="96"/>
      <c r="D57" s="61"/>
      <c r="E57" s="253"/>
      <c r="F57" s="253"/>
      <c r="G57" s="65"/>
      <c r="H57" s="66"/>
      <c r="I57" s="66"/>
      <c r="J57" s="66"/>
      <c r="K57" s="67"/>
      <c r="L57" s="68"/>
      <c r="M57" s="68"/>
      <c r="N57" s="68"/>
    </row>
    <row r="58" spans="1:14" ht="27.75" customHeight="1" x14ac:dyDescent="0.25">
      <c r="I58" s="62"/>
      <c r="J58" s="63"/>
      <c r="L58" s="64"/>
    </row>
    <row r="59" spans="1:14" ht="27.75" customHeight="1" x14ac:dyDescent="0.25">
      <c r="I59" s="62"/>
      <c r="J59" s="63"/>
      <c r="L59" s="64"/>
    </row>
    <row r="60" spans="1:14" ht="41.1" customHeight="1" x14ac:dyDescent="0.25">
      <c r="A60" s="366" t="str">
        <f>Overview!B4&amp; " - Effective from "&amp;Overview!D4&amp;" - "&amp;Overview!E4&amp;" Schedule of Charges for use of the Distribution System by EHV Properties (including LDNOs with EHV Properties/end users) in NGED West Midlands Area (GSP Group _E)"</f>
        <v>Southern Electric Power Distribution plc - Effective from 1 April 2027 - Final Schedule of Charges for use of the Distribution System by EHV Properties (including LDNOs with EHV Properties/end users) in NGED West Midlands Area (GSP Group _E)</v>
      </c>
      <c r="B60" s="367"/>
      <c r="C60" s="367"/>
      <c r="D60" s="367"/>
      <c r="E60" s="367"/>
      <c r="F60" s="367"/>
      <c r="G60" s="367"/>
      <c r="H60" s="367"/>
      <c r="I60" s="367"/>
      <c r="J60" s="367"/>
      <c r="K60" s="367"/>
      <c r="L60" s="367"/>
      <c r="M60" s="367"/>
      <c r="N60" s="368"/>
    </row>
    <row r="61" spans="1:14" ht="27.75" customHeight="1" x14ac:dyDescent="0.25">
      <c r="B61" s="62"/>
      <c r="I61" s="62"/>
      <c r="J61" s="63"/>
      <c r="L61" s="64"/>
    </row>
    <row r="62" spans="1:14" ht="27.75" customHeight="1" x14ac:dyDescent="0.25">
      <c r="A62" s="324" t="s">
        <v>477</v>
      </c>
      <c r="B62" s="324"/>
      <c r="C62" s="324"/>
      <c r="D62" s="324"/>
      <c r="E62" s="324"/>
      <c r="F62" s="324"/>
      <c r="G62" s="324"/>
      <c r="I62" s="62"/>
      <c r="J62" s="63"/>
      <c r="L62" s="64"/>
    </row>
    <row r="63" spans="1:14" ht="27.75" customHeight="1" x14ac:dyDescent="0.25">
      <c r="A63" s="369" t="s">
        <v>44</v>
      </c>
      <c r="B63" s="370"/>
      <c r="C63" s="370"/>
      <c r="D63" s="363" t="s">
        <v>478</v>
      </c>
      <c r="E63" s="363"/>
      <c r="F63" s="363"/>
      <c r="G63" s="363"/>
      <c r="I63" s="62"/>
      <c r="J63" s="63"/>
      <c r="L63" s="64"/>
    </row>
    <row r="64" spans="1:14" ht="47.4" customHeight="1" x14ac:dyDescent="0.25">
      <c r="A64" s="332" t="s">
        <v>54</v>
      </c>
      <c r="B64" s="332"/>
      <c r="C64" s="332"/>
      <c r="D64" s="335" t="s">
        <v>140</v>
      </c>
      <c r="E64" s="336"/>
      <c r="F64" s="336"/>
      <c r="G64" s="337"/>
      <c r="I64" s="62"/>
      <c r="J64" s="63"/>
      <c r="L64" s="64"/>
    </row>
    <row r="65" spans="1:14" ht="27.75" customHeight="1" x14ac:dyDescent="0.25">
      <c r="A65" s="332" t="s">
        <v>59</v>
      </c>
      <c r="B65" s="332"/>
      <c r="C65" s="332"/>
      <c r="D65" s="335" t="s">
        <v>60</v>
      </c>
      <c r="E65" s="336"/>
      <c r="F65" s="336"/>
      <c r="G65" s="337"/>
      <c r="I65" s="62"/>
      <c r="J65" s="63"/>
      <c r="L65" s="64"/>
    </row>
    <row r="66" spans="1:14" ht="27.75" customHeight="1" x14ac:dyDescent="0.25">
      <c r="I66" s="62"/>
      <c r="J66" s="63"/>
      <c r="L66" s="64"/>
    </row>
    <row r="67" spans="1:14" ht="27.75" customHeight="1" x14ac:dyDescent="0.25">
      <c r="I67" s="62"/>
      <c r="J67" s="63"/>
      <c r="L67" s="64"/>
    </row>
    <row r="68" spans="1:14" ht="66" x14ac:dyDescent="0.25">
      <c r="A68" s="58" t="s">
        <v>479</v>
      </c>
      <c r="B68" s="57" t="s">
        <v>480</v>
      </c>
      <c r="C68" s="58" t="s">
        <v>481</v>
      </c>
      <c r="D68" s="57" t="s">
        <v>482</v>
      </c>
      <c r="E68" s="59" t="s">
        <v>483</v>
      </c>
      <c r="F68" s="59" t="s">
        <v>484</v>
      </c>
      <c r="G68" s="60" t="s">
        <v>485</v>
      </c>
      <c r="H68" s="59" t="s">
        <v>486</v>
      </c>
      <c r="I68" s="59" t="s">
        <v>487</v>
      </c>
      <c r="J68" s="125" t="s">
        <v>488</v>
      </c>
      <c r="K68" s="60" t="s">
        <v>489</v>
      </c>
      <c r="L68" s="59" t="s">
        <v>490</v>
      </c>
      <c r="M68" s="59" t="s">
        <v>491</v>
      </c>
      <c r="N68" s="125" t="s">
        <v>492</v>
      </c>
    </row>
    <row r="69" spans="1:14" ht="27.75" customHeight="1" x14ac:dyDescent="0.25">
      <c r="A69" s="96"/>
      <c r="B69" s="61"/>
      <c r="C69" s="96"/>
      <c r="D69" s="61"/>
      <c r="E69" s="253"/>
      <c r="F69" s="253"/>
      <c r="G69" s="65"/>
      <c r="H69" s="66"/>
      <c r="I69" s="66"/>
      <c r="J69" s="66"/>
      <c r="K69" s="67"/>
      <c r="L69" s="68"/>
      <c r="M69" s="68"/>
      <c r="N69" s="68"/>
    </row>
    <row r="70" spans="1:14" ht="27.75" customHeight="1" x14ac:dyDescent="0.25">
      <c r="I70" s="62"/>
      <c r="J70" s="63"/>
      <c r="L70" s="64"/>
    </row>
    <row r="71" spans="1:14" ht="27.75" customHeight="1" x14ac:dyDescent="0.25">
      <c r="I71" s="62"/>
      <c r="J71" s="63"/>
      <c r="L71" s="64"/>
    </row>
    <row r="72" spans="1:14" ht="39.6" customHeight="1" x14ac:dyDescent="0.25">
      <c r="A72" s="366" t="str">
        <f>Overview!B4&amp; " - Effective from "&amp;Overview!D4&amp;" - "&amp;Overview!E4&amp;" Schedule of Charges for use of the Distribution System by EHV Properties (including LDNOs with EHV Properties/end users) in NPG Northeast Area (GSP Group _F)"</f>
        <v>Southern Electric Power Distribution plc - Effective from 1 April 2027 - Final Schedule of Charges for use of the Distribution System by EHV Properties (including LDNOs with EHV Properties/end users) in NPG Northeast Area (GSP Group _F)</v>
      </c>
      <c r="B72" s="367"/>
      <c r="C72" s="367"/>
      <c r="D72" s="367"/>
      <c r="E72" s="367"/>
      <c r="F72" s="367"/>
      <c r="G72" s="367"/>
      <c r="H72" s="367"/>
      <c r="I72" s="367"/>
      <c r="J72" s="367"/>
      <c r="K72" s="367"/>
      <c r="L72" s="367"/>
      <c r="M72" s="367"/>
      <c r="N72" s="368"/>
    </row>
    <row r="73" spans="1:14" ht="27.75" customHeight="1" x14ac:dyDescent="0.25">
      <c r="B73" s="62"/>
      <c r="I73" s="62"/>
      <c r="J73" s="63"/>
      <c r="L73" s="64"/>
    </row>
    <row r="74" spans="1:14" ht="27.75" customHeight="1" x14ac:dyDescent="0.25">
      <c r="A74" s="324" t="s">
        <v>477</v>
      </c>
      <c r="B74" s="324"/>
      <c r="C74" s="324"/>
      <c r="D74" s="324"/>
      <c r="E74" s="324"/>
      <c r="F74" s="324"/>
      <c r="G74" s="324"/>
      <c r="H74" s="63"/>
      <c r="I74" s="62"/>
      <c r="J74" s="63"/>
      <c r="L74" s="64"/>
    </row>
    <row r="75" spans="1:14" ht="27.75" customHeight="1" x14ac:dyDescent="0.25">
      <c r="A75" s="369" t="s">
        <v>44</v>
      </c>
      <c r="B75" s="370"/>
      <c r="C75" s="370"/>
      <c r="D75" s="363" t="s">
        <v>478</v>
      </c>
      <c r="E75" s="363"/>
      <c r="F75" s="363"/>
      <c r="G75" s="363"/>
      <c r="H75" s="63"/>
      <c r="I75" s="62"/>
      <c r="J75" s="63"/>
      <c r="L75" s="64"/>
    </row>
    <row r="76" spans="1:14" ht="42.9" customHeight="1" x14ac:dyDescent="0.25">
      <c r="A76" s="332" t="s">
        <v>54</v>
      </c>
      <c r="B76" s="332"/>
      <c r="C76" s="332"/>
      <c r="D76" s="327" t="s">
        <v>498</v>
      </c>
      <c r="E76" s="327"/>
      <c r="F76" s="327"/>
      <c r="G76" s="327"/>
      <c r="H76" s="63"/>
      <c r="I76" s="62"/>
      <c r="J76" s="63"/>
      <c r="L76" s="64"/>
    </row>
    <row r="77" spans="1:14" ht="22.5" customHeight="1" x14ac:dyDescent="0.25">
      <c r="A77" s="332" t="s">
        <v>59</v>
      </c>
      <c r="B77" s="332"/>
      <c r="C77" s="332"/>
      <c r="D77" s="327" t="s">
        <v>60</v>
      </c>
      <c r="E77" s="327"/>
      <c r="F77" s="327"/>
      <c r="G77" s="327"/>
      <c r="I77" s="62"/>
      <c r="J77" s="63"/>
      <c r="L77" s="64"/>
    </row>
    <row r="78" spans="1:14" ht="21" customHeight="1" x14ac:dyDescent="0.25">
      <c r="I78" s="62"/>
      <c r="J78" s="63"/>
      <c r="L78" s="64"/>
    </row>
    <row r="79" spans="1:14" ht="15.9" customHeight="1" x14ac:dyDescent="0.25">
      <c r="I79" s="62"/>
      <c r="J79" s="63"/>
      <c r="L79" s="64"/>
    </row>
    <row r="80" spans="1:14" ht="67.5" customHeight="1" x14ac:dyDescent="0.25">
      <c r="A80" s="58" t="s">
        <v>479</v>
      </c>
      <c r="B80" s="57" t="s">
        <v>480</v>
      </c>
      <c r="C80" s="58" t="s">
        <v>481</v>
      </c>
      <c r="D80" s="57" t="s">
        <v>482</v>
      </c>
      <c r="E80" s="59" t="s">
        <v>483</v>
      </c>
      <c r="F80" s="59" t="s">
        <v>484</v>
      </c>
      <c r="G80" s="60" t="s">
        <v>485</v>
      </c>
      <c r="H80" s="59" t="s">
        <v>486</v>
      </c>
      <c r="I80" s="59" t="s">
        <v>487</v>
      </c>
      <c r="J80" s="125" t="s">
        <v>488</v>
      </c>
      <c r="K80" s="60" t="s">
        <v>489</v>
      </c>
      <c r="L80" s="59" t="s">
        <v>490</v>
      </c>
      <c r="M80" s="59" t="s">
        <v>491</v>
      </c>
      <c r="N80" s="125" t="s">
        <v>492</v>
      </c>
    </row>
    <row r="81" spans="1:14" ht="27.75" customHeight="1" x14ac:dyDescent="0.25">
      <c r="A81" s="96">
        <v>592</v>
      </c>
      <c r="B81" s="252" t="s">
        <v>499</v>
      </c>
      <c r="C81" s="96"/>
      <c r="D81" s="61"/>
      <c r="E81" s="253"/>
      <c r="F81" s="253">
        <v>3</v>
      </c>
      <c r="G81" s="65">
        <v>0</v>
      </c>
      <c r="H81" s="254">
        <v>95940.29</v>
      </c>
      <c r="I81" s="66">
        <v>0.97</v>
      </c>
      <c r="J81" s="66">
        <v>0.97</v>
      </c>
      <c r="K81" s="67"/>
      <c r="L81" s="68"/>
      <c r="M81" s="68"/>
      <c r="N81" s="68"/>
    </row>
    <row r="82" spans="1:14" ht="27.75" customHeight="1" x14ac:dyDescent="0.25">
      <c r="G82" s="305"/>
      <c r="I82" s="62"/>
      <c r="J82" s="63"/>
      <c r="L82" s="64"/>
    </row>
    <row r="83" spans="1:14" ht="27.75" customHeight="1" x14ac:dyDescent="0.25">
      <c r="I83" s="62"/>
      <c r="J83" s="63"/>
      <c r="L83" s="64"/>
    </row>
    <row r="84" spans="1:14" ht="40.5" customHeight="1" x14ac:dyDescent="0.25">
      <c r="A84" s="366" t="str">
        <f>Overview!B4&amp; " - Effective from "&amp;Overview!D4&amp;" - "&amp;Overview!E4&amp;" Schedule of Charges for use of the Distribution System by EHV Properties (including LDNOs with EHV Properties/end users) in SP Electricity North West Area (GSP Group _G)"</f>
        <v>Southern Electric Power Distribution plc - Effective from 1 April 2027 - Final Schedule of Charges for use of the Distribution System by EHV Properties (including LDNOs with EHV Properties/end users) in SP Electricity North West Area (GSP Group _G)</v>
      </c>
      <c r="B84" s="367"/>
      <c r="C84" s="367"/>
      <c r="D84" s="367"/>
      <c r="E84" s="367"/>
      <c r="F84" s="367"/>
      <c r="G84" s="367"/>
      <c r="H84" s="367"/>
      <c r="I84" s="367"/>
      <c r="J84" s="367"/>
      <c r="K84" s="367"/>
      <c r="L84" s="367"/>
      <c r="M84" s="367"/>
      <c r="N84" s="368"/>
    </row>
    <row r="85" spans="1:14" ht="27.75" customHeight="1" x14ac:dyDescent="0.25">
      <c r="B85" s="62"/>
      <c r="I85" s="62"/>
      <c r="J85" s="63"/>
      <c r="L85" s="64"/>
    </row>
    <row r="86" spans="1:14" ht="27.75" customHeight="1" x14ac:dyDescent="0.25">
      <c r="A86" s="324" t="s">
        <v>477</v>
      </c>
      <c r="B86" s="324"/>
      <c r="C86" s="324"/>
      <c r="D86" s="324"/>
      <c r="E86" s="324"/>
      <c r="F86" s="324"/>
      <c r="G86" s="324"/>
      <c r="I86" s="62"/>
      <c r="J86" s="63"/>
      <c r="L86" s="64"/>
    </row>
    <row r="87" spans="1:14" ht="27.75" customHeight="1" x14ac:dyDescent="0.25">
      <c r="A87" s="369" t="s">
        <v>44</v>
      </c>
      <c r="B87" s="370"/>
      <c r="C87" s="370"/>
      <c r="D87" s="363" t="s">
        <v>478</v>
      </c>
      <c r="E87" s="363"/>
      <c r="F87" s="363"/>
      <c r="G87" s="363"/>
      <c r="I87" s="62"/>
      <c r="J87" s="63"/>
      <c r="L87" s="64"/>
    </row>
    <row r="88" spans="1:14" ht="68.099999999999994" customHeight="1" x14ac:dyDescent="0.25">
      <c r="A88" s="332" t="s">
        <v>54</v>
      </c>
      <c r="B88" s="332"/>
      <c r="C88" s="332"/>
      <c r="D88" s="327" t="s">
        <v>51</v>
      </c>
      <c r="E88" s="327"/>
      <c r="F88" s="327"/>
      <c r="G88" s="327"/>
      <c r="I88" s="62"/>
      <c r="J88" s="63"/>
      <c r="L88" s="64"/>
    </row>
    <row r="89" spans="1:14" ht="27.75" customHeight="1" x14ac:dyDescent="0.25">
      <c r="A89" s="332" t="s">
        <v>59</v>
      </c>
      <c r="B89" s="332"/>
      <c r="C89" s="332"/>
      <c r="D89" s="335" t="s">
        <v>60</v>
      </c>
      <c r="E89" s="336"/>
      <c r="F89" s="336"/>
      <c r="G89" s="337"/>
      <c r="I89" s="62"/>
      <c r="J89" s="63"/>
      <c r="L89" s="64"/>
    </row>
    <row r="90" spans="1:14" ht="19.5" customHeight="1" x14ac:dyDescent="0.25">
      <c r="I90" s="62"/>
      <c r="J90" s="63"/>
      <c r="L90" s="64"/>
    </row>
    <row r="91" spans="1:14" ht="19.5" customHeight="1" x14ac:dyDescent="0.25">
      <c r="I91" s="62"/>
      <c r="J91" s="63"/>
      <c r="L91" s="64"/>
    </row>
    <row r="92" spans="1:14" ht="75.900000000000006" customHeight="1" x14ac:dyDescent="0.25">
      <c r="A92" s="58" t="s">
        <v>479</v>
      </c>
      <c r="B92" s="57" t="s">
        <v>480</v>
      </c>
      <c r="C92" s="58" t="s">
        <v>481</v>
      </c>
      <c r="D92" s="57" t="s">
        <v>482</v>
      </c>
      <c r="E92" s="59" t="s">
        <v>483</v>
      </c>
      <c r="F92" s="59" t="s">
        <v>484</v>
      </c>
      <c r="G92" s="60" t="s">
        <v>485</v>
      </c>
      <c r="H92" s="59" t="s">
        <v>486</v>
      </c>
      <c r="I92" s="59" t="s">
        <v>487</v>
      </c>
      <c r="J92" s="125" t="s">
        <v>488</v>
      </c>
      <c r="K92" s="60" t="s">
        <v>489</v>
      </c>
      <c r="L92" s="59" t="s">
        <v>490</v>
      </c>
      <c r="M92" s="59" t="s">
        <v>491</v>
      </c>
      <c r="N92" s="125" t="s">
        <v>492</v>
      </c>
    </row>
    <row r="93" spans="1:14" ht="27.75" customHeight="1" x14ac:dyDescent="0.25">
      <c r="A93" s="96"/>
      <c r="B93" s="61"/>
      <c r="C93" s="96"/>
      <c r="D93" s="61"/>
      <c r="E93" s="253"/>
      <c r="F93" s="253"/>
      <c r="G93" s="65"/>
      <c r="H93" s="66"/>
      <c r="I93" s="66"/>
      <c r="J93" s="66"/>
      <c r="K93" s="67"/>
      <c r="L93" s="68"/>
      <c r="M93" s="68"/>
      <c r="N93" s="68"/>
    </row>
    <row r="94" spans="1:14" ht="27.75" customHeight="1" x14ac:dyDescent="0.25">
      <c r="I94" s="62"/>
      <c r="J94" s="63"/>
      <c r="L94" s="64"/>
    </row>
    <row r="95" spans="1:14" ht="27.75" customHeight="1" x14ac:dyDescent="0.25">
      <c r="I95" s="62"/>
      <c r="J95" s="63"/>
      <c r="L95" s="64"/>
    </row>
    <row r="96" spans="1:14" ht="65.099999999999994" customHeight="1" x14ac:dyDescent="0.25">
      <c r="A96" s="366" t="str">
        <f>Overview!B4&amp; " - Effective from "&amp;Overview!D4&amp;" - "&amp;Overview!E4&amp;" Schedule of Charges for use of the Distribution System by EHV Properties (including LDNOs with EHV Properties/end users) in UKPN SPN Area (GSP Group _J)"</f>
        <v>Southern Electric Power Distribution plc - Effective from 1 April 2027 - Final Schedule of Charges for use of the Distribution System by EHV Properties (including LDNOs with EHV Properties/end users) in UKPN SPN Area (GSP Group _J)</v>
      </c>
      <c r="B96" s="367"/>
      <c r="C96" s="367"/>
      <c r="D96" s="367"/>
      <c r="E96" s="367"/>
      <c r="F96" s="367"/>
      <c r="G96" s="367"/>
      <c r="H96" s="367"/>
      <c r="I96" s="367"/>
      <c r="J96" s="367"/>
      <c r="K96" s="367"/>
      <c r="L96" s="367"/>
      <c r="M96" s="367"/>
      <c r="N96" s="368"/>
    </row>
    <row r="97" spans="1:14" ht="27.75" customHeight="1" x14ac:dyDescent="0.25">
      <c r="B97" s="62"/>
      <c r="I97" s="62"/>
      <c r="J97" s="63"/>
      <c r="L97" s="64"/>
    </row>
    <row r="98" spans="1:14" ht="27.75" customHeight="1" x14ac:dyDescent="0.25">
      <c r="A98" s="324" t="s">
        <v>477</v>
      </c>
      <c r="B98" s="324"/>
      <c r="C98" s="324"/>
      <c r="D98" s="324"/>
      <c r="E98" s="324"/>
      <c r="F98" s="324"/>
      <c r="G98" s="324"/>
      <c r="I98" s="62"/>
      <c r="J98" s="63"/>
      <c r="L98" s="64"/>
    </row>
    <row r="99" spans="1:14" ht="27.75" customHeight="1" x14ac:dyDescent="0.25">
      <c r="A99" s="369" t="s">
        <v>44</v>
      </c>
      <c r="B99" s="370"/>
      <c r="C99" s="370"/>
      <c r="D99" s="363" t="s">
        <v>478</v>
      </c>
      <c r="E99" s="363"/>
      <c r="F99" s="363"/>
      <c r="G99" s="363"/>
      <c r="I99" s="62"/>
      <c r="J99" s="63"/>
      <c r="L99" s="64"/>
    </row>
    <row r="100" spans="1:14" ht="48.9" customHeight="1" x14ac:dyDescent="0.25">
      <c r="A100" s="332" t="s">
        <v>54</v>
      </c>
      <c r="B100" s="332"/>
      <c r="C100" s="332"/>
      <c r="D100" s="335" t="s">
        <v>51</v>
      </c>
      <c r="E100" s="336"/>
      <c r="F100" s="336"/>
      <c r="G100" s="337"/>
      <c r="I100" s="62"/>
      <c r="J100" s="63"/>
      <c r="L100" s="64"/>
    </row>
    <row r="101" spans="1:14" ht="27.75" customHeight="1" x14ac:dyDescent="0.25">
      <c r="A101" s="332" t="s">
        <v>59</v>
      </c>
      <c r="B101" s="332"/>
      <c r="C101" s="332"/>
      <c r="D101" s="335" t="s">
        <v>496</v>
      </c>
      <c r="E101" s="336"/>
      <c r="F101" s="336"/>
      <c r="G101" s="337"/>
      <c r="I101" s="62"/>
      <c r="J101" s="63"/>
      <c r="L101" s="64"/>
    </row>
    <row r="102" spans="1:14" ht="19.5" customHeight="1" x14ac:dyDescent="0.25">
      <c r="I102" s="62"/>
      <c r="J102" s="63"/>
      <c r="L102" s="64"/>
    </row>
    <row r="103" spans="1:14" ht="18" customHeight="1" x14ac:dyDescent="0.25">
      <c r="I103" s="62"/>
      <c r="J103" s="63"/>
      <c r="L103" s="64"/>
    </row>
    <row r="104" spans="1:14" ht="77.099999999999994" customHeight="1" x14ac:dyDescent="0.25">
      <c r="A104" s="58" t="s">
        <v>479</v>
      </c>
      <c r="B104" s="57" t="s">
        <v>480</v>
      </c>
      <c r="C104" s="58" t="s">
        <v>481</v>
      </c>
      <c r="D104" s="57" t="s">
        <v>482</v>
      </c>
      <c r="E104" s="59" t="s">
        <v>483</v>
      </c>
      <c r="F104" s="59" t="s">
        <v>484</v>
      </c>
      <c r="G104" s="60" t="s">
        <v>485</v>
      </c>
      <c r="H104" s="59" t="s">
        <v>486</v>
      </c>
      <c r="I104" s="59" t="s">
        <v>487</v>
      </c>
      <c r="J104" s="125" t="s">
        <v>488</v>
      </c>
      <c r="K104" s="60" t="s">
        <v>489</v>
      </c>
      <c r="L104" s="59" t="s">
        <v>490</v>
      </c>
      <c r="M104" s="59" t="s">
        <v>491</v>
      </c>
      <c r="N104" s="125" t="s">
        <v>492</v>
      </c>
    </row>
    <row r="105" spans="1:14" ht="27.75" customHeight="1" x14ac:dyDescent="0.25">
      <c r="A105" s="96">
        <v>773</v>
      </c>
      <c r="B105" s="252" t="s">
        <v>500</v>
      </c>
      <c r="C105" s="96"/>
      <c r="D105" s="61"/>
      <c r="E105" s="253"/>
      <c r="F105" s="253">
        <v>3</v>
      </c>
      <c r="G105" s="65">
        <v>6.0000000000000001E-3</v>
      </c>
      <c r="H105" s="254">
        <v>133146.37</v>
      </c>
      <c r="I105" s="66">
        <v>0.9</v>
      </c>
      <c r="J105" s="66">
        <v>0.9</v>
      </c>
      <c r="K105" s="67"/>
      <c r="L105" s="68"/>
      <c r="M105" s="68"/>
      <c r="N105" s="68"/>
    </row>
    <row r="106" spans="1:14" ht="27.75" customHeight="1" x14ac:dyDescent="0.25">
      <c r="G106" s="305"/>
      <c r="I106" s="62"/>
      <c r="J106" s="63"/>
      <c r="L106" s="64"/>
    </row>
    <row r="107" spans="1:14" ht="27.75" customHeight="1" x14ac:dyDescent="0.25">
      <c r="I107" s="62"/>
      <c r="J107" s="63"/>
      <c r="L107" s="64"/>
    </row>
    <row r="108" spans="1:14" ht="54" customHeight="1" x14ac:dyDescent="0.25">
      <c r="A108" s="366" t="str">
        <f>Overview!B4&amp; " - Effective from "&amp;Overview!D4&amp;" - "&amp;Overview!E4&amp;" Schedule of Charges for use of the Distribution System by EHV Properties (including LDNOs with EHV Properties/end users) in NGED South Wales Area (GSP Group _K)"</f>
        <v>Southern Electric Power Distribution plc - Effective from 1 April 2027 - Final Schedule of Charges for use of the Distribution System by EHV Properties (including LDNOs with EHV Properties/end users) in NGED South Wales Area (GSP Group _K)</v>
      </c>
      <c r="B108" s="367"/>
      <c r="C108" s="367"/>
      <c r="D108" s="367"/>
      <c r="E108" s="367"/>
      <c r="F108" s="367"/>
      <c r="G108" s="367"/>
      <c r="H108" s="367"/>
      <c r="I108" s="367"/>
      <c r="J108" s="367"/>
      <c r="K108" s="367"/>
      <c r="L108" s="367"/>
      <c r="M108" s="367"/>
      <c r="N108" s="368"/>
    </row>
    <row r="109" spans="1:14" ht="27.75" customHeight="1" x14ac:dyDescent="0.25">
      <c r="B109" s="62"/>
      <c r="I109" s="62"/>
      <c r="J109" s="63"/>
      <c r="L109" s="64"/>
    </row>
    <row r="110" spans="1:14" ht="27.75" customHeight="1" x14ac:dyDescent="0.25">
      <c r="A110" s="324" t="s">
        <v>477</v>
      </c>
      <c r="B110" s="324"/>
      <c r="C110" s="324"/>
      <c r="D110" s="324"/>
      <c r="E110" s="324"/>
      <c r="F110" s="324"/>
      <c r="G110" s="324"/>
      <c r="I110" s="62"/>
      <c r="J110" s="63"/>
      <c r="L110" s="64"/>
    </row>
    <row r="111" spans="1:14" ht="27.75" customHeight="1" x14ac:dyDescent="0.25">
      <c r="A111" s="369" t="s">
        <v>44</v>
      </c>
      <c r="B111" s="370"/>
      <c r="C111" s="370"/>
      <c r="D111" s="363" t="s">
        <v>478</v>
      </c>
      <c r="E111" s="363"/>
      <c r="F111" s="363"/>
      <c r="G111" s="363"/>
      <c r="I111" s="62"/>
      <c r="J111" s="63"/>
      <c r="L111" s="64"/>
    </row>
    <row r="112" spans="1:14" ht="64.349999999999994" customHeight="1" x14ac:dyDescent="0.25">
      <c r="A112" s="356" t="s">
        <v>501</v>
      </c>
      <c r="B112" s="372"/>
      <c r="C112" s="357"/>
      <c r="D112" s="373" t="s">
        <v>502</v>
      </c>
      <c r="E112" s="374"/>
      <c r="F112" s="374"/>
      <c r="G112" s="375"/>
      <c r="I112" s="62"/>
      <c r="J112" s="63"/>
      <c r="L112" s="64"/>
    </row>
    <row r="113" spans="1:14" ht="27.75" customHeight="1" x14ac:dyDescent="0.25">
      <c r="A113" s="332" t="s">
        <v>59</v>
      </c>
      <c r="B113" s="332"/>
      <c r="C113" s="332"/>
      <c r="D113" s="335" t="s">
        <v>60</v>
      </c>
      <c r="E113" s="336"/>
      <c r="F113" s="336"/>
      <c r="G113" s="337"/>
      <c r="I113" s="62"/>
      <c r="J113" s="63"/>
      <c r="L113" s="64"/>
    </row>
    <row r="114" spans="1:14" ht="19.5" customHeight="1" x14ac:dyDescent="0.25">
      <c r="I114" s="62"/>
      <c r="J114" s="63"/>
      <c r="L114" s="64"/>
    </row>
    <row r="115" spans="1:14" ht="21" customHeight="1" x14ac:dyDescent="0.25">
      <c r="I115" s="62"/>
      <c r="J115" s="63"/>
      <c r="L115" s="64"/>
    </row>
    <row r="116" spans="1:14" ht="76.5" customHeight="1" x14ac:dyDescent="0.25">
      <c r="A116" s="58" t="s">
        <v>479</v>
      </c>
      <c r="B116" s="57" t="s">
        <v>480</v>
      </c>
      <c r="C116" s="58" t="s">
        <v>481</v>
      </c>
      <c r="D116" s="57" t="s">
        <v>482</v>
      </c>
      <c r="E116" s="59" t="s">
        <v>483</v>
      </c>
      <c r="F116" s="59" t="s">
        <v>484</v>
      </c>
      <c r="G116" s="60" t="s">
        <v>485</v>
      </c>
      <c r="H116" s="59" t="s">
        <v>486</v>
      </c>
      <c r="I116" s="59" t="s">
        <v>487</v>
      </c>
      <c r="J116" s="125" t="s">
        <v>488</v>
      </c>
      <c r="K116" s="60" t="s">
        <v>489</v>
      </c>
      <c r="L116" s="59" t="s">
        <v>490</v>
      </c>
      <c r="M116" s="59" t="s">
        <v>491</v>
      </c>
      <c r="N116" s="125" t="s">
        <v>492</v>
      </c>
    </row>
    <row r="117" spans="1:14" ht="27.75" customHeight="1" x14ac:dyDescent="0.25">
      <c r="A117" s="96"/>
      <c r="B117" s="61"/>
      <c r="C117" s="96"/>
      <c r="D117" s="61"/>
      <c r="E117" s="253"/>
      <c r="F117" s="253"/>
      <c r="G117" s="65"/>
      <c r="H117" s="66"/>
      <c r="I117" s="66"/>
      <c r="J117" s="66"/>
      <c r="K117" s="67"/>
      <c r="L117" s="68"/>
      <c r="M117" s="68"/>
      <c r="N117" s="68"/>
    </row>
    <row r="118" spans="1:14" ht="27.75" customHeight="1" x14ac:dyDescent="0.25">
      <c r="I118" s="62"/>
      <c r="J118" s="63"/>
      <c r="L118" s="64"/>
    </row>
    <row r="119" spans="1:14" ht="27.75" customHeight="1" x14ac:dyDescent="0.25">
      <c r="I119" s="62"/>
      <c r="J119" s="63"/>
      <c r="L119" s="64"/>
    </row>
    <row r="120" spans="1:14" ht="66.900000000000006" customHeight="1" x14ac:dyDescent="0.25">
      <c r="A120" s="366" t="str">
        <f>Overview!B4&amp; " - Effective from "&amp;Overview!D4&amp;" - "&amp;Overview!E4&amp;" Schedule of Charges for use of the Distribution System by EHV Properties (including LDNOs with EHV Properties/end users) in NGED South West (GSP Group _L)"</f>
        <v>Southern Electric Power Distribution plc - Effective from 1 April 2027 - Final Schedule of Charges for use of the Distribution System by EHV Properties (including LDNOs with EHV Properties/end users) in NGED South West (GSP Group _L)</v>
      </c>
      <c r="B120" s="367"/>
      <c r="C120" s="367"/>
      <c r="D120" s="367"/>
      <c r="E120" s="367"/>
      <c r="F120" s="367"/>
      <c r="G120" s="367"/>
      <c r="H120" s="367"/>
      <c r="I120" s="367"/>
      <c r="J120" s="367"/>
      <c r="K120" s="367"/>
      <c r="L120" s="367"/>
      <c r="M120" s="367"/>
      <c r="N120" s="368"/>
    </row>
    <row r="121" spans="1:14" ht="27.75" customHeight="1" x14ac:dyDescent="0.25">
      <c r="B121" s="62"/>
      <c r="I121" s="62"/>
      <c r="J121" s="63"/>
      <c r="L121" s="64"/>
    </row>
    <row r="122" spans="1:14" ht="27.75" customHeight="1" x14ac:dyDescent="0.25">
      <c r="A122" s="324" t="s">
        <v>477</v>
      </c>
      <c r="B122" s="324"/>
      <c r="C122" s="324"/>
      <c r="D122" s="324"/>
      <c r="E122" s="324"/>
      <c r="F122" s="324"/>
      <c r="G122" s="324"/>
      <c r="I122" s="62"/>
      <c r="J122" s="63"/>
      <c r="L122" s="64"/>
    </row>
    <row r="123" spans="1:14" ht="27.75" customHeight="1" x14ac:dyDescent="0.25">
      <c r="A123" s="369" t="s">
        <v>44</v>
      </c>
      <c r="B123" s="370"/>
      <c r="C123" s="370"/>
      <c r="D123" s="363" t="s">
        <v>478</v>
      </c>
      <c r="E123" s="363"/>
      <c r="F123" s="363"/>
      <c r="G123" s="363"/>
      <c r="I123" s="62"/>
      <c r="J123" s="63"/>
      <c r="L123" s="64"/>
    </row>
    <row r="124" spans="1:14" ht="51.6" customHeight="1" x14ac:dyDescent="0.25">
      <c r="A124" s="332" t="s">
        <v>503</v>
      </c>
      <c r="B124" s="332"/>
      <c r="C124" s="332"/>
      <c r="D124" s="335" t="s">
        <v>504</v>
      </c>
      <c r="E124" s="336"/>
      <c r="F124" s="336"/>
      <c r="G124" s="337"/>
      <c r="I124" s="62"/>
      <c r="J124" s="63"/>
      <c r="L124" s="64"/>
    </row>
    <row r="125" spans="1:14" ht="27.75" customHeight="1" x14ac:dyDescent="0.25">
      <c r="A125" s="332" t="s">
        <v>59</v>
      </c>
      <c r="B125" s="332"/>
      <c r="C125" s="332"/>
      <c r="D125" s="335" t="s">
        <v>60</v>
      </c>
      <c r="E125" s="336"/>
      <c r="F125" s="336"/>
      <c r="G125" s="337"/>
      <c r="I125" s="62"/>
      <c r="J125" s="63"/>
      <c r="L125" s="64"/>
    </row>
    <row r="126" spans="1:14" ht="17.100000000000001" customHeight="1" x14ac:dyDescent="0.25">
      <c r="I126" s="62"/>
      <c r="J126" s="63"/>
      <c r="L126" s="64"/>
    </row>
    <row r="127" spans="1:14" ht="15.9" customHeight="1" x14ac:dyDescent="0.25">
      <c r="I127" s="62"/>
      <c r="J127" s="63"/>
      <c r="L127" s="64"/>
    </row>
    <row r="128" spans="1:14" ht="67.5" customHeight="1" x14ac:dyDescent="0.25">
      <c r="A128" s="58" t="s">
        <v>479</v>
      </c>
      <c r="B128" s="57" t="s">
        <v>480</v>
      </c>
      <c r="C128" s="58" t="s">
        <v>481</v>
      </c>
      <c r="D128" s="57" t="s">
        <v>482</v>
      </c>
      <c r="E128" s="59" t="s">
        <v>483</v>
      </c>
      <c r="F128" s="59" t="s">
        <v>484</v>
      </c>
      <c r="G128" s="60" t="s">
        <v>485</v>
      </c>
      <c r="H128" s="59" t="s">
        <v>486</v>
      </c>
      <c r="I128" s="59" t="s">
        <v>487</v>
      </c>
      <c r="J128" s="125" t="s">
        <v>488</v>
      </c>
      <c r="K128" s="60" t="s">
        <v>489</v>
      </c>
      <c r="L128" s="59" t="s">
        <v>490</v>
      </c>
      <c r="M128" s="59" t="s">
        <v>491</v>
      </c>
      <c r="N128" s="125" t="s">
        <v>492</v>
      </c>
    </row>
    <row r="129" spans="1:14" ht="27.75" customHeight="1" x14ac:dyDescent="0.25">
      <c r="A129" s="96"/>
      <c r="B129" s="61"/>
      <c r="C129" s="96"/>
      <c r="D129" s="61"/>
      <c r="E129" s="253"/>
      <c r="F129" s="253"/>
      <c r="G129" s="65"/>
      <c r="H129" s="66"/>
      <c r="I129" s="66"/>
      <c r="J129" s="66"/>
      <c r="K129" s="67"/>
      <c r="L129" s="68"/>
      <c r="M129" s="68"/>
      <c r="N129" s="68"/>
    </row>
    <row r="130" spans="1:14" ht="21.9" customHeight="1" x14ac:dyDescent="0.25">
      <c r="I130" s="62"/>
      <c r="J130" s="63"/>
      <c r="L130" s="64"/>
    </row>
    <row r="131" spans="1:14" ht="18" customHeight="1" x14ac:dyDescent="0.25">
      <c r="I131" s="62"/>
      <c r="J131" s="63"/>
      <c r="L131" s="64"/>
    </row>
    <row r="132" spans="1:14" ht="57.9" customHeight="1" x14ac:dyDescent="0.25">
      <c r="A132" s="366" t="str">
        <f>Overview!B4&amp; " - Effective from "&amp;Overview!D4&amp;" - "&amp;Overview!E4&amp;" Schedule of Charges for use of the Distribution System by EHV Properties (including LDNOs with EHV Properties/end users) in NPG Yorkshire Area (GSP Group _M)"</f>
        <v>Southern Electric Power Distribution plc - Effective from 1 April 2027 - Final Schedule of Charges for use of the Distribution System by EHV Properties (including LDNOs with EHV Properties/end users) in NPG Yorkshire Area (GSP Group _M)</v>
      </c>
      <c r="B132" s="367"/>
      <c r="C132" s="367"/>
      <c r="D132" s="367"/>
      <c r="E132" s="367"/>
      <c r="F132" s="367"/>
      <c r="G132" s="367"/>
      <c r="H132" s="367"/>
      <c r="I132" s="367"/>
      <c r="J132" s="367"/>
      <c r="K132" s="367"/>
      <c r="L132" s="367"/>
      <c r="M132" s="367"/>
      <c r="N132" s="368"/>
    </row>
    <row r="133" spans="1:14" ht="27.75" customHeight="1" x14ac:dyDescent="0.25">
      <c r="B133" s="62"/>
      <c r="I133" s="62"/>
      <c r="J133" s="63"/>
      <c r="L133" s="64"/>
    </row>
    <row r="134" spans="1:14" ht="27.75" customHeight="1" x14ac:dyDescent="0.25">
      <c r="A134" s="324" t="s">
        <v>477</v>
      </c>
      <c r="B134" s="324"/>
      <c r="C134" s="324"/>
      <c r="D134" s="324"/>
      <c r="E134" s="324"/>
      <c r="F134" s="324"/>
      <c r="G134" s="324"/>
      <c r="I134" s="62"/>
      <c r="J134" s="63"/>
      <c r="L134" s="64"/>
    </row>
    <row r="135" spans="1:14" ht="27.75" customHeight="1" x14ac:dyDescent="0.25">
      <c r="A135" s="369" t="s">
        <v>44</v>
      </c>
      <c r="B135" s="370"/>
      <c r="C135" s="370"/>
      <c r="D135" s="363" t="s">
        <v>478</v>
      </c>
      <c r="E135" s="363"/>
      <c r="F135" s="363"/>
      <c r="G135" s="363"/>
      <c r="I135" s="62"/>
      <c r="J135" s="63"/>
      <c r="L135" s="64"/>
    </row>
    <row r="136" spans="1:14" ht="42.9" customHeight="1" x14ac:dyDescent="0.25">
      <c r="A136" s="332" t="s">
        <v>54</v>
      </c>
      <c r="B136" s="332"/>
      <c r="C136" s="332"/>
      <c r="D136" s="335" t="s">
        <v>498</v>
      </c>
      <c r="E136" s="336"/>
      <c r="F136" s="336"/>
      <c r="G136" s="337"/>
      <c r="I136" s="62"/>
      <c r="J136" s="63"/>
      <c r="L136" s="64"/>
    </row>
    <row r="137" spans="1:14" ht="27.75" customHeight="1" x14ac:dyDescent="0.25">
      <c r="A137" s="332" t="s">
        <v>59</v>
      </c>
      <c r="B137" s="332"/>
      <c r="C137" s="332"/>
      <c r="D137" s="335" t="s">
        <v>60</v>
      </c>
      <c r="E137" s="336"/>
      <c r="F137" s="336"/>
      <c r="G137" s="337"/>
      <c r="I137" s="62"/>
      <c r="J137" s="63"/>
      <c r="L137" s="64"/>
    </row>
    <row r="138" spans="1:14" ht="17.100000000000001" customHeight="1" x14ac:dyDescent="0.25">
      <c r="I138" s="62"/>
      <c r="J138" s="63"/>
      <c r="L138" s="64"/>
    </row>
    <row r="139" spans="1:14" ht="19.5" customHeight="1" x14ac:dyDescent="0.25">
      <c r="I139" s="62"/>
      <c r="J139" s="63"/>
      <c r="L139" s="64"/>
    </row>
    <row r="140" spans="1:14" ht="66" x14ac:dyDescent="0.25">
      <c r="A140" s="58" t="s">
        <v>479</v>
      </c>
      <c r="B140" s="57" t="s">
        <v>480</v>
      </c>
      <c r="C140" s="58" t="s">
        <v>481</v>
      </c>
      <c r="D140" s="57" t="s">
        <v>482</v>
      </c>
      <c r="E140" s="59" t="s">
        <v>483</v>
      </c>
      <c r="F140" s="59" t="s">
        <v>484</v>
      </c>
      <c r="G140" s="60" t="s">
        <v>485</v>
      </c>
      <c r="H140" s="59" t="s">
        <v>486</v>
      </c>
      <c r="I140" s="59" t="s">
        <v>487</v>
      </c>
      <c r="J140" s="125" t="s">
        <v>488</v>
      </c>
      <c r="K140" s="60" t="s">
        <v>489</v>
      </c>
      <c r="L140" s="59" t="s">
        <v>490</v>
      </c>
      <c r="M140" s="59" t="s">
        <v>491</v>
      </c>
      <c r="N140" s="125" t="s">
        <v>492</v>
      </c>
    </row>
    <row r="141" spans="1:14" ht="27.75" customHeight="1" x14ac:dyDescent="0.25">
      <c r="A141" s="96"/>
      <c r="B141" s="61"/>
      <c r="C141" s="96"/>
      <c r="D141" s="61"/>
      <c r="E141" s="253"/>
      <c r="F141" s="253"/>
      <c r="G141" s="65"/>
      <c r="H141" s="66"/>
      <c r="I141" s="66"/>
      <c r="J141" s="66"/>
      <c r="K141" s="67"/>
      <c r="L141" s="68"/>
      <c r="M141" s="68"/>
      <c r="N141" s="68"/>
    </row>
    <row r="142" spans="1:14" ht="27.75" customHeight="1" x14ac:dyDescent="0.25">
      <c r="I142" s="62"/>
      <c r="J142" s="63"/>
      <c r="L142" s="64"/>
    </row>
    <row r="143" spans="1:14" ht="27.75" customHeight="1" x14ac:dyDescent="0.25">
      <c r="A143" s="376" t="s">
        <v>505</v>
      </c>
      <c r="B143" s="377"/>
      <c r="C143" s="377"/>
      <c r="D143" s="377"/>
      <c r="E143" s="377"/>
      <c r="F143" s="377"/>
      <c r="G143" s="377"/>
      <c r="H143" s="377"/>
      <c r="I143" s="377"/>
      <c r="J143" s="377"/>
      <c r="K143" s="377"/>
      <c r="L143" s="377"/>
      <c r="M143" s="377"/>
      <c r="N143" s="377"/>
    </row>
  </sheetData>
  <mergeCells count="95">
    <mergeCell ref="A137:C137"/>
    <mergeCell ref="D137:G137"/>
    <mergeCell ref="A143:N143"/>
    <mergeCell ref="A134:G134"/>
    <mergeCell ref="A135:C135"/>
    <mergeCell ref="D135:G135"/>
    <mergeCell ref="A136:C136"/>
    <mergeCell ref="D136:G136"/>
    <mergeCell ref="A124:C124"/>
    <mergeCell ref="D124:G124"/>
    <mergeCell ref="A125:C125"/>
    <mergeCell ref="D125:G125"/>
    <mergeCell ref="A132:N132"/>
    <mergeCell ref="A113:C113"/>
    <mergeCell ref="D113:G113"/>
    <mergeCell ref="A120:N120"/>
    <mergeCell ref="A122:G122"/>
    <mergeCell ref="A123:C123"/>
    <mergeCell ref="D123:G123"/>
    <mergeCell ref="A110:G110"/>
    <mergeCell ref="A111:C111"/>
    <mergeCell ref="D111:G111"/>
    <mergeCell ref="A112:C112"/>
    <mergeCell ref="D112:G112"/>
    <mergeCell ref="A100:C100"/>
    <mergeCell ref="D100:G100"/>
    <mergeCell ref="A101:C101"/>
    <mergeCell ref="D101:G101"/>
    <mergeCell ref="A108:N108"/>
    <mergeCell ref="A89:C89"/>
    <mergeCell ref="D89:G89"/>
    <mergeCell ref="A96:N96"/>
    <mergeCell ref="A98:G98"/>
    <mergeCell ref="A99:C99"/>
    <mergeCell ref="D99:G99"/>
    <mergeCell ref="A86:G86"/>
    <mergeCell ref="A87:C87"/>
    <mergeCell ref="D87:G87"/>
    <mergeCell ref="A88:C88"/>
    <mergeCell ref="D88:G88"/>
    <mergeCell ref="A76:C76"/>
    <mergeCell ref="D76:G76"/>
    <mergeCell ref="A77:C77"/>
    <mergeCell ref="D77:G77"/>
    <mergeCell ref="A84:N84"/>
    <mergeCell ref="A65:C65"/>
    <mergeCell ref="D65:G65"/>
    <mergeCell ref="A72:N72"/>
    <mergeCell ref="A74:G74"/>
    <mergeCell ref="A75:C75"/>
    <mergeCell ref="D75:G75"/>
    <mergeCell ref="A62:G62"/>
    <mergeCell ref="A63:C63"/>
    <mergeCell ref="D63:G63"/>
    <mergeCell ref="A64:C64"/>
    <mergeCell ref="D64:G64"/>
    <mergeCell ref="A52:C52"/>
    <mergeCell ref="D52:G52"/>
    <mergeCell ref="A53:C53"/>
    <mergeCell ref="D53:G53"/>
    <mergeCell ref="A60:N60"/>
    <mergeCell ref="A47:N47"/>
    <mergeCell ref="A49:G49"/>
    <mergeCell ref="A50:C50"/>
    <mergeCell ref="D50:G50"/>
    <mergeCell ref="A51:C51"/>
    <mergeCell ref="D51:G51"/>
    <mergeCell ref="A38:C38"/>
    <mergeCell ref="D38:G38"/>
    <mergeCell ref="A39:C39"/>
    <mergeCell ref="D39:G39"/>
    <mergeCell ref="A40:C40"/>
    <mergeCell ref="D40:G40"/>
    <mergeCell ref="A27:C27"/>
    <mergeCell ref="D27:G27"/>
    <mergeCell ref="A34:N34"/>
    <mergeCell ref="A36:G36"/>
    <mergeCell ref="A37:C37"/>
    <mergeCell ref="D37:G37"/>
    <mergeCell ref="A22:N22"/>
    <mergeCell ref="A24:G24"/>
    <mergeCell ref="A25:C25"/>
    <mergeCell ref="D25:G25"/>
    <mergeCell ref="A26:C26"/>
    <mergeCell ref="D26:G26"/>
    <mergeCell ref="D6:F6"/>
    <mergeCell ref="D7:F7"/>
    <mergeCell ref="A5:C5"/>
    <mergeCell ref="A6:C6"/>
    <mergeCell ref="A7:C7"/>
    <mergeCell ref="A4:F4"/>
    <mergeCell ref="D5:F5"/>
    <mergeCell ref="C1:D1"/>
    <mergeCell ref="F1:P1"/>
    <mergeCell ref="A2:N2"/>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1"/>
  <sheetViews>
    <sheetView showGridLines="0" zoomScale="80" zoomScaleNormal="80" zoomScaleSheetLayoutView="100" workbookViewId="0">
      <selection activeCell="K2" sqref="K2"/>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4" t="s">
        <v>40</v>
      </c>
      <c r="B1" s="3"/>
      <c r="D1" s="3"/>
      <c r="E1" s="3"/>
      <c r="F1" s="3"/>
      <c r="G1" s="10"/>
      <c r="H1" s="4"/>
      <c r="I1" s="4"/>
    </row>
    <row r="2" spans="1:12" s="2" customFormat="1" ht="27" customHeight="1" x14ac:dyDescent="0.25">
      <c r="A2" s="324" t="str">
        <f>Overview!B4&amp; " - Effective from "&amp;Overview!D4&amp;" - "&amp;Overview!E4&amp;" LV and HV tariffs in E &amp; W"</f>
        <v>Southern Electric Power Distribution plc - Effective from 1 April 2027 - Final LV and HV tariffs in E &amp; W</v>
      </c>
      <c r="B2" s="324"/>
      <c r="C2" s="324"/>
      <c r="D2" s="324"/>
      <c r="E2" s="324"/>
      <c r="F2" s="324"/>
      <c r="G2" s="324"/>
      <c r="H2" s="324"/>
      <c r="I2" s="324"/>
      <c r="J2" s="324"/>
      <c r="K2" s="4"/>
      <c r="L2" s="4"/>
    </row>
    <row r="3" spans="1:12" s="2" customFormat="1" ht="27" customHeight="1" x14ac:dyDescent="0.25">
      <c r="A3" s="380" t="s">
        <v>506</v>
      </c>
      <c r="B3" s="380"/>
      <c r="C3" s="380"/>
      <c r="D3" s="380"/>
      <c r="E3" s="380"/>
      <c r="F3" s="380"/>
      <c r="G3" s="380"/>
      <c r="H3" s="380"/>
      <c r="I3" s="380"/>
      <c r="J3" s="380"/>
      <c r="K3" s="4"/>
      <c r="L3" s="4"/>
    </row>
    <row r="4" spans="1:12" s="2" customFormat="1" ht="71.25" customHeight="1" x14ac:dyDescent="0.25">
      <c r="A4" s="16"/>
      <c r="B4" s="29" t="s">
        <v>71</v>
      </c>
      <c r="C4" s="15" t="s">
        <v>63</v>
      </c>
      <c r="D4" s="57" t="s">
        <v>64</v>
      </c>
      <c r="E4" s="57" t="s">
        <v>65</v>
      </c>
      <c r="F4" s="57" t="s">
        <v>66</v>
      </c>
      <c r="G4" s="15" t="s">
        <v>67</v>
      </c>
      <c r="H4" s="15"/>
      <c r="I4" s="15"/>
      <c r="J4" s="15"/>
      <c r="K4" s="4"/>
      <c r="L4" s="4"/>
    </row>
    <row r="5" spans="1:12" s="2" customFormat="1" ht="32.25" customHeight="1" x14ac:dyDescent="0.25">
      <c r="A5" s="17"/>
      <c r="B5" s="28"/>
      <c r="C5" s="18"/>
      <c r="D5" s="19"/>
      <c r="E5" s="19"/>
      <c r="F5" s="19"/>
      <c r="G5" s="20"/>
      <c r="H5" s="27"/>
      <c r="I5" s="27"/>
      <c r="J5" s="27"/>
      <c r="K5" s="4"/>
      <c r="L5" s="4"/>
    </row>
    <row r="6" spans="1:12" x14ac:dyDescent="0.25">
      <c r="A6" s="381" t="s">
        <v>507</v>
      </c>
      <c r="B6" s="378" t="s">
        <v>508</v>
      </c>
      <c r="C6" s="378"/>
      <c r="D6" s="378"/>
      <c r="E6" s="378"/>
      <c r="F6" s="378"/>
      <c r="G6" s="378"/>
      <c r="H6" s="379"/>
      <c r="I6" s="379"/>
      <c r="J6" s="379"/>
    </row>
    <row r="7" spans="1:12" x14ac:dyDescent="0.25">
      <c r="A7" s="381"/>
      <c r="B7" s="378"/>
      <c r="C7" s="378"/>
      <c r="D7" s="378"/>
      <c r="E7" s="378"/>
      <c r="F7" s="378"/>
      <c r="G7" s="378"/>
      <c r="H7" s="379"/>
      <c r="I7" s="379"/>
      <c r="J7" s="379"/>
    </row>
    <row r="8" spans="1:12" x14ac:dyDescent="0.25">
      <c r="A8" s="381"/>
      <c r="B8" s="378"/>
      <c r="C8" s="378"/>
      <c r="D8" s="378"/>
      <c r="E8" s="378"/>
      <c r="F8" s="378"/>
      <c r="G8" s="378"/>
      <c r="H8" s="379"/>
      <c r="I8" s="379"/>
      <c r="J8" s="379"/>
    </row>
    <row r="9" spans="1:12" x14ac:dyDescent="0.25">
      <c r="A9" s="53"/>
      <c r="B9" s="53"/>
      <c r="C9" s="53"/>
      <c r="D9" s="53"/>
      <c r="E9" s="53"/>
      <c r="F9" s="53"/>
      <c r="G9" s="53"/>
      <c r="H9" s="53"/>
      <c r="I9" s="53"/>
      <c r="J9" s="53"/>
    </row>
    <row r="10" spans="1:12" x14ac:dyDescent="0.25">
      <c r="A10" s="53"/>
      <c r="B10" s="53"/>
      <c r="C10" s="53"/>
      <c r="D10" s="53"/>
      <c r="E10" s="53"/>
      <c r="F10" s="53"/>
      <c r="G10" s="53"/>
      <c r="H10" s="53"/>
      <c r="I10" s="53"/>
      <c r="J10" s="53"/>
    </row>
    <row r="11" spans="1:12" s="2" customFormat="1" ht="27" customHeight="1" x14ac:dyDescent="0.25">
      <c r="A11" s="380" t="s">
        <v>509</v>
      </c>
      <c r="B11" s="380"/>
      <c r="C11" s="380"/>
      <c r="D11" s="380"/>
      <c r="E11" s="380"/>
      <c r="F11" s="380"/>
      <c r="G11" s="380"/>
      <c r="H11" s="380"/>
      <c r="I11" s="380"/>
      <c r="J11" s="380"/>
      <c r="K11" s="4"/>
      <c r="L11" s="4"/>
    </row>
    <row r="12" spans="1:12" s="2" customFormat="1" ht="58.5" customHeight="1" x14ac:dyDescent="0.25">
      <c r="A12" s="16"/>
      <c r="B12" s="29" t="s">
        <v>71</v>
      </c>
      <c r="C12" s="15" t="s">
        <v>63</v>
      </c>
      <c r="D12" s="57" t="s">
        <v>64</v>
      </c>
      <c r="E12" s="57" t="s">
        <v>65</v>
      </c>
      <c r="F12" s="57" t="s">
        <v>66</v>
      </c>
      <c r="G12" s="15" t="s">
        <v>67</v>
      </c>
      <c r="H12" s="15" t="s">
        <v>68</v>
      </c>
      <c r="I12" s="29" t="s">
        <v>69</v>
      </c>
      <c r="J12" s="15" t="s">
        <v>70</v>
      </c>
      <c r="K12" s="4"/>
      <c r="L12" s="4"/>
    </row>
    <row r="13" spans="1:12" s="2" customFormat="1" ht="32.25" customHeight="1" x14ac:dyDescent="0.25">
      <c r="A13" s="17"/>
      <c r="B13" s="28"/>
      <c r="C13" s="18">
        <v>0</v>
      </c>
      <c r="D13" s="19"/>
      <c r="E13" s="19"/>
      <c r="F13" s="19"/>
      <c r="G13" s="20"/>
      <c r="H13" s="20"/>
      <c r="I13" s="20"/>
      <c r="J13" s="19"/>
      <c r="K13" s="4"/>
      <c r="L13" s="4"/>
    </row>
    <row r="14" spans="1:12" x14ac:dyDescent="0.25">
      <c r="A14" s="381" t="s">
        <v>507</v>
      </c>
      <c r="B14" s="382" t="s">
        <v>44</v>
      </c>
      <c r="C14" s="382"/>
      <c r="D14" s="382"/>
      <c r="E14" s="382"/>
      <c r="F14" s="382"/>
      <c r="G14" s="382"/>
      <c r="H14" s="383"/>
      <c r="I14" s="383"/>
      <c r="J14" s="383"/>
    </row>
    <row r="15" spans="1:12" x14ac:dyDescent="0.25">
      <c r="A15" s="381"/>
      <c r="B15" s="378" t="s">
        <v>508</v>
      </c>
      <c r="C15" s="378"/>
      <c r="D15" s="378"/>
      <c r="E15" s="378"/>
      <c r="F15" s="378"/>
      <c r="G15" s="378"/>
      <c r="H15" s="379"/>
      <c r="I15" s="379"/>
      <c r="J15" s="379"/>
    </row>
    <row r="16" spans="1:12" x14ac:dyDescent="0.25">
      <c r="A16" s="381"/>
      <c r="B16" s="378" t="s">
        <v>510</v>
      </c>
      <c r="C16" s="378"/>
      <c r="D16" s="378"/>
      <c r="E16" s="378"/>
      <c r="F16" s="378"/>
      <c r="G16" s="378"/>
      <c r="H16" s="379"/>
      <c r="I16" s="379"/>
      <c r="J16" s="379"/>
    </row>
    <row r="17" spans="1:10" x14ac:dyDescent="0.25">
      <c r="A17" s="384"/>
      <c r="B17" s="378" t="s">
        <v>511</v>
      </c>
      <c r="C17" s="378"/>
      <c r="D17" s="378"/>
      <c r="E17" s="378"/>
      <c r="F17" s="378"/>
      <c r="G17" s="378"/>
      <c r="H17" s="379"/>
      <c r="I17" s="379"/>
      <c r="J17" s="379"/>
    </row>
    <row r="18" spans="1:10" x14ac:dyDescent="0.25">
      <c r="A18" s="384"/>
      <c r="B18" s="378" t="s">
        <v>512</v>
      </c>
      <c r="C18" s="378"/>
      <c r="D18" s="378"/>
      <c r="E18" s="378"/>
      <c r="F18" s="378"/>
      <c r="G18" s="378"/>
      <c r="H18" s="379"/>
      <c r="I18" s="379"/>
      <c r="J18" s="379"/>
    </row>
    <row r="19" spans="1:10" x14ac:dyDescent="0.25">
      <c r="A19" s="384"/>
      <c r="B19" s="378" t="s">
        <v>513</v>
      </c>
      <c r="C19" s="378"/>
      <c r="D19" s="378"/>
      <c r="E19" s="378"/>
      <c r="F19" s="378"/>
      <c r="G19" s="378"/>
      <c r="H19" s="379"/>
      <c r="I19" s="379"/>
      <c r="J19" s="379"/>
    </row>
    <row r="20" spans="1:10" x14ac:dyDescent="0.25">
      <c r="A20" s="384"/>
      <c r="B20" s="378"/>
      <c r="C20" s="378"/>
      <c r="D20" s="378"/>
      <c r="E20" s="378"/>
      <c r="F20" s="378"/>
      <c r="G20" s="378"/>
      <c r="H20" s="379"/>
      <c r="I20" s="379"/>
      <c r="J20" s="379"/>
    </row>
    <row r="21" spans="1:10" x14ac:dyDescent="0.25">
      <c r="A21" s="384"/>
      <c r="B21" s="378" t="s">
        <v>514</v>
      </c>
      <c r="C21" s="378"/>
      <c r="D21" s="378"/>
      <c r="E21" s="378"/>
      <c r="F21" s="378"/>
      <c r="G21" s="378"/>
      <c r="H21" s="379"/>
      <c r="I21" s="379"/>
      <c r="J21" s="379"/>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6">
    <mergeCell ref="B19:J19"/>
    <mergeCell ref="B20:J20"/>
    <mergeCell ref="B21:J21"/>
    <mergeCell ref="B18:J18"/>
    <mergeCell ref="A2:J2"/>
    <mergeCell ref="A3:J3"/>
    <mergeCell ref="B6:J6"/>
    <mergeCell ref="B7:J7"/>
    <mergeCell ref="B17:J17"/>
    <mergeCell ref="B8:J8"/>
    <mergeCell ref="A6:A8"/>
    <mergeCell ref="A11:J11"/>
    <mergeCell ref="B14:J14"/>
    <mergeCell ref="B15:J15"/>
    <mergeCell ref="B16:J16"/>
    <mergeCell ref="A14:A21"/>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UKPN EPN Area (GSP Group _A)"</f>
        <v>Southern Electric Power Distribution plc - Effective from 1 April 2027 - Final LDNO tariffs in UKPN EPN Area (GSP Group _A)</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184" t="s">
        <v>50</v>
      </c>
      <c r="B6" s="86" t="s">
        <v>51</v>
      </c>
      <c r="C6" s="86" t="s">
        <v>52</v>
      </c>
      <c r="D6" s="183" t="s">
        <v>53</v>
      </c>
      <c r="E6" s="87"/>
      <c r="F6" s="333" t="s">
        <v>54</v>
      </c>
      <c r="G6" s="334"/>
      <c r="H6" s="86" t="s">
        <v>51</v>
      </c>
      <c r="I6" s="86" t="s">
        <v>52</v>
      </c>
      <c r="J6" s="183" t="s">
        <v>53</v>
      </c>
      <c r="K6" s="87"/>
      <c r="L6" s="4"/>
      <c r="M6" s="4"/>
    </row>
    <row r="7" spans="1:13" ht="56.25" customHeight="1" x14ac:dyDescent="0.25">
      <c r="A7" s="184" t="s">
        <v>55</v>
      </c>
      <c r="B7" s="22"/>
      <c r="C7" s="185"/>
      <c r="D7" s="86" t="s">
        <v>56</v>
      </c>
      <c r="E7" s="87"/>
      <c r="F7" s="333" t="s">
        <v>57</v>
      </c>
      <c r="G7" s="334"/>
      <c r="H7" s="22"/>
      <c r="I7" s="86" t="s">
        <v>58</v>
      </c>
      <c r="J7" s="183" t="s">
        <v>53</v>
      </c>
      <c r="K7" s="87"/>
      <c r="L7" s="4"/>
      <c r="M7" s="4"/>
    </row>
    <row r="8" spans="1:13" ht="55.5" customHeight="1" x14ac:dyDescent="0.25">
      <c r="A8" s="180" t="s">
        <v>59</v>
      </c>
      <c r="B8" s="321" t="s">
        <v>60</v>
      </c>
      <c r="C8" s="322"/>
      <c r="D8" s="323"/>
      <c r="E8" s="87"/>
      <c r="F8" s="333" t="s">
        <v>55</v>
      </c>
      <c r="G8" s="334"/>
      <c r="H8" s="22"/>
      <c r="I8" s="22"/>
      <c r="J8" s="86" t="s">
        <v>56</v>
      </c>
      <c r="K8" s="87"/>
      <c r="L8" s="4"/>
      <c r="M8" s="4"/>
    </row>
    <row r="9" spans="1:13" s="79" customFormat="1" ht="55.5" customHeight="1" x14ac:dyDescent="0.25">
      <c r="E9" s="91"/>
      <c r="F9" s="330" t="s">
        <v>59</v>
      </c>
      <c r="G9" s="330"/>
      <c r="H9" s="321" t="s">
        <v>60</v>
      </c>
      <c r="I9" s="322"/>
      <c r="J9" s="323"/>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74</v>
      </c>
      <c r="D14" s="128">
        <v>9.69</v>
      </c>
      <c r="E14" s="129">
        <v>1.5880000000000001</v>
      </c>
      <c r="F14" s="130">
        <v>0.214</v>
      </c>
      <c r="G14" s="158">
        <v>7.57</v>
      </c>
      <c r="H14" s="159"/>
      <c r="I14" s="161"/>
      <c r="J14" s="45"/>
    </row>
    <row r="15" spans="1:13" ht="27.75" customHeight="1" x14ac:dyDescent="0.25">
      <c r="A15" s="156" t="s">
        <v>519</v>
      </c>
      <c r="B15" s="28"/>
      <c r="C15" s="157">
        <v>2</v>
      </c>
      <c r="D15" s="128">
        <v>9.69</v>
      </c>
      <c r="E15" s="129">
        <v>1.5880000000000001</v>
      </c>
      <c r="F15" s="130">
        <v>0.214</v>
      </c>
      <c r="G15" s="159"/>
      <c r="H15" s="159"/>
      <c r="I15" s="161"/>
      <c r="J15" s="45"/>
    </row>
    <row r="16" spans="1:13" ht="27.75" customHeight="1" x14ac:dyDescent="0.25">
      <c r="A16" s="156" t="s">
        <v>520</v>
      </c>
      <c r="B16" s="28"/>
      <c r="C16" s="157" t="s">
        <v>78</v>
      </c>
      <c r="D16" s="128">
        <v>7.4809999999999999</v>
      </c>
      <c r="E16" s="129">
        <v>1.226</v>
      </c>
      <c r="F16" s="130">
        <v>0.16500000000000001</v>
      </c>
      <c r="G16" s="158">
        <v>6.68</v>
      </c>
      <c r="H16" s="159"/>
      <c r="I16" s="161"/>
      <c r="J16" s="45"/>
    </row>
    <row r="17" spans="1:10" ht="27.75" customHeight="1" x14ac:dyDescent="0.25">
      <c r="A17" s="156" t="s">
        <v>521</v>
      </c>
      <c r="B17" s="28"/>
      <c r="C17" s="157" t="s">
        <v>78</v>
      </c>
      <c r="D17" s="128">
        <v>7.4809999999999999</v>
      </c>
      <c r="E17" s="129">
        <v>1.226</v>
      </c>
      <c r="F17" s="130">
        <v>0.16500000000000001</v>
      </c>
      <c r="G17" s="158">
        <v>7.94</v>
      </c>
      <c r="H17" s="159"/>
      <c r="I17" s="161"/>
      <c r="J17" s="45"/>
    </row>
    <row r="18" spans="1:10" ht="27.75" customHeight="1" x14ac:dyDescent="0.25">
      <c r="A18" s="156" t="s">
        <v>522</v>
      </c>
      <c r="B18" s="28"/>
      <c r="C18" s="157" t="s">
        <v>78</v>
      </c>
      <c r="D18" s="128">
        <v>7.4809999999999999</v>
      </c>
      <c r="E18" s="129">
        <v>1.226</v>
      </c>
      <c r="F18" s="130">
        <v>0.16500000000000001</v>
      </c>
      <c r="G18" s="158">
        <v>10.07</v>
      </c>
      <c r="H18" s="159"/>
      <c r="I18" s="161"/>
      <c r="J18" s="45"/>
    </row>
    <row r="19" spans="1:10" ht="27.75" customHeight="1" x14ac:dyDescent="0.25">
      <c r="A19" s="156" t="s">
        <v>523</v>
      </c>
      <c r="B19" s="28"/>
      <c r="C19" s="157" t="s">
        <v>78</v>
      </c>
      <c r="D19" s="128">
        <v>7.4809999999999999</v>
      </c>
      <c r="E19" s="129">
        <v>1.226</v>
      </c>
      <c r="F19" s="130">
        <v>0.16500000000000001</v>
      </c>
      <c r="G19" s="158">
        <v>13.44</v>
      </c>
      <c r="H19" s="159"/>
      <c r="I19" s="161"/>
      <c r="J19" s="45"/>
    </row>
    <row r="20" spans="1:10" ht="27.75" customHeight="1" x14ac:dyDescent="0.25">
      <c r="A20" s="156" t="s">
        <v>524</v>
      </c>
      <c r="B20" s="28"/>
      <c r="C20" s="157" t="s">
        <v>78</v>
      </c>
      <c r="D20" s="128">
        <v>7.4809999999999999</v>
      </c>
      <c r="E20" s="129">
        <v>1.226</v>
      </c>
      <c r="F20" s="130">
        <v>0.16500000000000001</v>
      </c>
      <c r="G20" s="158">
        <v>25.52</v>
      </c>
      <c r="H20" s="159"/>
      <c r="I20" s="161"/>
      <c r="J20" s="45"/>
    </row>
    <row r="21" spans="1:10" ht="27.75" customHeight="1" x14ac:dyDescent="0.25">
      <c r="A21" s="156" t="s">
        <v>525</v>
      </c>
      <c r="B21" s="28"/>
      <c r="C21" s="157">
        <v>4</v>
      </c>
      <c r="D21" s="128">
        <v>7.4809999999999999</v>
      </c>
      <c r="E21" s="129">
        <v>1.226</v>
      </c>
      <c r="F21" s="130">
        <v>0.16500000000000001</v>
      </c>
      <c r="G21" s="159"/>
      <c r="H21" s="159"/>
      <c r="I21" s="161"/>
      <c r="J21" s="45"/>
    </row>
    <row r="22" spans="1:10" ht="27.75" customHeight="1" x14ac:dyDescent="0.25">
      <c r="A22" s="156" t="s">
        <v>526</v>
      </c>
      <c r="B22" s="28"/>
      <c r="C22" s="157">
        <v>0</v>
      </c>
      <c r="D22" s="128">
        <v>5.4779999999999998</v>
      </c>
      <c r="E22" s="129">
        <v>0.85399999999999998</v>
      </c>
      <c r="F22" s="130">
        <v>0.108</v>
      </c>
      <c r="G22" s="158">
        <v>15.98</v>
      </c>
      <c r="H22" s="158">
        <v>5.64</v>
      </c>
      <c r="I22" s="162">
        <v>5.64</v>
      </c>
      <c r="J22" s="44">
        <v>0.27400000000000002</v>
      </c>
    </row>
    <row r="23" spans="1:10" ht="27.75" customHeight="1" x14ac:dyDescent="0.25">
      <c r="A23" s="156" t="s">
        <v>527</v>
      </c>
      <c r="B23" s="28"/>
      <c r="C23" s="157">
        <v>0</v>
      </c>
      <c r="D23" s="128">
        <v>5.4779999999999998</v>
      </c>
      <c r="E23" s="129">
        <v>0.85399999999999998</v>
      </c>
      <c r="F23" s="130">
        <v>0.108</v>
      </c>
      <c r="G23" s="158">
        <v>55.87</v>
      </c>
      <c r="H23" s="158">
        <v>5.64</v>
      </c>
      <c r="I23" s="162">
        <v>5.64</v>
      </c>
      <c r="J23" s="44">
        <v>0.27400000000000002</v>
      </c>
    </row>
    <row r="24" spans="1:10" ht="27.75" customHeight="1" x14ac:dyDescent="0.25">
      <c r="A24" s="156" t="s">
        <v>528</v>
      </c>
      <c r="B24" s="28"/>
      <c r="C24" s="157">
        <v>0</v>
      </c>
      <c r="D24" s="128">
        <v>5.4779999999999998</v>
      </c>
      <c r="E24" s="129">
        <v>0.85399999999999998</v>
      </c>
      <c r="F24" s="130">
        <v>0.108</v>
      </c>
      <c r="G24" s="158">
        <v>79.069999999999993</v>
      </c>
      <c r="H24" s="158">
        <v>5.64</v>
      </c>
      <c r="I24" s="162">
        <v>5.64</v>
      </c>
      <c r="J24" s="44">
        <v>0.27400000000000002</v>
      </c>
    </row>
    <row r="25" spans="1:10" ht="27.75" customHeight="1" x14ac:dyDescent="0.25">
      <c r="A25" s="156" t="s">
        <v>529</v>
      </c>
      <c r="B25" s="28"/>
      <c r="C25" s="157">
        <v>0</v>
      </c>
      <c r="D25" s="128">
        <v>5.4779999999999998</v>
      </c>
      <c r="E25" s="129">
        <v>0.85399999999999998</v>
      </c>
      <c r="F25" s="130">
        <v>0.108</v>
      </c>
      <c r="G25" s="158">
        <v>111.45</v>
      </c>
      <c r="H25" s="158">
        <v>5.64</v>
      </c>
      <c r="I25" s="162">
        <v>5.64</v>
      </c>
      <c r="J25" s="44">
        <v>0.27400000000000002</v>
      </c>
    </row>
    <row r="26" spans="1:10" ht="27.75" customHeight="1" x14ac:dyDescent="0.25">
      <c r="A26" s="156" t="s">
        <v>530</v>
      </c>
      <c r="B26" s="28"/>
      <c r="C26" s="157">
        <v>0</v>
      </c>
      <c r="D26" s="128">
        <v>5.4779999999999998</v>
      </c>
      <c r="E26" s="129">
        <v>0.85399999999999998</v>
      </c>
      <c r="F26" s="130">
        <v>0.108</v>
      </c>
      <c r="G26" s="158">
        <v>237.71</v>
      </c>
      <c r="H26" s="158">
        <v>5.64</v>
      </c>
      <c r="I26" s="162">
        <v>5.64</v>
      </c>
      <c r="J26" s="44">
        <v>0.27400000000000002</v>
      </c>
    </row>
    <row r="27" spans="1:10" ht="27.75" customHeight="1" x14ac:dyDescent="0.25">
      <c r="A27" s="156" t="s">
        <v>531</v>
      </c>
      <c r="B27" s="28"/>
      <c r="C27" s="163" t="s">
        <v>120</v>
      </c>
      <c r="D27" s="131">
        <v>28.539000000000001</v>
      </c>
      <c r="E27" s="132">
        <v>2.94</v>
      </c>
      <c r="F27" s="130">
        <v>1.7050000000000001</v>
      </c>
      <c r="G27" s="159"/>
      <c r="H27" s="159"/>
      <c r="I27" s="161"/>
      <c r="J27" s="45"/>
    </row>
    <row r="28" spans="1:10" ht="27.75" customHeight="1" x14ac:dyDescent="0.25">
      <c r="A28" s="156" t="s">
        <v>532</v>
      </c>
      <c r="B28" s="28"/>
      <c r="C28" s="163" t="s">
        <v>533</v>
      </c>
      <c r="D28" s="128">
        <v>-8.76</v>
      </c>
      <c r="E28" s="129">
        <v>-1.4350000000000001</v>
      </c>
      <c r="F28" s="130">
        <v>-0.19400000000000001</v>
      </c>
      <c r="G28" s="158">
        <v>0</v>
      </c>
      <c r="H28" s="159"/>
      <c r="I28" s="161"/>
      <c r="J28" s="45"/>
    </row>
    <row r="29" spans="1:10" ht="27.75" customHeight="1" x14ac:dyDescent="0.25">
      <c r="A29" s="156" t="s">
        <v>534</v>
      </c>
      <c r="B29" s="28"/>
      <c r="C29" s="163">
        <v>0</v>
      </c>
      <c r="D29" s="128">
        <v>-8.76</v>
      </c>
      <c r="E29" s="129">
        <v>-1.4350000000000001</v>
      </c>
      <c r="F29" s="130">
        <v>-0.19400000000000001</v>
      </c>
      <c r="G29" s="158">
        <v>0</v>
      </c>
      <c r="H29" s="159"/>
      <c r="I29" s="161"/>
      <c r="J29" s="44">
        <v>0.5</v>
      </c>
    </row>
    <row r="30" spans="1:10" ht="27.75" customHeight="1" x14ac:dyDescent="0.25">
      <c r="A30" s="160" t="s">
        <v>535</v>
      </c>
      <c r="B30" s="28"/>
      <c r="C30" s="163" t="s">
        <v>74</v>
      </c>
      <c r="D30" s="128">
        <v>7.5190000000000001</v>
      </c>
      <c r="E30" s="129">
        <v>1.232</v>
      </c>
      <c r="F30" s="130">
        <v>0.16600000000000001</v>
      </c>
      <c r="G30" s="158">
        <v>5.87</v>
      </c>
      <c r="H30" s="159"/>
      <c r="I30" s="161"/>
      <c r="J30" s="45"/>
    </row>
    <row r="31" spans="1:10" ht="27.75" customHeight="1" x14ac:dyDescent="0.25">
      <c r="A31" s="160" t="s">
        <v>536</v>
      </c>
      <c r="B31" s="28"/>
      <c r="C31" s="163">
        <v>2</v>
      </c>
      <c r="D31" s="128">
        <v>7.5190000000000001</v>
      </c>
      <c r="E31" s="129">
        <v>1.232</v>
      </c>
      <c r="F31" s="130">
        <v>0.16600000000000001</v>
      </c>
      <c r="G31" s="159"/>
      <c r="H31" s="159"/>
      <c r="I31" s="161"/>
      <c r="J31" s="45"/>
    </row>
    <row r="32" spans="1:10" ht="27.75" customHeight="1" x14ac:dyDescent="0.25">
      <c r="A32" s="160" t="s">
        <v>537</v>
      </c>
      <c r="B32" s="28"/>
      <c r="C32" s="163" t="s">
        <v>78</v>
      </c>
      <c r="D32" s="128">
        <v>5.8049999999999997</v>
      </c>
      <c r="E32" s="129">
        <v>0.95099999999999996</v>
      </c>
      <c r="F32" s="130">
        <v>0.128</v>
      </c>
      <c r="G32" s="158">
        <v>5.18</v>
      </c>
      <c r="H32" s="159"/>
      <c r="I32" s="161"/>
      <c r="J32" s="45"/>
    </row>
    <row r="33" spans="1:10" ht="27.75" customHeight="1" x14ac:dyDescent="0.25">
      <c r="A33" s="160" t="s">
        <v>538</v>
      </c>
      <c r="B33" s="28"/>
      <c r="C33" s="163" t="s">
        <v>78</v>
      </c>
      <c r="D33" s="128">
        <v>5.8049999999999997</v>
      </c>
      <c r="E33" s="129">
        <v>0.95099999999999996</v>
      </c>
      <c r="F33" s="130">
        <v>0.128</v>
      </c>
      <c r="G33" s="158">
        <v>6.16</v>
      </c>
      <c r="H33" s="159"/>
      <c r="I33" s="161"/>
      <c r="J33" s="45"/>
    </row>
    <row r="34" spans="1:10" ht="27.75" customHeight="1" x14ac:dyDescent="0.25">
      <c r="A34" s="160" t="s">
        <v>539</v>
      </c>
      <c r="B34" s="28"/>
      <c r="C34" s="163" t="s">
        <v>78</v>
      </c>
      <c r="D34" s="128">
        <v>5.8049999999999997</v>
      </c>
      <c r="E34" s="129">
        <v>0.95099999999999996</v>
      </c>
      <c r="F34" s="130">
        <v>0.128</v>
      </c>
      <c r="G34" s="158">
        <v>7.81</v>
      </c>
      <c r="H34" s="159"/>
      <c r="I34" s="161"/>
      <c r="J34" s="45"/>
    </row>
    <row r="35" spans="1:10" ht="27.75" customHeight="1" x14ac:dyDescent="0.25">
      <c r="A35" s="160" t="s">
        <v>540</v>
      </c>
      <c r="B35" s="28"/>
      <c r="C35" s="163" t="s">
        <v>78</v>
      </c>
      <c r="D35" s="128">
        <v>5.8049999999999997</v>
      </c>
      <c r="E35" s="129">
        <v>0.95099999999999996</v>
      </c>
      <c r="F35" s="130">
        <v>0.128</v>
      </c>
      <c r="G35" s="158">
        <v>10.43</v>
      </c>
      <c r="H35" s="159"/>
      <c r="I35" s="161"/>
      <c r="J35" s="45"/>
    </row>
    <row r="36" spans="1:10" ht="27.75" customHeight="1" x14ac:dyDescent="0.25">
      <c r="A36" s="160" t="s">
        <v>541</v>
      </c>
      <c r="B36" s="28"/>
      <c r="C36" s="163" t="s">
        <v>78</v>
      </c>
      <c r="D36" s="128">
        <v>5.8049999999999997</v>
      </c>
      <c r="E36" s="129">
        <v>0.95099999999999996</v>
      </c>
      <c r="F36" s="130">
        <v>0.128</v>
      </c>
      <c r="G36" s="158">
        <v>19.809999999999999</v>
      </c>
      <c r="H36" s="159"/>
      <c r="I36" s="161"/>
      <c r="J36" s="45"/>
    </row>
    <row r="37" spans="1:10" ht="27.75" customHeight="1" x14ac:dyDescent="0.25">
      <c r="A37" s="160" t="s">
        <v>542</v>
      </c>
      <c r="B37" s="28"/>
      <c r="C37" s="163">
        <v>4</v>
      </c>
      <c r="D37" s="128">
        <v>5.8049999999999997</v>
      </c>
      <c r="E37" s="129">
        <v>0.95099999999999996</v>
      </c>
      <c r="F37" s="130">
        <v>0.128</v>
      </c>
      <c r="G37" s="159"/>
      <c r="H37" s="159"/>
      <c r="I37" s="161"/>
      <c r="J37" s="45"/>
    </row>
    <row r="38" spans="1:10" ht="27.75" customHeight="1" x14ac:dyDescent="0.25">
      <c r="A38" s="160" t="s">
        <v>543</v>
      </c>
      <c r="B38" s="28"/>
      <c r="C38" s="163">
        <v>0</v>
      </c>
      <c r="D38" s="128">
        <v>4.2510000000000003</v>
      </c>
      <c r="E38" s="129">
        <v>0.66300000000000003</v>
      </c>
      <c r="F38" s="130">
        <v>8.4000000000000005E-2</v>
      </c>
      <c r="G38" s="158">
        <v>12.4</v>
      </c>
      <c r="H38" s="158">
        <v>4.38</v>
      </c>
      <c r="I38" s="162">
        <v>4.38</v>
      </c>
      <c r="J38" s="44">
        <v>0.21299999999999999</v>
      </c>
    </row>
    <row r="39" spans="1:10" ht="27.75" customHeight="1" x14ac:dyDescent="0.25">
      <c r="A39" s="160" t="s">
        <v>544</v>
      </c>
      <c r="B39" s="28"/>
      <c r="C39" s="163">
        <v>0</v>
      </c>
      <c r="D39" s="128">
        <v>4.2510000000000003</v>
      </c>
      <c r="E39" s="129">
        <v>0.66300000000000003</v>
      </c>
      <c r="F39" s="130">
        <v>8.4000000000000005E-2</v>
      </c>
      <c r="G39" s="158">
        <v>43.35</v>
      </c>
      <c r="H39" s="158">
        <v>4.38</v>
      </c>
      <c r="I39" s="162">
        <v>4.38</v>
      </c>
      <c r="J39" s="44">
        <v>0.21299999999999999</v>
      </c>
    </row>
    <row r="40" spans="1:10" ht="27.75" customHeight="1" x14ac:dyDescent="0.25">
      <c r="A40" s="160" t="s">
        <v>545</v>
      </c>
      <c r="B40" s="28"/>
      <c r="C40" s="163">
        <v>0</v>
      </c>
      <c r="D40" s="128">
        <v>4.2510000000000003</v>
      </c>
      <c r="E40" s="129">
        <v>0.66300000000000003</v>
      </c>
      <c r="F40" s="130">
        <v>8.4000000000000005E-2</v>
      </c>
      <c r="G40" s="158">
        <v>61.35</v>
      </c>
      <c r="H40" s="158">
        <v>4.38</v>
      </c>
      <c r="I40" s="162">
        <v>4.38</v>
      </c>
      <c r="J40" s="44">
        <v>0.21299999999999999</v>
      </c>
    </row>
    <row r="41" spans="1:10" ht="27.75" customHeight="1" x14ac:dyDescent="0.25">
      <c r="A41" s="160" t="s">
        <v>546</v>
      </c>
      <c r="B41" s="28"/>
      <c r="C41" s="163">
        <v>0</v>
      </c>
      <c r="D41" s="128">
        <v>4.2510000000000003</v>
      </c>
      <c r="E41" s="129">
        <v>0.66300000000000003</v>
      </c>
      <c r="F41" s="130">
        <v>8.4000000000000005E-2</v>
      </c>
      <c r="G41" s="158">
        <v>86.48</v>
      </c>
      <c r="H41" s="158">
        <v>4.38</v>
      </c>
      <c r="I41" s="162">
        <v>4.38</v>
      </c>
      <c r="J41" s="44">
        <v>0.21299999999999999</v>
      </c>
    </row>
    <row r="42" spans="1:10" ht="27.75" customHeight="1" x14ac:dyDescent="0.25">
      <c r="A42" s="160" t="s">
        <v>547</v>
      </c>
      <c r="B42" s="28"/>
      <c r="C42" s="163">
        <v>0</v>
      </c>
      <c r="D42" s="128">
        <v>4.2510000000000003</v>
      </c>
      <c r="E42" s="129">
        <v>0.66300000000000003</v>
      </c>
      <c r="F42" s="130">
        <v>8.4000000000000005E-2</v>
      </c>
      <c r="G42" s="158">
        <v>184.45</v>
      </c>
      <c r="H42" s="158">
        <v>4.38</v>
      </c>
      <c r="I42" s="162">
        <v>4.38</v>
      </c>
      <c r="J42" s="44">
        <v>0.21299999999999999</v>
      </c>
    </row>
    <row r="43" spans="1:10" ht="27.75" customHeight="1" x14ac:dyDescent="0.25">
      <c r="A43" s="160" t="s">
        <v>548</v>
      </c>
      <c r="B43" s="28"/>
      <c r="C43" s="163">
        <v>0</v>
      </c>
      <c r="D43" s="128">
        <v>4.2720000000000002</v>
      </c>
      <c r="E43" s="129">
        <v>0.61199999999999999</v>
      </c>
      <c r="F43" s="130">
        <v>6.8000000000000005E-2</v>
      </c>
      <c r="G43" s="158">
        <v>16.48</v>
      </c>
      <c r="H43" s="158">
        <v>5.0199999999999996</v>
      </c>
      <c r="I43" s="162">
        <v>5.0199999999999996</v>
      </c>
      <c r="J43" s="44">
        <v>0.19700000000000001</v>
      </c>
    </row>
    <row r="44" spans="1:10" ht="27.75" customHeight="1" x14ac:dyDescent="0.25">
      <c r="A44" s="160" t="s">
        <v>549</v>
      </c>
      <c r="B44" s="28"/>
      <c r="C44" s="163">
        <v>0</v>
      </c>
      <c r="D44" s="128">
        <v>4.2720000000000002</v>
      </c>
      <c r="E44" s="129">
        <v>0.61199999999999999</v>
      </c>
      <c r="F44" s="130">
        <v>6.8000000000000005E-2</v>
      </c>
      <c r="G44" s="158">
        <v>65.36</v>
      </c>
      <c r="H44" s="158">
        <v>5.0199999999999996</v>
      </c>
      <c r="I44" s="162">
        <v>5.0199999999999996</v>
      </c>
      <c r="J44" s="44">
        <v>0.19700000000000001</v>
      </c>
    </row>
    <row r="45" spans="1:10" ht="27.75" customHeight="1" x14ac:dyDescent="0.25">
      <c r="A45" s="160" t="s">
        <v>550</v>
      </c>
      <c r="B45" s="28"/>
      <c r="C45" s="163">
        <v>0</v>
      </c>
      <c r="D45" s="128">
        <v>4.2720000000000002</v>
      </c>
      <c r="E45" s="129">
        <v>0.61199999999999999</v>
      </c>
      <c r="F45" s="130">
        <v>6.8000000000000005E-2</v>
      </c>
      <c r="G45" s="158">
        <v>93.79</v>
      </c>
      <c r="H45" s="158">
        <v>5.0199999999999996</v>
      </c>
      <c r="I45" s="162">
        <v>5.0199999999999996</v>
      </c>
      <c r="J45" s="44">
        <v>0.19700000000000001</v>
      </c>
    </row>
    <row r="46" spans="1:10" ht="27.75" customHeight="1" x14ac:dyDescent="0.25">
      <c r="A46" s="160" t="s">
        <v>551</v>
      </c>
      <c r="B46" s="28"/>
      <c r="C46" s="163">
        <v>0</v>
      </c>
      <c r="D46" s="128">
        <v>4.2720000000000002</v>
      </c>
      <c r="E46" s="129">
        <v>0.61199999999999999</v>
      </c>
      <c r="F46" s="130">
        <v>6.8000000000000005E-2</v>
      </c>
      <c r="G46" s="158">
        <v>133.47999999999999</v>
      </c>
      <c r="H46" s="158">
        <v>5.0199999999999996</v>
      </c>
      <c r="I46" s="162">
        <v>5.0199999999999996</v>
      </c>
      <c r="J46" s="44">
        <v>0.19700000000000001</v>
      </c>
    </row>
    <row r="47" spans="1:10" ht="27.75" customHeight="1" x14ac:dyDescent="0.25">
      <c r="A47" s="160" t="s">
        <v>552</v>
      </c>
      <c r="B47" s="28"/>
      <c r="C47" s="163">
        <v>0</v>
      </c>
      <c r="D47" s="128">
        <v>4.2720000000000002</v>
      </c>
      <c r="E47" s="129">
        <v>0.61199999999999999</v>
      </c>
      <c r="F47" s="130">
        <v>6.8000000000000005E-2</v>
      </c>
      <c r="G47" s="158">
        <v>288.2</v>
      </c>
      <c r="H47" s="158">
        <v>5.0199999999999996</v>
      </c>
      <c r="I47" s="162">
        <v>5.0199999999999996</v>
      </c>
      <c r="J47" s="44">
        <v>0.19700000000000001</v>
      </c>
    </row>
    <row r="48" spans="1:10" ht="27.75" customHeight="1" x14ac:dyDescent="0.25">
      <c r="A48" s="160" t="s">
        <v>553</v>
      </c>
      <c r="B48" s="28"/>
      <c r="C48" s="163">
        <v>0</v>
      </c>
      <c r="D48" s="128">
        <v>4.0960000000000001</v>
      </c>
      <c r="E48" s="129">
        <v>0.55500000000000005</v>
      </c>
      <c r="F48" s="130">
        <v>5.8999999999999997E-2</v>
      </c>
      <c r="G48" s="158">
        <v>195.33</v>
      </c>
      <c r="H48" s="158">
        <v>4.92</v>
      </c>
      <c r="I48" s="162">
        <v>4.92</v>
      </c>
      <c r="J48" s="44">
        <v>0.17799999999999999</v>
      </c>
    </row>
    <row r="49" spans="1:10" ht="27.75" customHeight="1" x14ac:dyDescent="0.25">
      <c r="A49" s="160" t="s">
        <v>554</v>
      </c>
      <c r="B49" s="28"/>
      <c r="C49" s="163">
        <v>0</v>
      </c>
      <c r="D49" s="128">
        <v>4.0960000000000001</v>
      </c>
      <c r="E49" s="129">
        <v>0.55500000000000005</v>
      </c>
      <c r="F49" s="130">
        <v>5.8999999999999997E-2</v>
      </c>
      <c r="G49" s="158">
        <v>673.78</v>
      </c>
      <c r="H49" s="158">
        <v>4.92</v>
      </c>
      <c r="I49" s="162">
        <v>4.92</v>
      </c>
      <c r="J49" s="44">
        <v>0.17799999999999999</v>
      </c>
    </row>
    <row r="50" spans="1:10" ht="27.75" customHeight="1" x14ac:dyDescent="0.25">
      <c r="A50" s="160" t="s">
        <v>555</v>
      </c>
      <c r="B50" s="28"/>
      <c r="C50" s="163">
        <v>0</v>
      </c>
      <c r="D50" s="128">
        <v>4.0960000000000001</v>
      </c>
      <c r="E50" s="129">
        <v>0.55500000000000005</v>
      </c>
      <c r="F50" s="130">
        <v>5.8999999999999997E-2</v>
      </c>
      <c r="G50" s="158">
        <v>1216.6199999999999</v>
      </c>
      <c r="H50" s="158">
        <v>4.92</v>
      </c>
      <c r="I50" s="162">
        <v>4.92</v>
      </c>
      <c r="J50" s="44">
        <v>0.17799999999999999</v>
      </c>
    </row>
    <row r="51" spans="1:10" ht="27.75" customHeight="1" x14ac:dyDescent="0.25">
      <c r="A51" s="160" t="s">
        <v>556</v>
      </c>
      <c r="B51" s="28"/>
      <c r="C51" s="163">
        <v>0</v>
      </c>
      <c r="D51" s="128">
        <v>4.0960000000000001</v>
      </c>
      <c r="E51" s="129">
        <v>0.55500000000000005</v>
      </c>
      <c r="F51" s="130">
        <v>5.8999999999999997E-2</v>
      </c>
      <c r="G51" s="158">
        <v>1998.85</v>
      </c>
      <c r="H51" s="158">
        <v>4.92</v>
      </c>
      <c r="I51" s="162">
        <v>4.92</v>
      </c>
      <c r="J51" s="44">
        <v>0.17799999999999999</v>
      </c>
    </row>
    <row r="52" spans="1:10" ht="27.75" customHeight="1" x14ac:dyDescent="0.25">
      <c r="A52" s="160" t="s">
        <v>557</v>
      </c>
      <c r="B52" s="28"/>
      <c r="C52" s="163">
        <v>0</v>
      </c>
      <c r="D52" s="128">
        <v>4.0960000000000001</v>
      </c>
      <c r="E52" s="129">
        <v>0.55500000000000005</v>
      </c>
      <c r="F52" s="130">
        <v>5.8999999999999997E-2</v>
      </c>
      <c r="G52" s="158">
        <v>5459.35</v>
      </c>
      <c r="H52" s="158">
        <v>4.92</v>
      </c>
      <c r="I52" s="162">
        <v>4.92</v>
      </c>
      <c r="J52" s="44">
        <v>0.17799999999999999</v>
      </c>
    </row>
    <row r="53" spans="1:10" ht="27.75" customHeight="1" x14ac:dyDescent="0.25">
      <c r="A53" s="160" t="s">
        <v>558</v>
      </c>
      <c r="B53" s="28"/>
      <c r="C53" s="163" t="s">
        <v>120</v>
      </c>
      <c r="D53" s="131">
        <v>22.145</v>
      </c>
      <c r="E53" s="132">
        <v>2.282</v>
      </c>
      <c r="F53" s="130">
        <v>1.323</v>
      </c>
      <c r="G53" s="159"/>
      <c r="H53" s="159"/>
      <c r="I53" s="161"/>
      <c r="J53" s="45"/>
    </row>
    <row r="54" spans="1:10" ht="27.75" customHeight="1" x14ac:dyDescent="0.25">
      <c r="A54" s="160" t="s">
        <v>559</v>
      </c>
      <c r="B54" s="28"/>
      <c r="C54" s="163" t="s">
        <v>533</v>
      </c>
      <c r="D54" s="128">
        <v>-8.76</v>
      </c>
      <c r="E54" s="129">
        <v>-1.4350000000000001</v>
      </c>
      <c r="F54" s="130">
        <v>-0.19400000000000001</v>
      </c>
      <c r="G54" s="158">
        <v>0</v>
      </c>
      <c r="H54" s="159"/>
      <c r="I54" s="161"/>
      <c r="J54" s="45"/>
    </row>
    <row r="55" spans="1:10" ht="27.75" customHeight="1" x14ac:dyDescent="0.25">
      <c r="A55" s="160" t="s">
        <v>560</v>
      </c>
      <c r="B55" s="28"/>
      <c r="C55" s="163">
        <v>0</v>
      </c>
      <c r="D55" s="128">
        <v>-6.9880000000000004</v>
      </c>
      <c r="E55" s="129">
        <v>-1.1060000000000001</v>
      </c>
      <c r="F55" s="130">
        <v>-0.14299999999999999</v>
      </c>
      <c r="G55" s="158">
        <v>0</v>
      </c>
      <c r="H55" s="159"/>
      <c r="I55" s="161"/>
      <c r="J55" s="45"/>
    </row>
    <row r="56" spans="1:10" ht="27.75" customHeight="1" x14ac:dyDescent="0.25">
      <c r="A56" s="160" t="s">
        <v>561</v>
      </c>
      <c r="B56" s="28"/>
      <c r="C56" s="163">
        <v>0</v>
      </c>
      <c r="D56" s="128">
        <v>-8.76</v>
      </c>
      <c r="E56" s="129">
        <v>-1.4350000000000001</v>
      </c>
      <c r="F56" s="130">
        <v>-0.19400000000000001</v>
      </c>
      <c r="G56" s="158">
        <v>0</v>
      </c>
      <c r="H56" s="159"/>
      <c r="I56" s="161"/>
      <c r="J56" s="44">
        <v>0.5</v>
      </c>
    </row>
    <row r="57" spans="1:10" ht="27.75" customHeight="1" x14ac:dyDescent="0.25">
      <c r="A57" s="160" t="s">
        <v>562</v>
      </c>
      <c r="B57" s="28"/>
      <c r="C57" s="163">
        <v>0</v>
      </c>
      <c r="D57" s="128">
        <v>-6.9880000000000004</v>
      </c>
      <c r="E57" s="129">
        <v>-1.1060000000000001</v>
      </c>
      <c r="F57" s="130">
        <v>-0.14299999999999999</v>
      </c>
      <c r="G57" s="158">
        <v>0</v>
      </c>
      <c r="H57" s="159"/>
      <c r="I57" s="161"/>
      <c r="J57" s="44">
        <v>0.35399999999999998</v>
      </c>
    </row>
    <row r="58" spans="1:10" ht="27.75" customHeight="1" x14ac:dyDescent="0.25">
      <c r="A58" s="160" t="s">
        <v>563</v>
      </c>
      <c r="B58" s="28"/>
      <c r="C58" s="163">
        <v>0</v>
      </c>
      <c r="D58" s="128">
        <v>-5.1269999999999998</v>
      </c>
      <c r="E58" s="129">
        <v>-0.73499999999999999</v>
      </c>
      <c r="F58" s="130">
        <v>-8.2000000000000003E-2</v>
      </c>
      <c r="G58" s="158">
        <v>0</v>
      </c>
      <c r="H58" s="159"/>
      <c r="I58" s="161"/>
      <c r="J58" s="44">
        <v>0.29899999999999999</v>
      </c>
    </row>
    <row r="59" spans="1:10" ht="27.75" customHeight="1" x14ac:dyDescent="0.25">
      <c r="A59" s="156" t="s">
        <v>564</v>
      </c>
      <c r="B59" s="28"/>
      <c r="C59" s="163" t="s">
        <v>74</v>
      </c>
      <c r="D59" s="128">
        <v>6.5149999999999997</v>
      </c>
      <c r="E59" s="129">
        <v>1.0680000000000001</v>
      </c>
      <c r="F59" s="130">
        <v>0.14399999999999999</v>
      </c>
      <c r="G59" s="158">
        <v>5.09</v>
      </c>
      <c r="H59" s="159"/>
      <c r="I59" s="161"/>
      <c r="J59" s="45"/>
    </row>
    <row r="60" spans="1:10" ht="27.75" customHeight="1" x14ac:dyDescent="0.25">
      <c r="A60" s="156" t="s">
        <v>565</v>
      </c>
      <c r="B60" s="28"/>
      <c r="C60" s="163">
        <v>2</v>
      </c>
      <c r="D60" s="128">
        <v>6.5149999999999997</v>
      </c>
      <c r="E60" s="129">
        <v>1.0680000000000001</v>
      </c>
      <c r="F60" s="130">
        <v>0.14399999999999999</v>
      </c>
      <c r="G60" s="159"/>
      <c r="H60" s="159"/>
      <c r="I60" s="161"/>
      <c r="J60" s="45"/>
    </row>
    <row r="61" spans="1:10" ht="27.75" customHeight="1" x14ac:dyDescent="0.25">
      <c r="A61" s="156" t="s">
        <v>566</v>
      </c>
      <c r="B61" s="28"/>
      <c r="C61" s="163" t="s">
        <v>78</v>
      </c>
      <c r="D61" s="128">
        <v>5.03</v>
      </c>
      <c r="E61" s="129">
        <v>0.82399999999999995</v>
      </c>
      <c r="F61" s="130">
        <v>0.111</v>
      </c>
      <c r="G61" s="158">
        <v>4.49</v>
      </c>
      <c r="H61" s="159"/>
      <c r="I61" s="161"/>
      <c r="J61" s="45"/>
    </row>
    <row r="62" spans="1:10" ht="27.75" customHeight="1" x14ac:dyDescent="0.25">
      <c r="A62" s="156" t="s">
        <v>567</v>
      </c>
      <c r="B62" s="28"/>
      <c r="C62" s="163" t="s">
        <v>78</v>
      </c>
      <c r="D62" s="128">
        <v>5.03</v>
      </c>
      <c r="E62" s="129">
        <v>0.82399999999999995</v>
      </c>
      <c r="F62" s="130">
        <v>0.111</v>
      </c>
      <c r="G62" s="158">
        <v>5.34</v>
      </c>
      <c r="H62" s="159"/>
      <c r="I62" s="161"/>
      <c r="J62" s="45"/>
    </row>
    <row r="63" spans="1:10" ht="27.75" customHeight="1" x14ac:dyDescent="0.25">
      <c r="A63" s="156" t="s">
        <v>568</v>
      </c>
      <c r="B63" s="28"/>
      <c r="C63" s="163" t="s">
        <v>78</v>
      </c>
      <c r="D63" s="128">
        <v>5.03</v>
      </c>
      <c r="E63" s="129">
        <v>0.82399999999999995</v>
      </c>
      <c r="F63" s="130">
        <v>0.111</v>
      </c>
      <c r="G63" s="158">
        <v>6.77</v>
      </c>
      <c r="H63" s="159"/>
      <c r="I63" s="161"/>
      <c r="J63" s="45"/>
    </row>
    <row r="64" spans="1:10" ht="27.75" customHeight="1" x14ac:dyDescent="0.25">
      <c r="A64" s="156" t="s">
        <v>569</v>
      </c>
      <c r="B64" s="28"/>
      <c r="C64" s="163" t="s">
        <v>78</v>
      </c>
      <c r="D64" s="128">
        <v>5.03</v>
      </c>
      <c r="E64" s="129">
        <v>0.82399999999999995</v>
      </c>
      <c r="F64" s="130">
        <v>0.111</v>
      </c>
      <c r="G64" s="158">
        <v>9.0399999999999991</v>
      </c>
      <c r="H64" s="159"/>
      <c r="I64" s="161"/>
      <c r="J64" s="45"/>
    </row>
    <row r="65" spans="1:10" ht="27.75" customHeight="1" x14ac:dyDescent="0.25">
      <c r="A65" s="156" t="s">
        <v>570</v>
      </c>
      <c r="B65" s="28"/>
      <c r="C65" s="163" t="s">
        <v>78</v>
      </c>
      <c r="D65" s="128">
        <v>5.03</v>
      </c>
      <c r="E65" s="129">
        <v>0.82399999999999995</v>
      </c>
      <c r="F65" s="130">
        <v>0.111</v>
      </c>
      <c r="G65" s="158">
        <v>17.16</v>
      </c>
      <c r="H65" s="159"/>
      <c r="I65" s="161"/>
      <c r="J65" s="45"/>
    </row>
    <row r="66" spans="1:10" ht="27.75" customHeight="1" x14ac:dyDescent="0.25">
      <c r="A66" s="156" t="s">
        <v>571</v>
      </c>
      <c r="B66" s="28"/>
      <c r="C66" s="163">
        <v>4</v>
      </c>
      <c r="D66" s="128">
        <v>5.03</v>
      </c>
      <c r="E66" s="129">
        <v>0.82399999999999995</v>
      </c>
      <c r="F66" s="130">
        <v>0.111</v>
      </c>
      <c r="G66" s="159"/>
      <c r="H66" s="159"/>
      <c r="I66" s="161"/>
      <c r="J66" s="45"/>
    </row>
    <row r="67" spans="1:10" ht="27.75" customHeight="1" x14ac:dyDescent="0.25">
      <c r="A67" s="156" t="s">
        <v>572</v>
      </c>
      <c r="B67" s="28"/>
      <c r="C67" s="163">
        <v>0</v>
      </c>
      <c r="D67" s="128">
        <v>3.6829999999999998</v>
      </c>
      <c r="E67" s="129">
        <v>0.57399999999999995</v>
      </c>
      <c r="F67" s="130">
        <v>7.2999999999999995E-2</v>
      </c>
      <c r="G67" s="158">
        <v>10.75</v>
      </c>
      <c r="H67" s="158">
        <v>3.8</v>
      </c>
      <c r="I67" s="162">
        <v>3.8</v>
      </c>
      <c r="J67" s="44">
        <v>0.184</v>
      </c>
    </row>
    <row r="68" spans="1:10" ht="27.75" customHeight="1" x14ac:dyDescent="0.25">
      <c r="A68" s="156" t="s">
        <v>573</v>
      </c>
      <c r="B68" s="28"/>
      <c r="C68" s="163">
        <v>0</v>
      </c>
      <c r="D68" s="128">
        <v>3.6829999999999998</v>
      </c>
      <c r="E68" s="129">
        <v>0.57399999999999995</v>
      </c>
      <c r="F68" s="130">
        <v>7.2999999999999995E-2</v>
      </c>
      <c r="G68" s="158">
        <v>37.57</v>
      </c>
      <c r="H68" s="158">
        <v>3.8</v>
      </c>
      <c r="I68" s="162">
        <v>3.8</v>
      </c>
      <c r="J68" s="44">
        <v>0.184</v>
      </c>
    </row>
    <row r="69" spans="1:10" ht="27.75" customHeight="1" x14ac:dyDescent="0.25">
      <c r="A69" s="156" t="s">
        <v>574</v>
      </c>
      <c r="B69" s="28"/>
      <c r="C69" s="163">
        <v>0</v>
      </c>
      <c r="D69" s="128">
        <v>3.6829999999999998</v>
      </c>
      <c r="E69" s="129">
        <v>0.57399999999999995</v>
      </c>
      <c r="F69" s="130">
        <v>7.2999999999999995E-2</v>
      </c>
      <c r="G69" s="158">
        <v>53.16</v>
      </c>
      <c r="H69" s="158">
        <v>3.8</v>
      </c>
      <c r="I69" s="162">
        <v>3.8</v>
      </c>
      <c r="J69" s="44">
        <v>0.184</v>
      </c>
    </row>
    <row r="70" spans="1:10" ht="27.75" customHeight="1" x14ac:dyDescent="0.25">
      <c r="A70" s="156" t="s">
        <v>575</v>
      </c>
      <c r="B70" s="28"/>
      <c r="C70" s="163">
        <v>0</v>
      </c>
      <c r="D70" s="128">
        <v>3.6829999999999998</v>
      </c>
      <c r="E70" s="129">
        <v>0.57399999999999995</v>
      </c>
      <c r="F70" s="130">
        <v>7.2999999999999995E-2</v>
      </c>
      <c r="G70" s="158">
        <v>74.94</v>
      </c>
      <c r="H70" s="158">
        <v>3.8</v>
      </c>
      <c r="I70" s="162">
        <v>3.8</v>
      </c>
      <c r="J70" s="44">
        <v>0.184</v>
      </c>
    </row>
    <row r="71" spans="1:10" ht="27.75" customHeight="1" x14ac:dyDescent="0.25">
      <c r="A71" s="156" t="s">
        <v>576</v>
      </c>
      <c r="B71" s="28"/>
      <c r="C71" s="163">
        <v>0</v>
      </c>
      <c r="D71" s="128">
        <v>3.6829999999999998</v>
      </c>
      <c r="E71" s="129">
        <v>0.57399999999999995</v>
      </c>
      <c r="F71" s="130">
        <v>7.2999999999999995E-2</v>
      </c>
      <c r="G71" s="158">
        <v>159.83000000000001</v>
      </c>
      <c r="H71" s="158">
        <v>3.8</v>
      </c>
      <c r="I71" s="162">
        <v>3.8</v>
      </c>
      <c r="J71" s="44">
        <v>0.184</v>
      </c>
    </row>
    <row r="72" spans="1:10" ht="27.75" customHeight="1" x14ac:dyDescent="0.25">
      <c r="A72" s="156" t="s">
        <v>577</v>
      </c>
      <c r="B72" s="28"/>
      <c r="C72" s="163">
        <v>0</v>
      </c>
      <c r="D72" s="128">
        <v>3.6019999999999999</v>
      </c>
      <c r="E72" s="129">
        <v>0.51600000000000001</v>
      </c>
      <c r="F72" s="130">
        <v>5.7000000000000002E-2</v>
      </c>
      <c r="G72" s="158">
        <v>13.9</v>
      </c>
      <c r="H72" s="158">
        <v>4.2300000000000004</v>
      </c>
      <c r="I72" s="162">
        <v>4.2300000000000004</v>
      </c>
      <c r="J72" s="44">
        <v>0.16600000000000001</v>
      </c>
    </row>
    <row r="73" spans="1:10" ht="27.75" customHeight="1" x14ac:dyDescent="0.25">
      <c r="A73" s="156" t="s">
        <v>578</v>
      </c>
      <c r="B73" s="28"/>
      <c r="C73" s="163">
        <v>0</v>
      </c>
      <c r="D73" s="128">
        <v>3.6019999999999999</v>
      </c>
      <c r="E73" s="129">
        <v>0.51600000000000001</v>
      </c>
      <c r="F73" s="130">
        <v>5.7000000000000002E-2</v>
      </c>
      <c r="G73" s="158">
        <v>55.11</v>
      </c>
      <c r="H73" s="158">
        <v>4.2300000000000004</v>
      </c>
      <c r="I73" s="162">
        <v>4.2300000000000004</v>
      </c>
      <c r="J73" s="44">
        <v>0.16600000000000001</v>
      </c>
    </row>
    <row r="74" spans="1:10" ht="27.75" customHeight="1" x14ac:dyDescent="0.25">
      <c r="A74" s="156" t="s">
        <v>579</v>
      </c>
      <c r="B74" s="28"/>
      <c r="C74" s="163">
        <v>0</v>
      </c>
      <c r="D74" s="128">
        <v>3.6019999999999999</v>
      </c>
      <c r="E74" s="129">
        <v>0.51600000000000001</v>
      </c>
      <c r="F74" s="130">
        <v>5.7000000000000002E-2</v>
      </c>
      <c r="G74" s="158">
        <v>79.08</v>
      </c>
      <c r="H74" s="158">
        <v>4.2300000000000004</v>
      </c>
      <c r="I74" s="162">
        <v>4.2300000000000004</v>
      </c>
      <c r="J74" s="44">
        <v>0.16600000000000001</v>
      </c>
    </row>
    <row r="75" spans="1:10" ht="27.75" customHeight="1" x14ac:dyDescent="0.25">
      <c r="A75" s="156" t="s">
        <v>580</v>
      </c>
      <c r="B75" s="28"/>
      <c r="C75" s="163">
        <v>0</v>
      </c>
      <c r="D75" s="128">
        <v>3.6019999999999999</v>
      </c>
      <c r="E75" s="129">
        <v>0.51600000000000001</v>
      </c>
      <c r="F75" s="130">
        <v>5.7000000000000002E-2</v>
      </c>
      <c r="G75" s="158">
        <v>112.54</v>
      </c>
      <c r="H75" s="158">
        <v>4.2300000000000004</v>
      </c>
      <c r="I75" s="162">
        <v>4.2300000000000004</v>
      </c>
      <c r="J75" s="44">
        <v>0.16600000000000001</v>
      </c>
    </row>
    <row r="76" spans="1:10" ht="27.75" customHeight="1" x14ac:dyDescent="0.25">
      <c r="A76" s="156" t="s">
        <v>581</v>
      </c>
      <c r="B76" s="28"/>
      <c r="C76" s="163">
        <v>0</v>
      </c>
      <c r="D76" s="128">
        <v>3.6019999999999999</v>
      </c>
      <c r="E76" s="129">
        <v>0.51600000000000001</v>
      </c>
      <c r="F76" s="130">
        <v>5.7000000000000002E-2</v>
      </c>
      <c r="G76" s="158">
        <v>243</v>
      </c>
      <c r="H76" s="158">
        <v>4.2300000000000004</v>
      </c>
      <c r="I76" s="162">
        <v>4.2300000000000004</v>
      </c>
      <c r="J76" s="44">
        <v>0.16600000000000001</v>
      </c>
    </row>
    <row r="77" spans="1:10" ht="27.75" customHeight="1" x14ac:dyDescent="0.25">
      <c r="A77" s="156" t="s">
        <v>582</v>
      </c>
      <c r="B77" s="28"/>
      <c r="C77" s="163">
        <v>0</v>
      </c>
      <c r="D77" s="128">
        <v>3.4119999999999999</v>
      </c>
      <c r="E77" s="129">
        <v>0.46300000000000002</v>
      </c>
      <c r="F77" s="130">
        <v>4.9000000000000002E-2</v>
      </c>
      <c r="G77" s="158">
        <v>162.72999999999999</v>
      </c>
      <c r="H77" s="158">
        <v>4.0999999999999996</v>
      </c>
      <c r="I77" s="162">
        <v>4.0999999999999996</v>
      </c>
      <c r="J77" s="44">
        <v>0.14799999999999999</v>
      </c>
    </row>
    <row r="78" spans="1:10" ht="27.75" customHeight="1" x14ac:dyDescent="0.25">
      <c r="A78" s="156" t="s">
        <v>583</v>
      </c>
      <c r="B78" s="28"/>
      <c r="C78" s="163">
        <v>0</v>
      </c>
      <c r="D78" s="128">
        <v>3.4119999999999999</v>
      </c>
      <c r="E78" s="129">
        <v>0.46300000000000002</v>
      </c>
      <c r="F78" s="130">
        <v>4.9000000000000002E-2</v>
      </c>
      <c r="G78" s="158">
        <v>561.33000000000004</v>
      </c>
      <c r="H78" s="158">
        <v>4.0999999999999996</v>
      </c>
      <c r="I78" s="162">
        <v>4.0999999999999996</v>
      </c>
      <c r="J78" s="44">
        <v>0.14799999999999999</v>
      </c>
    </row>
    <row r="79" spans="1:10" ht="27.75" customHeight="1" x14ac:dyDescent="0.25">
      <c r="A79" s="156" t="s">
        <v>584</v>
      </c>
      <c r="B79" s="28"/>
      <c r="C79" s="163">
        <v>0</v>
      </c>
      <c r="D79" s="128">
        <v>3.4119999999999999</v>
      </c>
      <c r="E79" s="129">
        <v>0.46300000000000002</v>
      </c>
      <c r="F79" s="130">
        <v>4.9000000000000002E-2</v>
      </c>
      <c r="G79" s="158">
        <v>1013.57</v>
      </c>
      <c r="H79" s="158">
        <v>4.0999999999999996</v>
      </c>
      <c r="I79" s="162">
        <v>4.0999999999999996</v>
      </c>
      <c r="J79" s="44">
        <v>0.14799999999999999</v>
      </c>
    </row>
    <row r="80" spans="1:10" ht="27.75" customHeight="1" x14ac:dyDescent="0.25">
      <c r="A80" s="156" t="s">
        <v>585</v>
      </c>
      <c r="B80" s="28"/>
      <c r="C80" s="163">
        <v>0</v>
      </c>
      <c r="D80" s="128">
        <v>3.4119999999999999</v>
      </c>
      <c r="E80" s="129">
        <v>0.46300000000000002</v>
      </c>
      <c r="F80" s="130">
        <v>4.9000000000000002E-2</v>
      </c>
      <c r="G80" s="158">
        <v>1665.25</v>
      </c>
      <c r="H80" s="158">
        <v>4.0999999999999996</v>
      </c>
      <c r="I80" s="162">
        <v>4.0999999999999996</v>
      </c>
      <c r="J80" s="44">
        <v>0.14799999999999999</v>
      </c>
    </row>
    <row r="81" spans="1:10" ht="27.75" customHeight="1" x14ac:dyDescent="0.25">
      <c r="A81" s="156" t="s">
        <v>586</v>
      </c>
      <c r="B81" s="28"/>
      <c r="C81" s="163">
        <v>0</v>
      </c>
      <c r="D81" s="128">
        <v>3.4119999999999999</v>
      </c>
      <c r="E81" s="129">
        <v>0.46300000000000002</v>
      </c>
      <c r="F81" s="130">
        <v>4.9000000000000002E-2</v>
      </c>
      <c r="G81" s="158">
        <v>4548.21</v>
      </c>
      <c r="H81" s="158">
        <v>4.0999999999999996</v>
      </c>
      <c r="I81" s="162">
        <v>4.0999999999999996</v>
      </c>
      <c r="J81" s="44">
        <v>0.14799999999999999</v>
      </c>
    </row>
    <row r="82" spans="1:10" ht="27.75" customHeight="1" x14ac:dyDescent="0.25">
      <c r="A82" s="156" t="s">
        <v>587</v>
      </c>
      <c r="B82" s="28"/>
      <c r="C82" s="163" t="s">
        <v>120</v>
      </c>
      <c r="D82" s="131">
        <v>19.189</v>
      </c>
      <c r="E82" s="132">
        <v>1.9770000000000001</v>
      </c>
      <c r="F82" s="130">
        <v>1.1459999999999999</v>
      </c>
      <c r="G82" s="159"/>
      <c r="H82" s="159"/>
      <c r="I82" s="161"/>
      <c r="J82" s="45"/>
    </row>
    <row r="83" spans="1:10" ht="27.75" customHeight="1" x14ac:dyDescent="0.25">
      <c r="A83" s="156" t="s">
        <v>588</v>
      </c>
      <c r="B83" s="28"/>
      <c r="C83" s="163" t="s">
        <v>533</v>
      </c>
      <c r="D83" s="128">
        <v>-5.8140000000000001</v>
      </c>
      <c r="E83" s="129">
        <v>-0.95299999999999996</v>
      </c>
      <c r="F83" s="130">
        <v>-0.128</v>
      </c>
      <c r="G83" s="158">
        <v>0</v>
      </c>
      <c r="H83" s="159"/>
      <c r="I83" s="161"/>
      <c r="J83" s="45"/>
    </row>
    <row r="84" spans="1:10" ht="27.75" customHeight="1" x14ac:dyDescent="0.25">
      <c r="A84" s="156" t="s">
        <v>589</v>
      </c>
      <c r="B84" s="28"/>
      <c r="C84" s="163">
        <v>0</v>
      </c>
      <c r="D84" s="128">
        <v>-5.1219999999999999</v>
      </c>
      <c r="E84" s="129">
        <v>-0.81</v>
      </c>
      <c r="F84" s="130">
        <v>-0.105</v>
      </c>
      <c r="G84" s="158">
        <v>0</v>
      </c>
      <c r="H84" s="159"/>
      <c r="I84" s="161"/>
      <c r="J84" s="45"/>
    </row>
    <row r="85" spans="1:10" ht="27.75" customHeight="1" x14ac:dyDescent="0.25">
      <c r="A85" s="156" t="s">
        <v>590</v>
      </c>
      <c r="B85" s="28"/>
      <c r="C85" s="163">
        <v>0</v>
      </c>
      <c r="D85" s="128">
        <v>-5.8140000000000001</v>
      </c>
      <c r="E85" s="129">
        <v>-0.95299999999999996</v>
      </c>
      <c r="F85" s="130">
        <v>-0.128</v>
      </c>
      <c r="G85" s="158">
        <v>0</v>
      </c>
      <c r="H85" s="159"/>
      <c r="I85" s="161"/>
      <c r="J85" s="44">
        <v>0.33200000000000002</v>
      </c>
    </row>
    <row r="86" spans="1:10" ht="27.75" customHeight="1" x14ac:dyDescent="0.25">
      <c r="A86" s="156" t="s">
        <v>591</v>
      </c>
      <c r="B86" s="28"/>
      <c r="C86" s="163">
        <v>0</v>
      </c>
      <c r="D86" s="128">
        <v>-5.1219999999999999</v>
      </c>
      <c r="E86" s="129">
        <v>-0.81</v>
      </c>
      <c r="F86" s="130">
        <v>-0.105</v>
      </c>
      <c r="G86" s="158">
        <v>0</v>
      </c>
      <c r="H86" s="159"/>
      <c r="I86" s="161"/>
      <c r="J86" s="44">
        <v>0.25900000000000001</v>
      </c>
    </row>
    <row r="87" spans="1:10" ht="27.75" customHeight="1" x14ac:dyDescent="0.25">
      <c r="A87" s="156" t="s">
        <v>592</v>
      </c>
      <c r="B87" s="28"/>
      <c r="C87" s="163">
        <v>0</v>
      </c>
      <c r="D87" s="128">
        <v>-5.1269999999999998</v>
      </c>
      <c r="E87" s="129">
        <v>-0.73499999999999999</v>
      </c>
      <c r="F87" s="130">
        <v>-8.2000000000000003E-2</v>
      </c>
      <c r="G87" s="158">
        <v>15.58</v>
      </c>
      <c r="H87" s="159"/>
      <c r="I87" s="161"/>
      <c r="J87" s="44">
        <v>0.29899999999999999</v>
      </c>
    </row>
    <row r="88" spans="1:10" ht="27.75" customHeight="1" x14ac:dyDescent="0.25">
      <c r="A88" s="156" t="s">
        <v>593</v>
      </c>
      <c r="B88" s="28"/>
      <c r="C88" s="163" t="s">
        <v>74</v>
      </c>
      <c r="D88" s="128">
        <v>5.0039999999999996</v>
      </c>
      <c r="E88" s="129">
        <v>0.82</v>
      </c>
      <c r="F88" s="130">
        <v>0.111</v>
      </c>
      <c r="G88" s="158">
        <v>3.91</v>
      </c>
      <c r="H88" s="159"/>
      <c r="I88" s="161"/>
      <c r="J88" s="45"/>
    </row>
    <row r="89" spans="1:10" ht="27.75" customHeight="1" x14ac:dyDescent="0.25">
      <c r="A89" s="156" t="s">
        <v>594</v>
      </c>
      <c r="B89" s="28"/>
      <c r="C89" s="163">
        <v>2</v>
      </c>
      <c r="D89" s="128">
        <v>5.0039999999999996</v>
      </c>
      <c r="E89" s="129">
        <v>0.82</v>
      </c>
      <c r="F89" s="130">
        <v>0.111</v>
      </c>
      <c r="G89" s="159"/>
      <c r="H89" s="159"/>
      <c r="I89" s="161"/>
      <c r="J89" s="45"/>
    </row>
    <row r="90" spans="1:10" ht="27.75" customHeight="1" x14ac:dyDescent="0.25">
      <c r="A90" s="156" t="s">
        <v>595</v>
      </c>
      <c r="B90" s="28"/>
      <c r="C90" s="163" t="s">
        <v>78</v>
      </c>
      <c r="D90" s="128">
        <v>3.863</v>
      </c>
      <c r="E90" s="129">
        <v>0.63300000000000001</v>
      </c>
      <c r="F90" s="130">
        <v>8.5000000000000006E-2</v>
      </c>
      <c r="G90" s="158">
        <v>3.45</v>
      </c>
      <c r="H90" s="159"/>
      <c r="I90" s="161"/>
      <c r="J90" s="45"/>
    </row>
    <row r="91" spans="1:10" ht="27.75" customHeight="1" x14ac:dyDescent="0.25">
      <c r="A91" s="156" t="s">
        <v>596</v>
      </c>
      <c r="B91" s="28"/>
      <c r="C91" s="163" t="s">
        <v>78</v>
      </c>
      <c r="D91" s="128">
        <v>3.863</v>
      </c>
      <c r="E91" s="129">
        <v>0.63300000000000001</v>
      </c>
      <c r="F91" s="130">
        <v>8.5000000000000006E-2</v>
      </c>
      <c r="G91" s="158">
        <v>4.0999999999999996</v>
      </c>
      <c r="H91" s="159"/>
      <c r="I91" s="161"/>
      <c r="J91" s="45"/>
    </row>
    <row r="92" spans="1:10" ht="27.75" customHeight="1" x14ac:dyDescent="0.25">
      <c r="A92" s="156" t="s">
        <v>597</v>
      </c>
      <c r="B92" s="28"/>
      <c r="C92" s="163" t="s">
        <v>78</v>
      </c>
      <c r="D92" s="128">
        <v>3.863</v>
      </c>
      <c r="E92" s="129">
        <v>0.63300000000000001</v>
      </c>
      <c r="F92" s="130">
        <v>8.5000000000000006E-2</v>
      </c>
      <c r="G92" s="158">
        <v>5.2</v>
      </c>
      <c r="H92" s="159"/>
      <c r="I92" s="161"/>
      <c r="J92" s="45"/>
    </row>
    <row r="93" spans="1:10" ht="27.75" customHeight="1" x14ac:dyDescent="0.25">
      <c r="A93" s="156" t="s">
        <v>598</v>
      </c>
      <c r="B93" s="28"/>
      <c r="C93" s="163" t="s">
        <v>78</v>
      </c>
      <c r="D93" s="128">
        <v>3.863</v>
      </c>
      <c r="E93" s="129">
        <v>0.63300000000000001</v>
      </c>
      <c r="F93" s="130">
        <v>8.5000000000000006E-2</v>
      </c>
      <c r="G93" s="158">
        <v>6.94</v>
      </c>
      <c r="H93" s="159"/>
      <c r="I93" s="161"/>
      <c r="J93" s="45"/>
    </row>
    <row r="94" spans="1:10" ht="27.75" customHeight="1" x14ac:dyDescent="0.25">
      <c r="A94" s="156" t="s">
        <v>599</v>
      </c>
      <c r="B94" s="28"/>
      <c r="C94" s="163" t="s">
        <v>78</v>
      </c>
      <c r="D94" s="128">
        <v>3.863</v>
      </c>
      <c r="E94" s="129">
        <v>0.63300000000000001</v>
      </c>
      <c r="F94" s="130">
        <v>8.5000000000000006E-2</v>
      </c>
      <c r="G94" s="158">
        <v>13.18</v>
      </c>
      <c r="H94" s="159"/>
      <c r="I94" s="161"/>
      <c r="J94" s="45"/>
    </row>
    <row r="95" spans="1:10" ht="27.75" customHeight="1" x14ac:dyDescent="0.25">
      <c r="A95" s="156" t="s">
        <v>600</v>
      </c>
      <c r="B95" s="28"/>
      <c r="C95" s="163">
        <v>4</v>
      </c>
      <c r="D95" s="128">
        <v>3.863</v>
      </c>
      <c r="E95" s="129">
        <v>0.63300000000000001</v>
      </c>
      <c r="F95" s="130">
        <v>8.5000000000000006E-2</v>
      </c>
      <c r="G95" s="159"/>
      <c r="H95" s="159"/>
      <c r="I95" s="161"/>
      <c r="J95" s="45"/>
    </row>
    <row r="96" spans="1:10" ht="27.75" customHeight="1" x14ac:dyDescent="0.25">
      <c r="A96" s="156" t="s">
        <v>601</v>
      </c>
      <c r="B96" s="28"/>
      <c r="C96" s="163">
        <v>0</v>
      </c>
      <c r="D96" s="128">
        <v>2.8290000000000002</v>
      </c>
      <c r="E96" s="129">
        <v>0.441</v>
      </c>
      <c r="F96" s="130">
        <v>5.6000000000000001E-2</v>
      </c>
      <c r="G96" s="158">
        <v>8.25</v>
      </c>
      <c r="H96" s="158">
        <v>2.91</v>
      </c>
      <c r="I96" s="162">
        <v>2.91</v>
      </c>
      <c r="J96" s="44">
        <v>0.14199999999999999</v>
      </c>
    </row>
    <row r="97" spans="1:10" ht="27.75" customHeight="1" x14ac:dyDescent="0.25">
      <c r="A97" s="156" t="s">
        <v>602</v>
      </c>
      <c r="B97" s="28"/>
      <c r="C97" s="163">
        <v>0</v>
      </c>
      <c r="D97" s="128">
        <v>2.8290000000000002</v>
      </c>
      <c r="E97" s="129">
        <v>0.441</v>
      </c>
      <c r="F97" s="130">
        <v>5.6000000000000001E-2</v>
      </c>
      <c r="G97" s="158">
        <v>28.85</v>
      </c>
      <c r="H97" s="158">
        <v>2.91</v>
      </c>
      <c r="I97" s="162">
        <v>2.91</v>
      </c>
      <c r="J97" s="44">
        <v>0.14199999999999999</v>
      </c>
    </row>
    <row r="98" spans="1:10" ht="27.75" customHeight="1" x14ac:dyDescent="0.25">
      <c r="A98" s="156" t="s">
        <v>603</v>
      </c>
      <c r="B98" s="28"/>
      <c r="C98" s="163">
        <v>0</v>
      </c>
      <c r="D98" s="128">
        <v>2.8290000000000002</v>
      </c>
      <c r="E98" s="129">
        <v>0.441</v>
      </c>
      <c r="F98" s="130">
        <v>5.6000000000000001E-2</v>
      </c>
      <c r="G98" s="158">
        <v>40.83</v>
      </c>
      <c r="H98" s="158">
        <v>2.91</v>
      </c>
      <c r="I98" s="162">
        <v>2.91</v>
      </c>
      <c r="J98" s="44">
        <v>0.14199999999999999</v>
      </c>
    </row>
    <row r="99" spans="1:10" ht="27.75" customHeight="1" x14ac:dyDescent="0.25">
      <c r="A99" s="156" t="s">
        <v>604</v>
      </c>
      <c r="B99" s="28"/>
      <c r="C99" s="163">
        <v>0</v>
      </c>
      <c r="D99" s="128">
        <v>2.8290000000000002</v>
      </c>
      <c r="E99" s="129">
        <v>0.441</v>
      </c>
      <c r="F99" s="130">
        <v>5.6000000000000001E-2</v>
      </c>
      <c r="G99" s="158">
        <v>57.55</v>
      </c>
      <c r="H99" s="158">
        <v>2.91</v>
      </c>
      <c r="I99" s="162">
        <v>2.91</v>
      </c>
      <c r="J99" s="44">
        <v>0.14199999999999999</v>
      </c>
    </row>
    <row r="100" spans="1:10" ht="27.75" customHeight="1" x14ac:dyDescent="0.25">
      <c r="A100" s="156" t="s">
        <v>605</v>
      </c>
      <c r="B100" s="28"/>
      <c r="C100" s="163">
        <v>0</v>
      </c>
      <c r="D100" s="128">
        <v>2.8290000000000002</v>
      </c>
      <c r="E100" s="129">
        <v>0.441</v>
      </c>
      <c r="F100" s="130">
        <v>5.6000000000000001E-2</v>
      </c>
      <c r="G100" s="158">
        <v>122.75</v>
      </c>
      <c r="H100" s="158">
        <v>2.91</v>
      </c>
      <c r="I100" s="162">
        <v>2.91</v>
      </c>
      <c r="J100" s="44">
        <v>0.14199999999999999</v>
      </c>
    </row>
    <row r="101" spans="1:10" ht="27.75" customHeight="1" x14ac:dyDescent="0.25">
      <c r="A101" s="156" t="s">
        <v>606</v>
      </c>
      <c r="B101" s="28"/>
      <c r="C101" s="163">
        <v>0</v>
      </c>
      <c r="D101" s="128">
        <v>2.766</v>
      </c>
      <c r="E101" s="129">
        <v>0.39600000000000002</v>
      </c>
      <c r="F101" s="130">
        <v>4.3999999999999997E-2</v>
      </c>
      <c r="G101" s="158">
        <v>10.67</v>
      </c>
      <c r="H101" s="158">
        <v>3.25</v>
      </c>
      <c r="I101" s="162">
        <v>3.25</v>
      </c>
      <c r="J101" s="44">
        <v>0.127</v>
      </c>
    </row>
    <row r="102" spans="1:10" ht="27.75" customHeight="1" x14ac:dyDescent="0.25">
      <c r="A102" s="156" t="s">
        <v>607</v>
      </c>
      <c r="B102" s="28"/>
      <c r="C102" s="163">
        <v>0</v>
      </c>
      <c r="D102" s="128">
        <v>2.766</v>
      </c>
      <c r="E102" s="129">
        <v>0.39600000000000002</v>
      </c>
      <c r="F102" s="130">
        <v>4.3999999999999997E-2</v>
      </c>
      <c r="G102" s="158">
        <v>42.33</v>
      </c>
      <c r="H102" s="158">
        <v>3.25</v>
      </c>
      <c r="I102" s="162">
        <v>3.25</v>
      </c>
      <c r="J102" s="44">
        <v>0.127</v>
      </c>
    </row>
    <row r="103" spans="1:10" ht="27.75" customHeight="1" x14ac:dyDescent="0.25">
      <c r="A103" s="156" t="s">
        <v>608</v>
      </c>
      <c r="B103" s="28"/>
      <c r="C103" s="163">
        <v>0</v>
      </c>
      <c r="D103" s="128">
        <v>2.766</v>
      </c>
      <c r="E103" s="129">
        <v>0.39600000000000002</v>
      </c>
      <c r="F103" s="130">
        <v>4.3999999999999997E-2</v>
      </c>
      <c r="G103" s="158">
        <v>60.73</v>
      </c>
      <c r="H103" s="158">
        <v>3.25</v>
      </c>
      <c r="I103" s="162">
        <v>3.25</v>
      </c>
      <c r="J103" s="44">
        <v>0.127</v>
      </c>
    </row>
    <row r="104" spans="1:10" ht="27.75" customHeight="1" x14ac:dyDescent="0.25">
      <c r="A104" s="156" t="s">
        <v>609</v>
      </c>
      <c r="B104" s="28"/>
      <c r="C104" s="163">
        <v>0</v>
      </c>
      <c r="D104" s="128">
        <v>2.766</v>
      </c>
      <c r="E104" s="129">
        <v>0.39600000000000002</v>
      </c>
      <c r="F104" s="130">
        <v>4.3999999999999997E-2</v>
      </c>
      <c r="G104" s="158">
        <v>86.43</v>
      </c>
      <c r="H104" s="158">
        <v>3.25</v>
      </c>
      <c r="I104" s="162">
        <v>3.25</v>
      </c>
      <c r="J104" s="44">
        <v>0.127</v>
      </c>
    </row>
    <row r="105" spans="1:10" ht="27.75" customHeight="1" x14ac:dyDescent="0.25">
      <c r="A105" s="156" t="s">
        <v>610</v>
      </c>
      <c r="B105" s="28"/>
      <c r="C105" s="163">
        <v>0</v>
      </c>
      <c r="D105" s="128">
        <v>2.766</v>
      </c>
      <c r="E105" s="129">
        <v>0.39600000000000002</v>
      </c>
      <c r="F105" s="130">
        <v>4.3999999999999997E-2</v>
      </c>
      <c r="G105" s="158">
        <v>186.62</v>
      </c>
      <c r="H105" s="158">
        <v>3.25</v>
      </c>
      <c r="I105" s="162">
        <v>3.25</v>
      </c>
      <c r="J105" s="44">
        <v>0.127</v>
      </c>
    </row>
    <row r="106" spans="1:10" ht="27.75" customHeight="1" x14ac:dyDescent="0.25">
      <c r="A106" s="156" t="s">
        <v>611</v>
      </c>
      <c r="B106" s="28"/>
      <c r="C106" s="163">
        <v>0</v>
      </c>
      <c r="D106" s="128">
        <v>2.621</v>
      </c>
      <c r="E106" s="129">
        <v>0.35499999999999998</v>
      </c>
      <c r="F106" s="130">
        <v>3.6999999999999998E-2</v>
      </c>
      <c r="G106" s="158">
        <v>124.97</v>
      </c>
      <c r="H106" s="158">
        <v>3.15</v>
      </c>
      <c r="I106" s="162">
        <v>3.15</v>
      </c>
      <c r="J106" s="44">
        <v>0.114</v>
      </c>
    </row>
    <row r="107" spans="1:10" ht="27.75" customHeight="1" x14ac:dyDescent="0.25">
      <c r="A107" s="156" t="s">
        <v>612</v>
      </c>
      <c r="B107" s="28"/>
      <c r="C107" s="163">
        <v>0</v>
      </c>
      <c r="D107" s="128">
        <v>2.621</v>
      </c>
      <c r="E107" s="129">
        <v>0.35499999999999998</v>
      </c>
      <c r="F107" s="130">
        <v>3.6999999999999998E-2</v>
      </c>
      <c r="G107" s="158">
        <v>431.1</v>
      </c>
      <c r="H107" s="158">
        <v>3.15</v>
      </c>
      <c r="I107" s="162">
        <v>3.15</v>
      </c>
      <c r="J107" s="44">
        <v>0.114</v>
      </c>
    </row>
    <row r="108" spans="1:10" ht="27.75" customHeight="1" x14ac:dyDescent="0.25">
      <c r="A108" s="156" t="s">
        <v>613</v>
      </c>
      <c r="B108" s="28"/>
      <c r="C108" s="163">
        <v>0</v>
      </c>
      <c r="D108" s="128">
        <v>2.621</v>
      </c>
      <c r="E108" s="129">
        <v>0.35499999999999998</v>
      </c>
      <c r="F108" s="130">
        <v>3.6999999999999998E-2</v>
      </c>
      <c r="G108" s="158">
        <v>778.41</v>
      </c>
      <c r="H108" s="158">
        <v>3.15</v>
      </c>
      <c r="I108" s="162">
        <v>3.15</v>
      </c>
      <c r="J108" s="44">
        <v>0.114</v>
      </c>
    </row>
    <row r="109" spans="1:10" ht="27.75" customHeight="1" x14ac:dyDescent="0.25">
      <c r="A109" s="156" t="s">
        <v>614</v>
      </c>
      <c r="B109" s="28"/>
      <c r="C109" s="163">
        <v>0</v>
      </c>
      <c r="D109" s="128">
        <v>2.621</v>
      </c>
      <c r="E109" s="129">
        <v>0.35499999999999998</v>
      </c>
      <c r="F109" s="130">
        <v>3.6999999999999998E-2</v>
      </c>
      <c r="G109" s="158">
        <v>1278.9000000000001</v>
      </c>
      <c r="H109" s="158">
        <v>3.15</v>
      </c>
      <c r="I109" s="162">
        <v>3.15</v>
      </c>
      <c r="J109" s="44">
        <v>0.114</v>
      </c>
    </row>
    <row r="110" spans="1:10" ht="27.75" customHeight="1" x14ac:dyDescent="0.25">
      <c r="A110" s="156" t="s">
        <v>615</v>
      </c>
      <c r="B110" s="28"/>
      <c r="C110" s="163">
        <v>0</v>
      </c>
      <c r="D110" s="128">
        <v>2.621</v>
      </c>
      <c r="E110" s="129">
        <v>0.35499999999999998</v>
      </c>
      <c r="F110" s="130">
        <v>3.6999999999999998E-2</v>
      </c>
      <c r="G110" s="158">
        <v>3492.99</v>
      </c>
      <c r="H110" s="158">
        <v>3.15</v>
      </c>
      <c r="I110" s="162">
        <v>3.15</v>
      </c>
      <c r="J110" s="44">
        <v>0.114</v>
      </c>
    </row>
    <row r="111" spans="1:10" ht="27.75" customHeight="1" x14ac:dyDescent="0.25">
      <c r="A111" s="156" t="s">
        <v>616</v>
      </c>
      <c r="B111" s="28"/>
      <c r="C111" s="163" t="s">
        <v>120</v>
      </c>
      <c r="D111" s="131">
        <v>14.737</v>
      </c>
      <c r="E111" s="132">
        <v>1.518</v>
      </c>
      <c r="F111" s="130">
        <v>0.88</v>
      </c>
      <c r="G111" s="159"/>
      <c r="H111" s="159"/>
      <c r="I111" s="161"/>
      <c r="J111" s="45"/>
    </row>
    <row r="112" spans="1:10" ht="27.75" customHeight="1" x14ac:dyDescent="0.25">
      <c r="A112" s="156" t="s">
        <v>617</v>
      </c>
      <c r="B112" s="28"/>
      <c r="C112" s="163" t="s">
        <v>533</v>
      </c>
      <c r="D112" s="128">
        <v>-4.4649999999999999</v>
      </c>
      <c r="E112" s="129">
        <v>-0.73199999999999998</v>
      </c>
      <c r="F112" s="130">
        <v>-9.9000000000000005E-2</v>
      </c>
      <c r="G112" s="158">
        <v>0</v>
      </c>
      <c r="H112" s="159"/>
      <c r="I112" s="161"/>
      <c r="J112" s="45"/>
    </row>
    <row r="113" spans="1:10" ht="27.75" customHeight="1" x14ac:dyDescent="0.25">
      <c r="A113" s="156" t="s">
        <v>618</v>
      </c>
      <c r="B113" s="28"/>
      <c r="C113" s="163">
        <v>0</v>
      </c>
      <c r="D113" s="128">
        <v>-3.9329999999999998</v>
      </c>
      <c r="E113" s="129">
        <v>-0.622</v>
      </c>
      <c r="F113" s="130">
        <v>-0.08</v>
      </c>
      <c r="G113" s="158">
        <v>0</v>
      </c>
      <c r="H113" s="159"/>
      <c r="I113" s="161"/>
      <c r="J113" s="45"/>
    </row>
    <row r="114" spans="1:10" ht="27.75" customHeight="1" x14ac:dyDescent="0.25">
      <c r="A114" s="156" t="s">
        <v>619</v>
      </c>
      <c r="B114" s="28"/>
      <c r="C114" s="163">
        <v>0</v>
      </c>
      <c r="D114" s="128">
        <v>-4.4649999999999999</v>
      </c>
      <c r="E114" s="129">
        <v>-0.73199999999999998</v>
      </c>
      <c r="F114" s="130">
        <v>-9.9000000000000005E-2</v>
      </c>
      <c r="G114" s="158">
        <v>0</v>
      </c>
      <c r="H114" s="159"/>
      <c r="I114" s="161"/>
      <c r="J114" s="44">
        <v>0.255</v>
      </c>
    </row>
    <row r="115" spans="1:10" ht="27.75" customHeight="1" x14ac:dyDescent="0.25">
      <c r="A115" s="156" t="s">
        <v>620</v>
      </c>
      <c r="B115" s="28"/>
      <c r="C115" s="163">
        <v>0</v>
      </c>
      <c r="D115" s="128">
        <v>-3.9329999999999998</v>
      </c>
      <c r="E115" s="129">
        <v>-0.622</v>
      </c>
      <c r="F115" s="130">
        <v>-0.08</v>
      </c>
      <c r="G115" s="158">
        <v>0</v>
      </c>
      <c r="H115" s="159"/>
      <c r="I115" s="161"/>
      <c r="J115" s="44">
        <v>0.19900000000000001</v>
      </c>
    </row>
    <row r="116" spans="1:10" ht="27.75" customHeight="1" x14ac:dyDescent="0.25">
      <c r="A116" s="156" t="s">
        <v>621</v>
      </c>
      <c r="B116" s="28"/>
      <c r="C116" s="163">
        <v>0</v>
      </c>
      <c r="D116" s="128">
        <v>-3.9380000000000002</v>
      </c>
      <c r="E116" s="129">
        <v>-0.56399999999999995</v>
      </c>
      <c r="F116" s="130">
        <v>-6.3E-2</v>
      </c>
      <c r="G116" s="158">
        <v>11.97</v>
      </c>
      <c r="H116" s="159"/>
      <c r="I116" s="161"/>
      <c r="J116" s="44">
        <v>0.23</v>
      </c>
    </row>
    <row r="117" spans="1:10" ht="27.75" customHeight="1" x14ac:dyDescent="0.25">
      <c r="A117" s="156" t="s">
        <v>622</v>
      </c>
      <c r="B117" s="28"/>
      <c r="C117" s="163" t="s">
        <v>74</v>
      </c>
      <c r="D117" s="128">
        <v>3.778</v>
      </c>
      <c r="E117" s="129">
        <v>0.61899999999999999</v>
      </c>
      <c r="F117" s="130">
        <v>8.4000000000000005E-2</v>
      </c>
      <c r="G117" s="158">
        <v>2.95</v>
      </c>
      <c r="H117" s="159"/>
      <c r="I117" s="161"/>
      <c r="J117" s="45"/>
    </row>
    <row r="118" spans="1:10" ht="27.75" customHeight="1" x14ac:dyDescent="0.25">
      <c r="A118" s="156" t="s">
        <v>623</v>
      </c>
      <c r="B118" s="28"/>
      <c r="C118" s="163">
        <v>2</v>
      </c>
      <c r="D118" s="128">
        <v>3.778</v>
      </c>
      <c r="E118" s="129">
        <v>0.61899999999999999</v>
      </c>
      <c r="F118" s="130">
        <v>8.4000000000000005E-2</v>
      </c>
      <c r="G118" s="159"/>
      <c r="H118" s="159"/>
      <c r="I118" s="161"/>
      <c r="J118" s="45"/>
    </row>
    <row r="119" spans="1:10" ht="27.75" customHeight="1" x14ac:dyDescent="0.25">
      <c r="A119" s="156" t="s">
        <v>624</v>
      </c>
      <c r="B119" s="28"/>
      <c r="C119" s="163" t="s">
        <v>78</v>
      </c>
      <c r="D119" s="128">
        <v>2.9169999999999998</v>
      </c>
      <c r="E119" s="129">
        <v>0.47799999999999998</v>
      </c>
      <c r="F119" s="130">
        <v>6.4000000000000001E-2</v>
      </c>
      <c r="G119" s="158">
        <v>2.61</v>
      </c>
      <c r="H119" s="159"/>
      <c r="I119" s="161"/>
      <c r="J119" s="45"/>
    </row>
    <row r="120" spans="1:10" ht="27.75" customHeight="1" x14ac:dyDescent="0.25">
      <c r="A120" s="156" t="s">
        <v>625</v>
      </c>
      <c r="B120" s="28"/>
      <c r="C120" s="163" t="s">
        <v>78</v>
      </c>
      <c r="D120" s="128">
        <v>2.9169999999999998</v>
      </c>
      <c r="E120" s="129">
        <v>0.47799999999999998</v>
      </c>
      <c r="F120" s="130">
        <v>6.4000000000000001E-2</v>
      </c>
      <c r="G120" s="158">
        <v>3.1</v>
      </c>
      <c r="H120" s="159"/>
      <c r="I120" s="161"/>
      <c r="J120" s="45"/>
    </row>
    <row r="121" spans="1:10" ht="27.75" customHeight="1" x14ac:dyDescent="0.25">
      <c r="A121" s="156" t="s">
        <v>626</v>
      </c>
      <c r="B121" s="28"/>
      <c r="C121" s="163" t="s">
        <v>78</v>
      </c>
      <c r="D121" s="128">
        <v>2.9169999999999998</v>
      </c>
      <c r="E121" s="129">
        <v>0.47799999999999998</v>
      </c>
      <c r="F121" s="130">
        <v>6.4000000000000001E-2</v>
      </c>
      <c r="G121" s="158">
        <v>3.92</v>
      </c>
      <c r="H121" s="159"/>
      <c r="I121" s="161"/>
      <c r="J121" s="45"/>
    </row>
    <row r="122" spans="1:10" ht="27.75" customHeight="1" x14ac:dyDescent="0.25">
      <c r="A122" s="156" t="s">
        <v>627</v>
      </c>
      <c r="B122" s="28"/>
      <c r="C122" s="163" t="s">
        <v>78</v>
      </c>
      <c r="D122" s="128">
        <v>2.9169999999999998</v>
      </c>
      <c r="E122" s="129">
        <v>0.47799999999999998</v>
      </c>
      <c r="F122" s="130">
        <v>6.4000000000000001E-2</v>
      </c>
      <c r="G122" s="158">
        <v>5.24</v>
      </c>
      <c r="H122" s="159"/>
      <c r="I122" s="161"/>
      <c r="J122" s="45"/>
    </row>
    <row r="123" spans="1:10" ht="27.75" customHeight="1" x14ac:dyDescent="0.25">
      <c r="A123" s="156" t="s">
        <v>628</v>
      </c>
      <c r="B123" s="28"/>
      <c r="C123" s="163" t="s">
        <v>78</v>
      </c>
      <c r="D123" s="128">
        <v>2.9169999999999998</v>
      </c>
      <c r="E123" s="129">
        <v>0.47799999999999998</v>
      </c>
      <c r="F123" s="130">
        <v>6.4000000000000001E-2</v>
      </c>
      <c r="G123" s="158">
        <v>9.9499999999999993</v>
      </c>
      <c r="H123" s="159"/>
      <c r="I123" s="161"/>
      <c r="J123" s="45"/>
    </row>
    <row r="124" spans="1:10" ht="27.75" customHeight="1" x14ac:dyDescent="0.25">
      <c r="A124" s="156" t="s">
        <v>629</v>
      </c>
      <c r="B124" s="28"/>
      <c r="C124" s="163">
        <v>4</v>
      </c>
      <c r="D124" s="128">
        <v>2.9169999999999998</v>
      </c>
      <c r="E124" s="129">
        <v>0.47799999999999998</v>
      </c>
      <c r="F124" s="130">
        <v>6.4000000000000001E-2</v>
      </c>
      <c r="G124" s="159"/>
      <c r="H124" s="159"/>
      <c r="I124" s="161"/>
      <c r="J124" s="45"/>
    </row>
    <row r="125" spans="1:10" ht="27.75" customHeight="1" x14ac:dyDescent="0.25">
      <c r="A125" s="156" t="s">
        <v>630</v>
      </c>
      <c r="B125" s="28"/>
      <c r="C125" s="163">
        <v>0</v>
      </c>
      <c r="D125" s="128">
        <v>2.1360000000000001</v>
      </c>
      <c r="E125" s="129">
        <v>0.33300000000000002</v>
      </c>
      <c r="F125" s="130">
        <v>4.2000000000000003E-2</v>
      </c>
      <c r="G125" s="158">
        <v>6.23</v>
      </c>
      <c r="H125" s="158">
        <v>2.2000000000000002</v>
      </c>
      <c r="I125" s="162">
        <v>2.2000000000000002</v>
      </c>
      <c r="J125" s="44">
        <v>0.107</v>
      </c>
    </row>
    <row r="126" spans="1:10" ht="27.75" customHeight="1" x14ac:dyDescent="0.25">
      <c r="A126" s="156" t="s">
        <v>631</v>
      </c>
      <c r="B126" s="28"/>
      <c r="C126" s="163">
        <v>0</v>
      </c>
      <c r="D126" s="128">
        <v>2.1360000000000001</v>
      </c>
      <c r="E126" s="129">
        <v>0.33300000000000002</v>
      </c>
      <c r="F126" s="130">
        <v>4.2000000000000003E-2</v>
      </c>
      <c r="G126" s="158">
        <v>21.78</v>
      </c>
      <c r="H126" s="158">
        <v>2.2000000000000002</v>
      </c>
      <c r="I126" s="162">
        <v>2.2000000000000002</v>
      </c>
      <c r="J126" s="44">
        <v>0.107</v>
      </c>
    </row>
    <row r="127" spans="1:10" ht="27.75" customHeight="1" x14ac:dyDescent="0.25">
      <c r="A127" s="156" t="s">
        <v>632</v>
      </c>
      <c r="B127" s="28"/>
      <c r="C127" s="163">
        <v>0</v>
      </c>
      <c r="D127" s="128">
        <v>2.1360000000000001</v>
      </c>
      <c r="E127" s="129">
        <v>0.33300000000000002</v>
      </c>
      <c r="F127" s="130">
        <v>4.2000000000000003E-2</v>
      </c>
      <c r="G127" s="158">
        <v>30.83</v>
      </c>
      <c r="H127" s="158">
        <v>2.2000000000000002</v>
      </c>
      <c r="I127" s="162">
        <v>2.2000000000000002</v>
      </c>
      <c r="J127" s="44">
        <v>0.107</v>
      </c>
    </row>
    <row r="128" spans="1:10" ht="27.75" customHeight="1" x14ac:dyDescent="0.25">
      <c r="A128" s="156" t="s">
        <v>633</v>
      </c>
      <c r="B128" s="28"/>
      <c r="C128" s="163">
        <v>0</v>
      </c>
      <c r="D128" s="128">
        <v>2.1360000000000001</v>
      </c>
      <c r="E128" s="129">
        <v>0.33300000000000002</v>
      </c>
      <c r="F128" s="130">
        <v>4.2000000000000003E-2</v>
      </c>
      <c r="G128" s="158">
        <v>43.45</v>
      </c>
      <c r="H128" s="158">
        <v>2.2000000000000002</v>
      </c>
      <c r="I128" s="162">
        <v>2.2000000000000002</v>
      </c>
      <c r="J128" s="44">
        <v>0.107</v>
      </c>
    </row>
    <row r="129" spans="1:10" ht="27.75" customHeight="1" x14ac:dyDescent="0.25">
      <c r="A129" s="156" t="s">
        <v>634</v>
      </c>
      <c r="B129" s="28"/>
      <c r="C129" s="163">
        <v>0</v>
      </c>
      <c r="D129" s="128">
        <v>2.1360000000000001</v>
      </c>
      <c r="E129" s="129">
        <v>0.33300000000000002</v>
      </c>
      <c r="F129" s="130">
        <v>4.2000000000000003E-2</v>
      </c>
      <c r="G129" s="158">
        <v>92.68</v>
      </c>
      <c r="H129" s="158">
        <v>2.2000000000000002</v>
      </c>
      <c r="I129" s="162">
        <v>2.2000000000000002</v>
      </c>
      <c r="J129" s="44">
        <v>0.107</v>
      </c>
    </row>
    <row r="130" spans="1:10" ht="27.75" customHeight="1" x14ac:dyDescent="0.25">
      <c r="A130" s="156" t="s">
        <v>635</v>
      </c>
      <c r="B130" s="28"/>
      <c r="C130" s="163">
        <v>0</v>
      </c>
      <c r="D130" s="128">
        <v>2.089</v>
      </c>
      <c r="E130" s="129">
        <v>0.29899999999999999</v>
      </c>
      <c r="F130" s="130">
        <v>3.3000000000000002E-2</v>
      </c>
      <c r="G130" s="158">
        <v>8.06</v>
      </c>
      <c r="H130" s="158">
        <v>2.4500000000000002</v>
      </c>
      <c r="I130" s="162">
        <v>2.4500000000000002</v>
      </c>
      <c r="J130" s="44">
        <v>9.6000000000000002E-2</v>
      </c>
    </row>
    <row r="131" spans="1:10" ht="27.75" customHeight="1" x14ac:dyDescent="0.25">
      <c r="A131" s="156" t="s">
        <v>636</v>
      </c>
      <c r="B131" s="28"/>
      <c r="C131" s="163">
        <v>0</v>
      </c>
      <c r="D131" s="128">
        <v>2.089</v>
      </c>
      <c r="E131" s="129">
        <v>0.29899999999999999</v>
      </c>
      <c r="F131" s="130">
        <v>3.3000000000000002E-2</v>
      </c>
      <c r="G131" s="158">
        <v>31.96</v>
      </c>
      <c r="H131" s="158">
        <v>2.4500000000000002</v>
      </c>
      <c r="I131" s="162">
        <v>2.4500000000000002</v>
      </c>
      <c r="J131" s="44">
        <v>9.6000000000000002E-2</v>
      </c>
    </row>
    <row r="132" spans="1:10" ht="27.75" customHeight="1" x14ac:dyDescent="0.25">
      <c r="A132" s="156" t="s">
        <v>637</v>
      </c>
      <c r="B132" s="28"/>
      <c r="C132" s="163">
        <v>0</v>
      </c>
      <c r="D132" s="128">
        <v>2.089</v>
      </c>
      <c r="E132" s="129">
        <v>0.29899999999999999</v>
      </c>
      <c r="F132" s="130">
        <v>3.3000000000000002E-2</v>
      </c>
      <c r="G132" s="158">
        <v>45.86</v>
      </c>
      <c r="H132" s="158">
        <v>2.4500000000000002</v>
      </c>
      <c r="I132" s="162">
        <v>2.4500000000000002</v>
      </c>
      <c r="J132" s="44">
        <v>9.6000000000000002E-2</v>
      </c>
    </row>
    <row r="133" spans="1:10" ht="27.75" customHeight="1" x14ac:dyDescent="0.25">
      <c r="A133" s="156" t="s">
        <v>638</v>
      </c>
      <c r="B133" s="28"/>
      <c r="C133" s="163">
        <v>0</v>
      </c>
      <c r="D133" s="128">
        <v>2.089</v>
      </c>
      <c r="E133" s="129">
        <v>0.29899999999999999</v>
      </c>
      <c r="F133" s="130">
        <v>3.3000000000000002E-2</v>
      </c>
      <c r="G133" s="158">
        <v>65.260000000000005</v>
      </c>
      <c r="H133" s="158">
        <v>2.4500000000000002</v>
      </c>
      <c r="I133" s="162">
        <v>2.4500000000000002</v>
      </c>
      <c r="J133" s="44">
        <v>9.6000000000000002E-2</v>
      </c>
    </row>
    <row r="134" spans="1:10" ht="27.75" customHeight="1" x14ac:dyDescent="0.25">
      <c r="A134" s="156" t="s">
        <v>639</v>
      </c>
      <c r="B134" s="28"/>
      <c r="C134" s="163">
        <v>0</v>
      </c>
      <c r="D134" s="128">
        <v>2.089</v>
      </c>
      <c r="E134" s="129">
        <v>0.29899999999999999</v>
      </c>
      <c r="F134" s="130">
        <v>3.3000000000000002E-2</v>
      </c>
      <c r="G134" s="158">
        <v>140.91</v>
      </c>
      <c r="H134" s="158">
        <v>2.4500000000000002</v>
      </c>
      <c r="I134" s="162">
        <v>2.4500000000000002</v>
      </c>
      <c r="J134" s="44">
        <v>9.6000000000000002E-2</v>
      </c>
    </row>
    <row r="135" spans="1:10" ht="27.75" customHeight="1" x14ac:dyDescent="0.25">
      <c r="A135" s="156" t="s">
        <v>640</v>
      </c>
      <c r="B135" s="28"/>
      <c r="C135" s="163">
        <v>0</v>
      </c>
      <c r="D135" s="128">
        <v>1.9790000000000001</v>
      </c>
      <c r="E135" s="129">
        <v>0.26800000000000002</v>
      </c>
      <c r="F135" s="130">
        <v>2.8000000000000001E-2</v>
      </c>
      <c r="G135" s="158">
        <v>94.36</v>
      </c>
      <c r="H135" s="158">
        <v>2.38</v>
      </c>
      <c r="I135" s="162">
        <v>2.38</v>
      </c>
      <c r="J135" s="44">
        <v>8.5999999999999993E-2</v>
      </c>
    </row>
    <row r="136" spans="1:10" ht="27.75" customHeight="1" x14ac:dyDescent="0.25">
      <c r="A136" s="156" t="s">
        <v>641</v>
      </c>
      <c r="B136" s="28"/>
      <c r="C136" s="163">
        <v>0</v>
      </c>
      <c r="D136" s="128">
        <v>1.9790000000000001</v>
      </c>
      <c r="E136" s="129">
        <v>0.26800000000000002</v>
      </c>
      <c r="F136" s="130">
        <v>2.8000000000000001E-2</v>
      </c>
      <c r="G136" s="158">
        <v>325.5</v>
      </c>
      <c r="H136" s="158">
        <v>2.38</v>
      </c>
      <c r="I136" s="162">
        <v>2.38</v>
      </c>
      <c r="J136" s="44">
        <v>8.5999999999999993E-2</v>
      </c>
    </row>
    <row r="137" spans="1:10" ht="27.75" customHeight="1" x14ac:dyDescent="0.25">
      <c r="A137" s="156" t="s">
        <v>642</v>
      </c>
      <c r="B137" s="28"/>
      <c r="C137" s="163">
        <v>0</v>
      </c>
      <c r="D137" s="128">
        <v>1.9790000000000001</v>
      </c>
      <c r="E137" s="129">
        <v>0.26800000000000002</v>
      </c>
      <c r="F137" s="130">
        <v>2.8000000000000001E-2</v>
      </c>
      <c r="G137" s="158">
        <v>587.74</v>
      </c>
      <c r="H137" s="158">
        <v>2.38</v>
      </c>
      <c r="I137" s="162">
        <v>2.38</v>
      </c>
      <c r="J137" s="44">
        <v>8.5999999999999993E-2</v>
      </c>
    </row>
    <row r="138" spans="1:10" ht="27.75" customHeight="1" x14ac:dyDescent="0.25">
      <c r="A138" s="156" t="s">
        <v>643</v>
      </c>
      <c r="B138" s="28"/>
      <c r="C138" s="163">
        <v>0</v>
      </c>
      <c r="D138" s="128">
        <v>1.9790000000000001</v>
      </c>
      <c r="E138" s="129">
        <v>0.26800000000000002</v>
      </c>
      <c r="F138" s="130">
        <v>2.8000000000000001E-2</v>
      </c>
      <c r="G138" s="158">
        <v>965.63</v>
      </c>
      <c r="H138" s="158">
        <v>2.38</v>
      </c>
      <c r="I138" s="162">
        <v>2.38</v>
      </c>
      <c r="J138" s="44">
        <v>8.5999999999999993E-2</v>
      </c>
    </row>
    <row r="139" spans="1:10" ht="27.75" customHeight="1" x14ac:dyDescent="0.25">
      <c r="A139" s="156" t="s">
        <v>644</v>
      </c>
      <c r="B139" s="28"/>
      <c r="C139" s="163">
        <v>0</v>
      </c>
      <c r="D139" s="128">
        <v>1.9790000000000001</v>
      </c>
      <c r="E139" s="129">
        <v>0.26800000000000002</v>
      </c>
      <c r="F139" s="130">
        <v>2.8000000000000001E-2</v>
      </c>
      <c r="G139" s="158">
        <v>2637.37</v>
      </c>
      <c r="H139" s="158">
        <v>2.38</v>
      </c>
      <c r="I139" s="162">
        <v>2.38</v>
      </c>
      <c r="J139" s="44">
        <v>8.5999999999999993E-2</v>
      </c>
    </row>
    <row r="140" spans="1:10" ht="27.75" customHeight="1" x14ac:dyDescent="0.25">
      <c r="A140" s="156" t="s">
        <v>645</v>
      </c>
      <c r="B140" s="28"/>
      <c r="C140" s="163" t="s">
        <v>120</v>
      </c>
      <c r="D140" s="131">
        <v>11.127000000000001</v>
      </c>
      <c r="E140" s="132">
        <v>1.1459999999999999</v>
      </c>
      <c r="F140" s="130">
        <v>0.66500000000000004</v>
      </c>
      <c r="G140" s="159"/>
      <c r="H140" s="159"/>
      <c r="I140" s="161"/>
      <c r="J140" s="45"/>
    </row>
    <row r="141" spans="1:10" ht="27.75" customHeight="1" x14ac:dyDescent="0.25">
      <c r="A141" s="156" t="s">
        <v>646</v>
      </c>
      <c r="B141" s="28"/>
      <c r="C141" s="163" t="s">
        <v>533</v>
      </c>
      <c r="D141" s="128">
        <v>-3.371</v>
      </c>
      <c r="E141" s="129">
        <v>-0.55200000000000005</v>
      </c>
      <c r="F141" s="130">
        <v>-7.4999999999999997E-2</v>
      </c>
      <c r="G141" s="158">
        <v>0</v>
      </c>
      <c r="H141" s="159"/>
      <c r="I141" s="161"/>
      <c r="J141" s="45"/>
    </row>
    <row r="142" spans="1:10" ht="27.75" customHeight="1" x14ac:dyDescent="0.25">
      <c r="A142" s="156" t="s">
        <v>647</v>
      </c>
      <c r="B142" s="28"/>
      <c r="C142" s="163">
        <v>0</v>
      </c>
      <c r="D142" s="128">
        <v>-2.97</v>
      </c>
      <c r="E142" s="129">
        <v>-0.47</v>
      </c>
      <c r="F142" s="130">
        <v>-6.0999999999999999E-2</v>
      </c>
      <c r="G142" s="158">
        <v>0</v>
      </c>
      <c r="H142" s="159"/>
      <c r="I142" s="161"/>
      <c r="J142" s="45"/>
    </row>
    <row r="143" spans="1:10" ht="27.75" customHeight="1" x14ac:dyDescent="0.25">
      <c r="A143" s="156" t="s">
        <v>648</v>
      </c>
      <c r="B143" s="28"/>
      <c r="C143" s="163">
        <v>0</v>
      </c>
      <c r="D143" s="128">
        <v>-3.371</v>
      </c>
      <c r="E143" s="129">
        <v>-0.55200000000000005</v>
      </c>
      <c r="F143" s="130">
        <v>-7.4999999999999997E-2</v>
      </c>
      <c r="G143" s="158">
        <v>0</v>
      </c>
      <c r="H143" s="159"/>
      <c r="I143" s="161"/>
      <c r="J143" s="44">
        <v>0.192</v>
      </c>
    </row>
    <row r="144" spans="1:10" ht="27.75" customHeight="1" x14ac:dyDescent="0.25">
      <c r="A144" s="156" t="s">
        <v>649</v>
      </c>
      <c r="B144" s="28"/>
      <c r="C144" s="163">
        <v>0</v>
      </c>
      <c r="D144" s="128">
        <v>-2.97</v>
      </c>
      <c r="E144" s="129">
        <v>-0.47</v>
      </c>
      <c r="F144" s="130">
        <v>-6.0999999999999999E-2</v>
      </c>
      <c r="G144" s="158">
        <v>0</v>
      </c>
      <c r="H144" s="159"/>
      <c r="I144" s="161"/>
      <c r="J144" s="44">
        <v>0.15</v>
      </c>
    </row>
    <row r="145" spans="1:10" ht="27.75" customHeight="1" x14ac:dyDescent="0.25">
      <c r="A145" s="156" t="s">
        <v>650</v>
      </c>
      <c r="B145" s="28"/>
      <c r="C145" s="163">
        <v>0</v>
      </c>
      <c r="D145" s="128">
        <v>-2.9729999999999999</v>
      </c>
      <c r="E145" s="129">
        <v>-0.42599999999999999</v>
      </c>
      <c r="F145" s="130">
        <v>-4.7E-2</v>
      </c>
      <c r="G145" s="158">
        <v>9.0399999999999991</v>
      </c>
      <c r="H145" s="159"/>
      <c r="I145" s="161"/>
      <c r="J145" s="44">
        <v>0.17299999999999999</v>
      </c>
    </row>
    <row r="146" spans="1:10" ht="27.75" customHeight="1" x14ac:dyDescent="0.25">
      <c r="A146" s="156" t="s">
        <v>651</v>
      </c>
      <c r="B146" s="28"/>
      <c r="C146" s="163" t="s">
        <v>74</v>
      </c>
      <c r="D146" s="128">
        <v>2.581</v>
      </c>
      <c r="E146" s="129">
        <v>0.42299999999999999</v>
      </c>
      <c r="F146" s="130">
        <v>5.7000000000000002E-2</v>
      </c>
      <c r="G146" s="158">
        <v>2.02</v>
      </c>
      <c r="H146" s="159"/>
      <c r="I146" s="161"/>
      <c r="J146" s="45"/>
    </row>
    <row r="147" spans="1:10" ht="27.75" customHeight="1" x14ac:dyDescent="0.25">
      <c r="A147" s="156" t="s">
        <v>652</v>
      </c>
      <c r="B147" s="28"/>
      <c r="C147" s="163">
        <v>2</v>
      </c>
      <c r="D147" s="128">
        <v>2.581</v>
      </c>
      <c r="E147" s="129">
        <v>0.42299999999999999</v>
      </c>
      <c r="F147" s="130">
        <v>5.7000000000000002E-2</v>
      </c>
      <c r="G147" s="159"/>
      <c r="H147" s="159"/>
      <c r="I147" s="161"/>
      <c r="J147" s="45"/>
    </row>
    <row r="148" spans="1:10" ht="27.75" customHeight="1" x14ac:dyDescent="0.25">
      <c r="A148" s="156" t="s">
        <v>653</v>
      </c>
      <c r="B148" s="28"/>
      <c r="C148" s="163" t="s">
        <v>78</v>
      </c>
      <c r="D148" s="128">
        <v>1.9930000000000001</v>
      </c>
      <c r="E148" s="129">
        <v>0.32600000000000001</v>
      </c>
      <c r="F148" s="130">
        <v>4.3999999999999997E-2</v>
      </c>
      <c r="G148" s="158">
        <v>1.78</v>
      </c>
      <c r="H148" s="159"/>
      <c r="I148" s="161"/>
      <c r="J148" s="45"/>
    </row>
    <row r="149" spans="1:10" ht="27.75" customHeight="1" x14ac:dyDescent="0.25">
      <c r="A149" s="156" t="s">
        <v>654</v>
      </c>
      <c r="B149" s="28"/>
      <c r="C149" s="163" t="s">
        <v>78</v>
      </c>
      <c r="D149" s="128">
        <v>1.9930000000000001</v>
      </c>
      <c r="E149" s="129">
        <v>0.32600000000000001</v>
      </c>
      <c r="F149" s="130">
        <v>4.3999999999999997E-2</v>
      </c>
      <c r="G149" s="158">
        <v>2.12</v>
      </c>
      <c r="H149" s="159"/>
      <c r="I149" s="161"/>
      <c r="J149" s="45"/>
    </row>
    <row r="150" spans="1:10" ht="27.75" customHeight="1" x14ac:dyDescent="0.25">
      <c r="A150" s="156" t="s">
        <v>655</v>
      </c>
      <c r="B150" s="28"/>
      <c r="C150" s="163" t="s">
        <v>78</v>
      </c>
      <c r="D150" s="128">
        <v>1.9930000000000001</v>
      </c>
      <c r="E150" s="129">
        <v>0.32600000000000001</v>
      </c>
      <c r="F150" s="130">
        <v>4.3999999999999997E-2</v>
      </c>
      <c r="G150" s="158">
        <v>2.68</v>
      </c>
      <c r="H150" s="159"/>
      <c r="I150" s="161"/>
      <c r="J150" s="45"/>
    </row>
    <row r="151" spans="1:10" ht="27.75" customHeight="1" x14ac:dyDescent="0.25">
      <c r="A151" s="156" t="s">
        <v>656</v>
      </c>
      <c r="B151" s="28"/>
      <c r="C151" s="163" t="s">
        <v>78</v>
      </c>
      <c r="D151" s="128">
        <v>1.9930000000000001</v>
      </c>
      <c r="E151" s="129">
        <v>0.32600000000000001</v>
      </c>
      <c r="F151" s="130">
        <v>4.3999999999999997E-2</v>
      </c>
      <c r="G151" s="158">
        <v>3.58</v>
      </c>
      <c r="H151" s="159"/>
      <c r="I151" s="161"/>
      <c r="J151" s="45"/>
    </row>
    <row r="152" spans="1:10" ht="27.75" customHeight="1" x14ac:dyDescent="0.25">
      <c r="A152" s="156" t="s">
        <v>657</v>
      </c>
      <c r="B152" s="28"/>
      <c r="C152" s="163" t="s">
        <v>78</v>
      </c>
      <c r="D152" s="128">
        <v>1.9930000000000001</v>
      </c>
      <c r="E152" s="129">
        <v>0.32600000000000001</v>
      </c>
      <c r="F152" s="130">
        <v>4.3999999999999997E-2</v>
      </c>
      <c r="G152" s="158">
        <v>6.8</v>
      </c>
      <c r="H152" s="159"/>
      <c r="I152" s="161"/>
      <c r="J152" s="45"/>
    </row>
    <row r="153" spans="1:10" ht="27.75" customHeight="1" x14ac:dyDescent="0.25">
      <c r="A153" s="156" t="s">
        <v>658</v>
      </c>
      <c r="B153" s="28"/>
      <c r="C153" s="163">
        <v>4</v>
      </c>
      <c r="D153" s="128">
        <v>1.9930000000000001</v>
      </c>
      <c r="E153" s="129">
        <v>0.32600000000000001</v>
      </c>
      <c r="F153" s="130">
        <v>4.3999999999999997E-2</v>
      </c>
      <c r="G153" s="159"/>
      <c r="H153" s="159"/>
      <c r="I153" s="161"/>
      <c r="J153" s="45"/>
    </row>
    <row r="154" spans="1:10" ht="27.75" customHeight="1" x14ac:dyDescent="0.25">
      <c r="A154" s="156" t="s">
        <v>659</v>
      </c>
      <c r="B154" s="28"/>
      <c r="C154" s="163">
        <v>0</v>
      </c>
      <c r="D154" s="128">
        <v>1.4590000000000001</v>
      </c>
      <c r="E154" s="129">
        <v>0.22700000000000001</v>
      </c>
      <c r="F154" s="130">
        <v>2.9000000000000001E-2</v>
      </c>
      <c r="G154" s="158">
        <v>4.26</v>
      </c>
      <c r="H154" s="158">
        <v>1.5</v>
      </c>
      <c r="I154" s="162">
        <v>1.5</v>
      </c>
      <c r="J154" s="44">
        <v>7.2999999999999995E-2</v>
      </c>
    </row>
    <row r="155" spans="1:10" ht="27.75" customHeight="1" x14ac:dyDescent="0.25">
      <c r="A155" s="156" t="s">
        <v>660</v>
      </c>
      <c r="B155" s="28"/>
      <c r="C155" s="163">
        <v>0</v>
      </c>
      <c r="D155" s="128">
        <v>1.4590000000000001</v>
      </c>
      <c r="E155" s="129">
        <v>0.22700000000000001</v>
      </c>
      <c r="F155" s="130">
        <v>2.9000000000000001E-2</v>
      </c>
      <c r="G155" s="158">
        <v>14.88</v>
      </c>
      <c r="H155" s="158">
        <v>1.5</v>
      </c>
      <c r="I155" s="162">
        <v>1.5</v>
      </c>
      <c r="J155" s="44">
        <v>7.2999999999999995E-2</v>
      </c>
    </row>
    <row r="156" spans="1:10" ht="27.75" customHeight="1" x14ac:dyDescent="0.25">
      <c r="A156" s="156" t="s">
        <v>661</v>
      </c>
      <c r="B156" s="28"/>
      <c r="C156" s="163">
        <v>0</v>
      </c>
      <c r="D156" s="128">
        <v>1.4590000000000001</v>
      </c>
      <c r="E156" s="129">
        <v>0.22700000000000001</v>
      </c>
      <c r="F156" s="130">
        <v>2.9000000000000001E-2</v>
      </c>
      <c r="G156" s="158">
        <v>21.06</v>
      </c>
      <c r="H156" s="158">
        <v>1.5</v>
      </c>
      <c r="I156" s="162">
        <v>1.5</v>
      </c>
      <c r="J156" s="44">
        <v>7.2999999999999995E-2</v>
      </c>
    </row>
    <row r="157" spans="1:10" ht="27.75" customHeight="1" x14ac:dyDescent="0.25">
      <c r="A157" s="156" t="s">
        <v>662</v>
      </c>
      <c r="B157" s="28"/>
      <c r="C157" s="163">
        <v>0</v>
      </c>
      <c r="D157" s="128">
        <v>1.4590000000000001</v>
      </c>
      <c r="E157" s="129">
        <v>0.22700000000000001</v>
      </c>
      <c r="F157" s="130">
        <v>2.9000000000000001E-2</v>
      </c>
      <c r="G157" s="158">
        <v>29.68</v>
      </c>
      <c r="H157" s="158">
        <v>1.5</v>
      </c>
      <c r="I157" s="162">
        <v>1.5</v>
      </c>
      <c r="J157" s="44">
        <v>7.2999999999999995E-2</v>
      </c>
    </row>
    <row r="158" spans="1:10" ht="27.75" customHeight="1" x14ac:dyDescent="0.25">
      <c r="A158" s="156" t="s">
        <v>663</v>
      </c>
      <c r="B158" s="28"/>
      <c r="C158" s="163">
        <v>0</v>
      </c>
      <c r="D158" s="128">
        <v>1.4590000000000001</v>
      </c>
      <c r="E158" s="129">
        <v>0.22700000000000001</v>
      </c>
      <c r="F158" s="130">
        <v>2.9000000000000001E-2</v>
      </c>
      <c r="G158" s="158">
        <v>63.31</v>
      </c>
      <c r="H158" s="158">
        <v>1.5</v>
      </c>
      <c r="I158" s="162">
        <v>1.5</v>
      </c>
      <c r="J158" s="44">
        <v>7.2999999999999995E-2</v>
      </c>
    </row>
    <row r="159" spans="1:10" ht="27.75" customHeight="1" x14ac:dyDescent="0.25">
      <c r="A159" s="156" t="s">
        <v>664</v>
      </c>
      <c r="B159" s="28"/>
      <c r="C159" s="163">
        <v>0</v>
      </c>
      <c r="D159" s="128">
        <v>1.427</v>
      </c>
      <c r="E159" s="129">
        <v>0.20399999999999999</v>
      </c>
      <c r="F159" s="130">
        <v>2.3E-2</v>
      </c>
      <c r="G159" s="158">
        <v>5.5</v>
      </c>
      <c r="H159" s="158">
        <v>1.68</v>
      </c>
      <c r="I159" s="162">
        <v>1.68</v>
      </c>
      <c r="J159" s="44">
        <v>6.6000000000000003E-2</v>
      </c>
    </row>
    <row r="160" spans="1:10" ht="27.75" customHeight="1" x14ac:dyDescent="0.25">
      <c r="A160" s="156" t="s">
        <v>665</v>
      </c>
      <c r="B160" s="28"/>
      <c r="C160" s="163">
        <v>0</v>
      </c>
      <c r="D160" s="128">
        <v>1.427</v>
      </c>
      <c r="E160" s="129">
        <v>0.20399999999999999</v>
      </c>
      <c r="F160" s="130">
        <v>2.3E-2</v>
      </c>
      <c r="G160" s="158">
        <v>21.83</v>
      </c>
      <c r="H160" s="158">
        <v>1.68</v>
      </c>
      <c r="I160" s="162">
        <v>1.68</v>
      </c>
      <c r="J160" s="44">
        <v>6.6000000000000003E-2</v>
      </c>
    </row>
    <row r="161" spans="1:10" ht="27.75" customHeight="1" x14ac:dyDescent="0.25">
      <c r="A161" s="156" t="s">
        <v>666</v>
      </c>
      <c r="B161" s="28"/>
      <c r="C161" s="163">
        <v>0</v>
      </c>
      <c r="D161" s="128">
        <v>1.427</v>
      </c>
      <c r="E161" s="129">
        <v>0.20399999999999999</v>
      </c>
      <c r="F161" s="130">
        <v>2.3E-2</v>
      </c>
      <c r="G161" s="158">
        <v>31.32</v>
      </c>
      <c r="H161" s="158">
        <v>1.68</v>
      </c>
      <c r="I161" s="162">
        <v>1.68</v>
      </c>
      <c r="J161" s="44">
        <v>6.6000000000000003E-2</v>
      </c>
    </row>
    <row r="162" spans="1:10" ht="27.75" customHeight="1" x14ac:dyDescent="0.25">
      <c r="A162" s="156" t="s">
        <v>667</v>
      </c>
      <c r="B162" s="28"/>
      <c r="C162" s="163">
        <v>0</v>
      </c>
      <c r="D162" s="128">
        <v>1.427</v>
      </c>
      <c r="E162" s="129">
        <v>0.20399999999999999</v>
      </c>
      <c r="F162" s="130">
        <v>2.3E-2</v>
      </c>
      <c r="G162" s="158">
        <v>44.58</v>
      </c>
      <c r="H162" s="158">
        <v>1.68</v>
      </c>
      <c r="I162" s="162">
        <v>1.68</v>
      </c>
      <c r="J162" s="44">
        <v>6.6000000000000003E-2</v>
      </c>
    </row>
    <row r="163" spans="1:10" ht="27.75" customHeight="1" x14ac:dyDescent="0.25">
      <c r="A163" s="156" t="s">
        <v>668</v>
      </c>
      <c r="B163" s="28"/>
      <c r="C163" s="163">
        <v>0</v>
      </c>
      <c r="D163" s="128">
        <v>1.427</v>
      </c>
      <c r="E163" s="129">
        <v>0.20399999999999999</v>
      </c>
      <c r="F163" s="130">
        <v>2.3E-2</v>
      </c>
      <c r="G163" s="158">
        <v>96.25</v>
      </c>
      <c r="H163" s="158">
        <v>1.68</v>
      </c>
      <c r="I163" s="162">
        <v>1.68</v>
      </c>
      <c r="J163" s="44">
        <v>6.6000000000000003E-2</v>
      </c>
    </row>
    <row r="164" spans="1:10" ht="27.75" customHeight="1" x14ac:dyDescent="0.25">
      <c r="A164" s="156" t="s">
        <v>669</v>
      </c>
      <c r="B164" s="28"/>
      <c r="C164" s="163">
        <v>0</v>
      </c>
      <c r="D164" s="128">
        <v>1.3520000000000001</v>
      </c>
      <c r="E164" s="129">
        <v>0.183</v>
      </c>
      <c r="F164" s="130">
        <v>1.9E-2</v>
      </c>
      <c r="G164" s="158">
        <v>64.459999999999994</v>
      </c>
      <c r="H164" s="158">
        <v>1.62</v>
      </c>
      <c r="I164" s="162">
        <v>1.62</v>
      </c>
      <c r="J164" s="44">
        <v>5.8999999999999997E-2</v>
      </c>
    </row>
    <row r="165" spans="1:10" ht="27.75" customHeight="1" x14ac:dyDescent="0.25">
      <c r="A165" s="156" t="s">
        <v>670</v>
      </c>
      <c r="B165" s="28"/>
      <c r="C165" s="163">
        <v>0</v>
      </c>
      <c r="D165" s="128">
        <v>1.3520000000000001</v>
      </c>
      <c r="E165" s="129">
        <v>0.183</v>
      </c>
      <c r="F165" s="130">
        <v>1.9E-2</v>
      </c>
      <c r="G165" s="158">
        <v>222.35</v>
      </c>
      <c r="H165" s="158">
        <v>1.62</v>
      </c>
      <c r="I165" s="162">
        <v>1.62</v>
      </c>
      <c r="J165" s="44">
        <v>5.8999999999999997E-2</v>
      </c>
    </row>
    <row r="166" spans="1:10" ht="27.75" customHeight="1" x14ac:dyDescent="0.25">
      <c r="A166" s="156" t="s">
        <v>671</v>
      </c>
      <c r="B166" s="28"/>
      <c r="C166" s="163">
        <v>0</v>
      </c>
      <c r="D166" s="128">
        <v>1.3520000000000001</v>
      </c>
      <c r="E166" s="129">
        <v>0.183</v>
      </c>
      <c r="F166" s="130">
        <v>1.9E-2</v>
      </c>
      <c r="G166" s="158">
        <v>401.49</v>
      </c>
      <c r="H166" s="158">
        <v>1.62</v>
      </c>
      <c r="I166" s="162">
        <v>1.62</v>
      </c>
      <c r="J166" s="44">
        <v>5.8999999999999997E-2</v>
      </c>
    </row>
    <row r="167" spans="1:10" ht="27.75" customHeight="1" x14ac:dyDescent="0.25">
      <c r="A167" s="156" t="s">
        <v>672</v>
      </c>
      <c r="B167" s="28"/>
      <c r="C167" s="163">
        <v>0</v>
      </c>
      <c r="D167" s="128">
        <v>1.3520000000000001</v>
      </c>
      <c r="E167" s="129">
        <v>0.183</v>
      </c>
      <c r="F167" s="130">
        <v>1.9E-2</v>
      </c>
      <c r="G167" s="158">
        <v>659.62</v>
      </c>
      <c r="H167" s="158">
        <v>1.62</v>
      </c>
      <c r="I167" s="162">
        <v>1.62</v>
      </c>
      <c r="J167" s="44">
        <v>5.8999999999999997E-2</v>
      </c>
    </row>
    <row r="168" spans="1:10" ht="27.75" customHeight="1" x14ac:dyDescent="0.25">
      <c r="A168" s="156" t="s">
        <v>673</v>
      </c>
      <c r="B168" s="28"/>
      <c r="C168" s="163">
        <v>0</v>
      </c>
      <c r="D168" s="128">
        <v>1.3520000000000001</v>
      </c>
      <c r="E168" s="129">
        <v>0.183</v>
      </c>
      <c r="F168" s="130">
        <v>1.9E-2</v>
      </c>
      <c r="G168" s="158">
        <v>1801.6</v>
      </c>
      <c r="H168" s="158">
        <v>1.62</v>
      </c>
      <c r="I168" s="162">
        <v>1.62</v>
      </c>
      <c r="J168" s="44">
        <v>5.8999999999999997E-2</v>
      </c>
    </row>
    <row r="169" spans="1:10" ht="27.75" customHeight="1" x14ac:dyDescent="0.25">
      <c r="A169" s="156" t="s">
        <v>674</v>
      </c>
      <c r="B169" s="28"/>
      <c r="C169" s="163" t="s">
        <v>120</v>
      </c>
      <c r="D169" s="131">
        <v>7.601</v>
      </c>
      <c r="E169" s="132">
        <v>0.78300000000000003</v>
      </c>
      <c r="F169" s="130">
        <v>0.45400000000000001</v>
      </c>
      <c r="G169" s="159"/>
      <c r="H169" s="159"/>
      <c r="I169" s="161"/>
      <c r="J169" s="45"/>
    </row>
    <row r="170" spans="1:10" ht="27.75" customHeight="1" x14ac:dyDescent="0.25">
      <c r="A170" s="156" t="s">
        <v>675</v>
      </c>
      <c r="B170" s="28"/>
      <c r="C170" s="163" t="s">
        <v>533</v>
      </c>
      <c r="D170" s="128">
        <v>-2.3029999999999999</v>
      </c>
      <c r="E170" s="129">
        <v>-0.377</v>
      </c>
      <c r="F170" s="130">
        <v>-5.0999999999999997E-2</v>
      </c>
      <c r="G170" s="158">
        <v>0</v>
      </c>
      <c r="H170" s="159"/>
      <c r="I170" s="161"/>
      <c r="J170" s="45"/>
    </row>
    <row r="171" spans="1:10" ht="27.75" customHeight="1" x14ac:dyDescent="0.25">
      <c r="A171" s="156" t="s">
        <v>676</v>
      </c>
      <c r="B171" s="28"/>
      <c r="C171" s="163">
        <v>0</v>
      </c>
      <c r="D171" s="128">
        <v>-2.0289999999999999</v>
      </c>
      <c r="E171" s="129">
        <v>-0.32100000000000001</v>
      </c>
      <c r="F171" s="130">
        <v>-4.1000000000000002E-2</v>
      </c>
      <c r="G171" s="158">
        <v>0</v>
      </c>
      <c r="H171" s="159"/>
      <c r="I171" s="161"/>
      <c r="J171" s="45"/>
    </row>
    <row r="172" spans="1:10" ht="27.75" customHeight="1" x14ac:dyDescent="0.25">
      <c r="A172" s="156" t="s">
        <v>677</v>
      </c>
      <c r="B172" s="28"/>
      <c r="C172" s="163">
        <v>0</v>
      </c>
      <c r="D172" s="128">
        <v>-2.3029999999999999</v>
      </c>
      <c r="E172" s="129">
        <v>-0.377</v>
      </c>
      <c r="F172" s="130">
        <v>-5.0999999999999997E-2</v>
      </c>
      <c r="G172" s="158">
        <v>0</v>
      </c>
      <c r="H172" s="159"/>
      <c r="I172" s="161"/>
      <c r="J172" s="44">
        <v>0.13100000000000001</v>
      </c>
    </row>
    <row r="173" spans="1:10" ht="27.75" customHeight="1" x14ac:dyDescent="0.25">
      <c r="A173" s="156" t="s">
        <v>678</v>
      </c>
      <c r="B173" s="28"/>
      <c r="C173" s="163">
        <v>0</v>
      </c>
      <c r="D173" s="128">
        <v>-2.0289999999999999</v>
      </c>
      <c r="E173" s="129">
        <v>-0.32100000000000001</v>
      </c>
      <c r="F173" s="130">
        <v>-4.1000000000000002E-2</v>
      </c>
      <c r="G173" s="158">
        <v>0</v>
      </c>
      <c r="H173" s="159"/>
      <c r="I173" s="161"/>
      <c r="J173" s="44">
        <v>0.10299999999999999</v>
      </c>
    </row>
    <row r="174" spans="1:10" ht="27.75" customHeight="1" x14ac:dyDescent="0.25">
      <c r="A174" s="156" t="s">
        <v>679</v>
      </c>
      <c r="B174" s="28"/>
      <c r="C174" s="163">
        <v>0</v>
      </c>
      <c r="D174" s="128">
        <v>-2.0310000000000001</v>
      </c>
      <c r="E174" s="129">
        <v>-0.29099999999999998</v>
      </c>
      <c r="F174" s="130">
        <v>-3.2000000000000001E-2</v>
      </c>
      <c r="G174" s="158">
        <v>6.17</v>
      </c>
      <c r="H174" s="159"/>
      <c r="I174" s="161"/>
      <c r="J174" s="44">
        <v>0.11799999999999999</v>
      </c>
    </row>
    <row r="175" spans="1:10" ht="27.75" customHeight="1" x14ac:dyDescent="0.25">
      <c r="A175" s="156" t="s">
        <v>680</v>
      </c>
      <c r="B175" s="28"/>
      <c r="C175" s="163" t="s">
        <v>74</v>
      </c>
      <c r="D175" s="128">
        <v>0.67200000000000004</v>
      </c>
      <c r="E175" s="129">
        <v>0.11</v>
      </c>
      <c r="F175" s="130">
        <v>1.4999999999999999E-2</v>
      </c>
      <c r="G175" s="158">
        <v>0.52</v>
      </c>
      <c r="H175" s="159"/>
      <c r="I175" s="161"/>
      <c r="J175" s="45"/>
    </row>
    <row r="176" spans="1:10" ht="27.75" customHeight="1" x14ac:dyDescent="0.25">
      <c r="A176" s="156" t="s">
        <v>681</v>
      </c>
      <c r="B176" s="28"/>
      <c r="C176" s="163">
        <v>2</v>
      </c>
      <c r="D176" s="128">
        <v>0.67200000000000004</v>
      </c>
      <c r="E176" s="129">
        <v>0.11</v>
      </c>
      <c r="F176" s="130">
        <v>1.4999999999999999E-2</v>
      </c>
      <c r="G176" s="159"/>
      <c r="H176" s="159"/>
      <c r="I176" s="161"/>
      <c r="J176" s="45"/>
    </row>
    <row r="177" spans="1:10" ht="27.75" customHeight="1" x14ac:dyDescent="0.25">
      <c r="A177" s="156" t="s">
        <v>682</v>
      </c>
      <c r="B177" s="28"/>
      <c r="C177" s="163" t="s">
        <v>78</v>
      </c>
      <c r="D177" s="128">
        <v>0.51900000000000002</v>
      </c>
      <c r="E177" s="129">
        <v>8.5000000000000006E-2</v>
      </c>
      <c r="F177" s="130">
        <v>1.0999999999999999E-2</v>
      </c>
      <c r="G177" s="158">
        <v>0.46</v>
      </c>
      <c r="H177" s="159"/>
      <c r="I177" s="161"/>
      <c r="J177" s="45"/>
    </row>
    <row r="178" spans="1:10" ht="27.75" customHeight="1" x14ac:dyDescent="0.25">
      <c r="A178" s="156" t="s">
        <v>683</v>
      </c>
      <c r="B178" s="28"/>
      <c r="C178" s="163" t="s">
        <v>78</v>
      </c>
      <c r="D178" s="128">
        <v>0.51900000000000002</v>
      </c>
      <c r="E178" s="129">
        <v>8.5000000000000006E-2</v>
      </c>
      <c r="F178" s="130">
        <v>1.0999999999999999E-2</v>
      </c>
      <c r="G178" s="158">
        <v>0.55000000000000004</v>
      </c>
      <c r="H178" s="159"/>
      <c r="I178" s="161"/>
      <c r="J178" s="45"/>
    </row>
    <row r="179" spans="1:10" ht="27.75" customHeight="1" x14ac:dyDescent="0.25">
      <c r="A179" s="156" t="s">
        <v>684</v>
      </c>
      <c r="B179" s="28"/>
      <c r="C179" s="163" t="s">
        <v>78</v>
      </c>
      <c r="D179" s="128">
        <v>0.51900000000000002</v>
      </c>
      <c r="E179" s="129">
        <v>8.5000000000000006E-2</v>
      </c>
      <c r="F179" s="130">
        <v>1.0999999999999999E-2</v>
      </c>
      <c r="G179" s="158">
        <v>0.7</v>
      </c>
      <c r="H179" s="159"/>
      <c r="I179" s="161"/>
      <c r="J179" s="45"/>
    </row>
    <row r="180" spans="1:10" ht="27.75" customHeight="1" x14ac:dyDescent="0.25">
      <c r="A180" s="156" t="s">
        <v>685</v>
      </c>
      <c r="B180" s="28"/>
      <c r="C180" s="163" t="s">
        <v>78</v>
      </c>
      <c r="D180" s="128">
        <v>0.51900000000000002</v>
      </c>
      <c r="E180" s="129">
        <v>8.5000000000000006E-2</v>
      </c>
      <c r="F180" s="130">
        <v>1.0999999999999999E-2</v>
      </c>
      <c r="G180" s="158">
        <v>0.93</v>
      </c>
      <c r="H180" s="159"/>
      <c r="I180" s="161"/>
      <c r="J180" s="45"/>
    </row>
    <row r="181" spans="1:10" ht="27.75" customHeight="1" x14ac:dyDescent="0.25">
      <c r="A181" s="156" t="s">
        <v>686</v>
      </c>
      <c r="B181" s="28"/>
      <c r="C181" s="163" t="s">
        <v>78</v>
      </c>
      <c r="D181" s="128">
        <v>0.51900000000000002</v>
      </c>
      <c r="E181" s="129">
        <v>8.5000000000000006E-2</v>
      </c>
      <c r="F181" s="130">
        <v>1.0999999999999999E-2</v>
      </c>
      <c r="G181" s="158">
        <v>1.77</v>
      </c>
      <c r="H181" s="159"/>
      <c r="I181" s="161"/>
      <c r="J181" s="45"/>
    </row>
    <row r="182" spans="1:10" ht="27.75" customHeight="1" x14ac:dyDescent="0.25">
      <c r="A182" s="156" t="s">
        <v>687</v>
      </c>
      <c r="B182" s="28"/>
      <c r="C182" s="163">
        <v>4</v>
      </c>
      <c r="D182" s="128">
        <v>0.51900000000000002</v>
      </c>
      <c r="E182" s="129">
        <v>8.5000000000000006E-2</v>
      </c>
      <c r="F182" s="130">
        <v>1.0999999999999999E-2</v>
      </c>
      <c r="G182" s="159"/>
      <c r="H182" s="159"/>
      <c r="I182" s="161"/>
      <c r="J182" s="45"/>
    </row>
    <row r="183" spans="1:10" ht="27.75" customHeight="1" x14ac:dyDescent="0.25">
      <c r="A183" s="156" t="s">
        <v>688</v>
      </c>
      <c r="B183" s="28"/>
      <c r="C183" s="163">
        <v>0</v>
      </c>
      <c r="D183" s="128">
        <v>0.38</v>
      </c>
      <c r="E183" s="129">
        <v>5.8999999999999997E-2</v>
      </c>
      <c r="F183" s="130">
        <v>7.0000000000000001E-3</v>
      </c>
      <c r="G183" s="158">
        <v>1.1100000000000001</v>
      </c>
      <c r="H183" s="158">
        <v>0.39</v>
      </c>
      <c r="I183" s="162">
        <v>0.39</v>
      </c>
      <c r="J183" s="44">
        <v>1.9E-2</v>
      </c>
    </row>
    <row r="184" spans="1:10" ht="27.75" customHeight="1" x14ac:dyDescent="0.25">
      <c r="A184" s="156" t="s">
        <v>689</v>
      </c>
      <c r="B184" s="28"/>
      <c r="C184" s="163">
        <v>0</v>
      </c>
      <c r="D184" s="128">
        <v>0.38</v>
      </c>
      <c r="E184" s="129">
        <v>5.8999999999999997E-2</v>
      </c>
      <c r="F184" s="130">
        <v>7.0000000000000001E-3</v>
      </c>
      <c r="G184" s="158">
        <v>3.87</v>
      </c>
      <c r="H184" s="158">
        <v>0.39</v>
      </c>
      <c r="I184" s="162">
        <v>0.39</v>
      </c>
      <c r="J184" s="44">
        <v>1.9E-2</v>
      </c>
    </row>
    <row r="185" spans="1:10" ht="27.75" customHeight="1" x14ac:dyDescent="0.25">
      <c r="A185" s="156" t="s">
        <v>690</v>
      </c>
      <c r="B185" s="28"/>
      <c r="C185" s="163">
        <v>0</v>
      </c>
      <c r="D185" s="128">
        <v>0.38</v>
      </c>
      <c r="E185" s="129">
        <v>5.8999999999999997E-2</v>
      </c>
      <c r="F185" s="130">
        <v>7.0000000000000001E-3</v>
      </c>
      <c r="G185" s="158">
        <v>5.48</v>
      </c>
      <c r="H185" s="158">
        <v>0.39</v>
      </c>
      <c r="I185" s="162">
        <v>0.39</v>
      </c>
      <c r="J185" s="44">
        <v>1.9E-2</v>
      </c>
    </row>
    <row r="186" spans="1:10" ht="27.75" customHeight="1" x14ac:dyDescent="0.25">
      <c r="A186" s="156" t="s">
        <v>691</v>
      </c>
      <c r="B186" s="28"/>
      <c r="C186" s="163">
        <v>0</v>
      </c>
      <c r="D186" s="128">
        <v>0.38</v>
      </c>
      <c r="E186" s="129">
        <v>5.8999999999999997E-2</v>
      </c>
      <c r="F186" s="130">
        <v>7.0000000000000001E-3</v>
      </c>
      <c r="G186" s="158">
        <v>7.73</v>
      </c>
      <c r="H186" s="158">
        <v>0.39</v>
      </c>
      <c r="I186" s="162">
        <v>0.39</v>
      </c>
      <c r="J186" s="44">
        <v>1.9E-2</v>
      </c>
    </row>
    <row r="187" spans="1:10" ht="27.75" customHeight="1" x14ac:dyDescent="0.25">
      <c r="A187" s="156" t="s">
        <v>692</v>
      </c>
      <c r="B187" s="28"/>
      <c r="C187" s="163">
        <v>0</v>
      </c>
      <c r="D187" s="128">
        <v>0.38</v>
      </c>
      <c r="E187" s="129">
        <v>5.8999999999999997E-2</v>
      </c>
      <c r="F187" s="130">
        <v>7.0000000000000001E-3</v>
      </c>
      <c r="G187" s="158">
        <v>16.48</v>
      </c>
      <c r="H187" s="158">
        <v>0.39</v>
      </c>
      <c r="I187" s="162">
        <v>0.39</v>
      </c>
      <c r="J187" s="44">
        <v>1.9E-2</v>
      </c>
    </row>
    <row r="188" spans="1:10" ht="27.75" customHeight="1" x14ac:dyDescent="0.25">
      <c r="A188" s="156" t="s">
        <v>693</v>
      </c>
      <c r="B188" s="28"/>
      <c r="C188" s="163">
        <v>0</v>
      </c>
      <c r="D188" s="128">
        <v>0.371</v>
      </c>
      <c r="E188" s="129">
        <v>5.2999999999999999E-2</v>
      </c>
      <c r="F188" s="130">
        <v>6.0000000000000001E-3</v>
      </c>
      <c r="G188" s="158">
        <v>1.43</v>
      </c>
      <c r="H188" s="158">
        <v>0.44</v>
      </c>
      <c r="I188" s="162">
        <v>0.44</v>
      </c>
      <c r="J188" s="44">
        <v>1.7000000000000001E-2</v>
      </c>
    </row>
    <row r="189" spans="1:10" ht="27.75" customHeight="1" x14ac:dyDescent="0.25">
      <c r="A189" s="156" t="s">
        <v>694</v>
      </c>
      <c r="B189" s="28"/>
      <c r="C189" s="163">
        <v>0</v>
      </c>
      <c r="D189" s="128">
        <v>0.371</v>
      </c>
      <c r="E189" s="129">
        <v>5.2999999999999999E-2</v>
      </c>
      <c r="F189" s="130">
        <v>6.0000000000000001E-3</v>
      </c>
      <c r="G189" s="158">
        <v>5.68</v>
      </c>
      <c r="H189" s="158">
        <v>0.44</v>
      </c>
      <c r="I189" s="162">
        <v>0.44</v>
      </c>
      <c r="J189" s="44">
        <v>1.7000000000000001E-2</v>
      </c>
    </row>
    <row r="190" spans="1:10" ht="27.75" customHeight="1" x14ac:dyDescent="0.25">
      <c r="A190" s="156" t="s">
        <v>695</v>
      </c>
      <c r="B190" s="28"/>
      <c r="C190" s="163">
        <v>0</v>
      </c>
      <c r="D190" s="128">
        <v>0.371</v>
      </c>
      <c r="E190" s="129">
        <v>5.2999999999999999E-2</v>
      </c>
      <c r="F190" s="130">
        <v>6.0000000000000001E-3</v>
      </c>
      <c r="G190" s="158">
        <v>8.15</v>
      </c>
      <c r="H190" s="158">
        <v>0.44</v>
      </c>
      <c r="I190" s="162">
        <v>0.44</v>
      </c>
      <c r="J190" s="44">
        <v>1.7000000000000001E-2</v>
      </c>
    </row>
    <row r="191" spans="1:10" ht="27.75" customHeight="1" x14ac:dyDescent="0.25">
      <c r="A191" s="156" t="s">
        <v>696</v>
      </c>
      <c r="B191" s="28"/>
      <c r="C191" s="163">
        <v>0</v>
      </c>
      <c r="D191" s="128">
        <v>0.371</v>
      </c>
      <c r="E191" s="129">
        <v>5.2999999999999999E-2</v>
      </c>
      <c r="F191" s="130">
        <v>6.0000000000000001E-3</v>
      </c>
      <c r="G191" s="158">
        <v>11.6</v>
      </c>
      <c r="H191" s="158">
        <v>0.44</v>
      </c>
      <c r="I191" s="162">
        <v>0.44</v>
      </c>
      <c r="J191" s="44">
        <v>1.7000000000000001E-2</v>
      </c>
    </row>
    <row r="192" spans="1:10" ht="27.75" customHeight="1" x14ac:dyDescent="0.25">
      <c r="A192" s="156" t="s">
        <v>697</v>
      </c>
      <c r="B192" s="28"/>
      <c r="C192" s="163">
        <v>0</v>
      </c>
      <c r="D192" s="128">
        <v>0.371</v>
      </c>
      <c r="E192" s="129">
        <v>5.2999999999999999E-2</v>
      </c>
      <c r="F192" s="130">
        <v>6.0000000000000001E-3</v>
      </c>
      <c r="G192" s="158">
        <v>25.06</v>
      </c>
      <c r="H192" s="158">
        <v>0.44</v>
      </c>
      <c r="I192" s="162">
        <v>0.44</v>
      </c>
      <c r="J192" s="44">
        <v>1.7000000000000001E-2</v>
      </c>
    </row>
    <row r="193" spans="1:10" ht="27.75" customHeight="1" x14ac:dyDescent="0.25">
      <c r="A193" s="156" t="s">
        <v>698</v>
      </c>
      <c r="B193" s="28"/>
      <c r="C193" s="163">
        <v>0</v>
      </c>
      <c r="D193" s="128">
        <v>0.35199999999999998</v>
      </c>
      <c r="E193" s="129">
        <v>4.8000000000000001E-2</v>
      </c>
      <c r="F193" s="130">
        <v>5.0000000000000001E-3</v>
      </c>
      <c r="G193" s="158">
        <v>16.78</v>
      </c>
      <c r="H193" s="158">
        <v>0.42</v>
      </c>
      <c r="I193" s="162">
        <v>0.42</v>
      </c>
      <c r="J193" s="44">
        <v>1.4999999999999999E-2</v>
      </c>
    </row>
    <row r="194" spans="1:10" ht="27.75" customHeight="1" x14ac:dyDescent="0.25">
      <c r="A194" s="156" t="s">
        <v>699</v>
      </c>
      <c r="B194" s="28"/>
      <c r="C194" s="163">
        <v>0</v>
      </c>
      <c r="D194" s="128">
        <v>0.35199999999999998</v>
      </c>
      <c r="E194" s="129">
        <v>4.8000000000000001E-2</v>
      </c>
      <c r="F194" s="130">
        <v>5.0000000000000001E-3</v>
      </c>
      <c r="G194" s="158">
        <v>57.88</v>
      </c>
      <c r="H194" s="158">
        <v>0.42</v>
      </c>
      <c r="I194" s="162">
        <v>0.42</v>
      </c>
      <c r="J194" s="44">
        <v>1.4999999999999999E-2</v>
      </c>
    </row>
    <row r="195" spans="1:10" ht="27.75" customHeight="1" x14ac:dyDescent="0.25">
      <c r="A195" s="156" t="s">
        <v>700</v>
      </c>
      <c r="B195" s="28"/>
      <c r="C195" s="163">
        <v>0</v>
      </c>
      <c r="D195" s="128">
        <v>0.35199999999999998</v>
      </c>
      <c r="E195" s="129">
        <v>4.8000000000000001E-2</v>
      </c>
      <c r="F195" s="130">
        <v>5.0000000000000001E-3</v>
      </c>
      <c r="G195" s="158">
        <v>104.51</v>
      </c>
      <c r="H195" s="158">
        <v>0.42</v>
      </c>
      <c r="I195" s="162">
        <v>0.42</v>
      </c>
      <c r="J195" s="44">
        <v>1.4999999999999999E-2</v>
      </c>
    </row>
    <row r="196" spans="1:10" ht="27.75" customHeight="1" x14ac:dyDescent="0.25">
      <c r="A196" s="156" t="s">
        <v>701</v>
      </c>
      <c r="B196" s="28"/>
      <c r="C196" s="163">
        <v>0</v>
      </c>
      <c r="D196" s="128">
        <v>0.35199999999999998</v>
      </c>
      <c r="E196" s="129">
        <v>4.8000000000000001E-2</v>
      </c>
      <c r="F196" s="130">
        <v>5.0000000000000001E-3</v>
      </c>
      <c r="G196" s="158">
        <v>171.71</v>
      </c>
      <c r="H196" s="158">
        <v>0.42</v>
      </c>
      <c r="I196" s="162">
        <v>0.42</v>
      </c>
      <c r="J196" s="44">
        <v>1.4999999999999999E-2</v>
      </c>
    </row>
    <row r="197" spans="1:10" ht="27.75" customHeight="1" x14ac:dyDescent="0.25">
      <c r="A197" s="156" t="s">
        <v>702</v>
      </c>
      <c r="B197" s="28"/>
      <c r="C197" s="163">
        <v>0</v>
      </c>
      <c r="D197" s="128">
        <v>0.35199999999999998</v>
      </c>
      <c r="E197" s="129">
        <v>4.8000000000000001E-2</v>
      </c>
      <c r="F197" s="130">
        <v>5.0000000000000001E-3</v>
      </c>
      <c r="G197" s="158">
        <v>468.98</v>
      </c>
      <c r="H197" s="158">
        <v>0.42</v>
      </c>
      <c r="I197" s="162">
        <v>0.42</v>
      </c>
      <c r="J197" s="44">
        <v>1.4999999999999999E-2</v>
      </c>
    </row>
    <row r="198" spans="1:10" ht="27.75" customHeight="1" x14ac:dyDescent="0.25">
      <c r="A198" s="156" t="s">
        <v>703</v>
      </c>
      <c r="B198" s="28"/>
      <c r="C198" s="163" t="s">
        <v>120</v>
      </c>
      <c r="D198" s="131">
        <v>1.9790000000000001</v>
      </c>
      <c r="E198" s="132">
        <v>0.20399999999999999</v>
      </c>
      <c r="F198" s="130">
        <v>0.11799999999999999</v>
      </c>
      <c r="G198" s="159"/>
      <c r="H198" s="159"/>
      <c r="I198" s="161"/>
      <c r="J198" s="45"/>
    </row>
    <row r="199" spans="1:10" ht="27.75" customHeight="1" x14ac:dyDescent="0.25">
      <c r="A199" s="156" t="s">
        <v>704</v>
      </c>
      <c r="B199" s="28"/>
      <c r="C199" s="163" t="s">
        <v>533</v>
      </c>
      <c r="D199" s="128">
        <v>-0.59899999999999998</v>
      </c>
      <c r="E199" s="129">
        <v>-9.8000000000000004E-2</v>
      </c>
      <c r="F199" s="130">
        <v>-1.2999999999999999E-2</v>
      </c>
      <c r="G199" s="158">
        <v>0</v>
      </c>
      <c r="H199" s="159"/>
      <c r="I199" s="161"/>
      <c r="J199" s="45"/>
    </row>
    <row r="200" spans="1:10" ht="27.75" customHeight="1" x14ac:dyDescent="0.25">
      <c r="A200" s="156" t="s">
        <v>705</v>
      </c>
      <c r="B200" s="28"/>
      <c r="C200" s="163">
        <v>0</v>
      </c>
      <c r="D200" s="128">
        <v>-0.52800000000000002</v>
      </c>
      <c r="E200" s="129">
        <v>-8.4000000000000005E-2</v>
      </c>
      <c r="F200" s="130">
        <v>-1.0999999999999999E-2</v>
      </c>
      <c r="G200" s="158">
        <v>0</v>
      </c>
      <c r="H200" s="159"/>
      <c r="I200" s="161"/>
      <c r="J200" s="45"/>
    </row>
    <row r="201" spans="1:10" ht="27.75" customHeight="1" x14ac:dyDescent="0.25">
      <c r="A201" s="156" t="s">
        <v>706</v>
      </c>
      <c r="B201" s="28"/>
      <c r="C201" s="163">
        <v>0</v>
      </c>
      <c r="D201" s="128">
        <v>-0.59899999999999998</v>
      </c>
      <c r="E201" s="129">
        <v>-9.8000000000000004E-2</v>
      </c>
      <c r="F201" s="130">
        <v>-1.2999999999999999E-2</v>
      </c>
      <c r="G201" s="158">
        <v>0</v>
      </c>
      <c r="H201" s="159"/>
      <c r="I201" s="161"/>
      <c r="J201" s="44">
        <v>3.4000000000000002E-2</v>
      </c>
    </row>
    <row r="202" spans="1:10" ht="27.75" customHeight="1" x14ac:dyDescent="0.25">
      <c r="A202" s="156" t="s">
        <v>707</v>
      </c>
      <c r="B202" s="28"/>
      <c r="C202" s="163">
        <v>0</v>
      </c>
      <c r="D202" s="128">
        <v>-0.52800000000000002</v>
      </c>
      <c r="E202" s="129">
        <v>-8.4000000000000005E-2</v>
      </c>
      <c r="F202" s="130">
        <v>-1.0999999999999999E-2</v>
      </c>
      <c r="G202" s="158">
        <v>0</v>
      </c>
      <c r="H202" s="159"/>
      <c r="I202" s="161"/>
      <c r="J202" s="44">
        <v>2.7E-2</v>
      </c>
    </row>
    <row r="203" spans="1:10" ht="27.75" customHeight="1" x14ac:dyDescent="0.25">
      <c r="A203" s="156" t="s">
        <v>708</v>
      </c>
      <c r="B203" s="28"/>
      <c r="C203" s="163">
        <v>0</v>
      </c>
      <c r="D203" s="128">
        <v>-0.52900000000000003</v>
      </c>
      <c r="E203" s="129">
        <v>-7.5999999999999998E-2</v>
      </c>
      <c r="F203" s="130">
        <v>-8.0000000000000002E-3</v>
      </c>
      <c r="G203" s="158">
        <v>1.61</v>
      </c>
      <c r="H203" s="159"/>
      <c r="I203" s="161"/>
      <c r="J203" s="44">
        <v>3.1E-2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2">
    <mergeCell ref="H9:J9"/>
    <mergeCell ref="B1:D1"/>
    <mergeCell ref="F1:H1"/>
    <mergeCell ref="A2:J2"/>
    <mergeCell ref="F4:J4"/>
    <mergeCell ref="F5:G5"/>
    <mergeCell ref="F9:G9"/>
    <mergeCell ref="B8:D8"/>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1337-CE0E-4D78-A089-A957CB1489A7}">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NGED East Midlands Area (GSP Group _B)"</f>
        <v>Southern Electric Power Distribution plc - Effective from 1 April 2027 - Final LDNO tariffs in NGED East Midlands Area (GSP Group _B)</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81" t="s">
        <v>50</v>
      </c>
      <c r="B6" s="197" t="s">
        <v>140</v>
      </c>
      <c r="C6" s="198" t="s">
        <v>137</v>
      </c>
      <c r="D6" s="199" t="s">
        <v>138</v>
      </c>
      <c r="E6" s="87"/>
      <c r="F6" s="330" t="s">
        <v>139</v>
      </c>
      <c r="G6" s="330"/>
      <c r="H6" s="197" t="s">
        <v>140</v>
      </c>
      <c r="I6" s="197" t="s">
        <v>137</v>
      </c>
      <c r="J6" s="197" t="s">
        <v>138</v>
      </c>
      <c r="K6" s="87"/>
      <c r="L6" s="4"/>
      <c r="M6" s="4"/>
    </row>
    <row r="7" spans="1:13" ht="56.25" customHeight="1" x14ac:dyDescent="0.25">
      <c r="A7" s="81" t="s">
        <v>55</v>
      </c>
      <c r="B7" s="200" t="s">
        <v>709</v>
      </c>
      <c r="C7" s="201" t="s">
        <v>709</v>
      </c>
      <c r="D7" s="199" t="s">
        <v>141</v>
      </c>
      <c r="E7" s="87"/>
      <c r="F7" s="330" t="s">
        <v>142</v>
      </c>
      <c r="G7" s="330"/>
      <c r="H7" s="200" t="s">
        <v>709</v>
      </c>
      <c r="I7" s="197" t="s">
        <v>143</v>
      </c>
      <c r="J7" s="197" t="s">
        <v>138</v>
      </c>
      <c r="K7" s="87"/>
      <c r="L7" s="4"/>
      <c r="M7" s="4"/>
    </row>
    <row r="8" spans="1:13" ht="55.5" customHeight="1" x14ac:dyDescent="0.25">
      <c r="A8" s="82" t="s">
        <v>59</v>
      </c>
      <c r="B8" s="373" t="s">
        <v>60</v>
      </c>
      <c r="C8" s="374"/>
      <c r="D8" s="375"/>
      <c r="E8" s="87"/>
      <c r="F8" s="330" t="s">
        <v>55</v>
      </c>
      <c r="G8" s="330"/>
      <c r="H8" s="200" t="s">
        <v>709</v>
      </c>
      <c r="I8" s="200" t="s">
        <v>709</v>
      </c>
      <c r="J8" s="197" t="s">
        <v>141</v>
      </c>
      <c r="K8" s="87"/>
      <c r="L8" s="4"/>
      <c r="M8" s="4"/>
    </row>
    <row r="9" spans="1:13" s="79" customFormat="1" ht="55.5" customHeight="1" x14ac:dyDescent="0.25">
      <c r="E9" s="91"/>
      <c r="F9" s="333" t="s">
        <v>59</v>
      </c>
      <c r="G9" s="334"/>
      <c r="H9" s="373" t="s">
        <v>60</v>
      </c>
      <c r="I9" s="374"/>
      <c r="J9" s="375"/>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74</v>
      </c>
      <c r="D14" s="128">
        <v>8.3919999999999995</v>
      </c>
      <c r="E14" s="129">
        <v>1.0009999999999999</v>
      </c>
      <c r="F14" s="130">
        <v>8.2000000000000003E-2</v>
      </c>
      <c r="G14" s="158">
        <v>8.08</v>
      </c>
      <c r="H14" s="191">
        <v>0</v>
      </c>
      <c r="I14" s="191">
        <v>0</v>
      </c>
      <c r="J14" s="191">
        <v>0</v>
      </c>
    </row>
    <row r="15" spans="1:13" ht="27.75" customHeight="1" x14ac:dyDescent="0.25">
      <c r="A15" s="156" t="s">
        <v>519</v>
      </c>
      <c r="B15" s="28"/>
      <c r="C15" s="157">
        <v>2</v>
      </c>
      <c r="D15" s="128">
        <v>8.3919999999999995</v>
      </c>
      <c r="E15" s="129">
        <v>1.0009999999999999</v>
      </c>
      <c r="F15" s="130">
        <v>8.2000000000000003E-2</v>
      </c>
      <c r="G15" s="191">
        <v>0</v>
      </c>
      <c r="H15" s="191">
        <v>0</v>
      </c>
      <c r="I15" s="191">
        <v>0</v>
      </c>
      <c r="J15" s="191">
        <v>0</v>
      </c>
    </row>
    <row r="16" spans="1:13" ht="27.75" customHeight="1" x14ac:dyDescent="0.25">
      <c r="A16" s="156" t="s">
        <v>520</v>
      </c>
      <c r="B16" s="28"/>
      <c r="C16" s="157" t="s">
        <v>78</v>
      </c>
      <c r="D16" s="128">
        <v>8.125</v>
      </c>
      <c r="E16" s="129">
        <v>0.96899999999999997</v>
      </c>
      <c r="F16" s="130">
        <v>0.08</v>
      </c>
      <c r="G16" s="158">
        <v>7.98</v>
      </c>
      <c r="H16" s="191">
        <v>0</v>
      </c>
      <c r="I16" s="191">
        <v>0</v>
      </c>
      <c r="J16" s="191">
        <v>0</v>
      </c>
    </row>
    <row r="17" spans="1:10" ht="27.75" customHeight="1" x14ac:dyDescent="0.25">
      <c r="A17" s="156" t="s">
        <v>521</v>
      </c>
      <c r="B17" s="28"/>
      <c r="C17" s="157" t="s">
        <v>78</v>
      </c>
      <c r="D17" s="128">
        <v>8.125</v>
      </c>
      <c r="E17" s="129">
        <v>0.96899999999999997</v>
      </c>
      <c r="F17" s="130">
        <v>0.08</v>
      </c>
      <c r="G17" s="158">
        <v>10.14</v>
      </c>
      <c r="H17" s="191">
        <v>0</v>
      </c>
      <c r="I17" s="191">
        <v>0</v>
      </c>
      <c r="J17" s="191">
        <v>0</v>
      </c>
    </row>
    <row r="18" spans="1:10" ht="27.75" customHeight="1" x14ac:dyDescent="0.25">
      <c r="A18" s="156" t="s">
        <v>522</v>
      </c>
      <c r="B18" s="28"/>
      <c r="C18" s="157" t="s">
        <v>78</v>
      </c>
      <c r="D18" s="128">
        <v>8.125</v>
      </c>
      <c r="E18" s="129">
        <v>0.96899999999999997</v>
      </c>
      <c r="F18" s="130">
        <v>0.08</v>
      </c>
      <c r="G18" s="158">
        <v>16.14</v>
      </c>
      <c r="H18" s="191">
        <v>0</v>
      </c>
      <c r="I18" s="191">
        <v>0</v>
      </c>
      <c r="J18" s="191">
        <v>0</v>
      </c>
    </row>
    <row r="19" spans="1:10" ht="27.75" customHeight="1" x14ac:dyDescent="0.25">
      <c r="A19" s="156" t="s">
        <v>523</v>
      </c>
      <c r="B19" s="28"/>
      <c r="C19" s="157" t="s">
        <v>78</v>
      </c>
      <c r="D19" s="128">
        <v>8.125</v>
      </c>
      <c r="E19" s="129">
        <v>0.96899999999999997</v>
      </c>
      <c r="F19" s="130">
        <v>0.08</v>
      </c>
      <c r="G19" s="158">
        <v>25.88</v>
      </c>
      <c r="H19" s="191">
        <v>0</v>
      </c>
      <c r="I19" s="191">
        <v>0</v>
      </c>
      <c r="J19" s="191">
        <v>0</v>
      </c>
    </row>
    <row r="20" spans="1:10" ht="27.75" customHeight="1" x14ac:dyDescent="0.25">
      <c r="A20" s="156" t="s">
        <v>524</v>
      </c>
      <c r="B20" s="28"/>
      <c r="C20" s="157" t="s">
        <v>78</v>
      </c>
      <c r="D20" s="128">
        <v>8.125</v>
      </c>
      <c r="E20" s="129">
        <v>0.96899999999999997</v>
      </c>
      <c r="F20" s="130">
        <v>0.08</v>
      </c>
      <c r="G20" s="158">
        <v>54.99</v>
      </c>
      <c r="H20" s="191">
        <v>0</v>
      </c>
      <c r="I20" s="191">
        <v>0</v>
      </c>
      <c r="J20" s="191">
        <v>0</v>
      </c>
    </row>
    <row r="21" spans="1:10" ht="27.75" customHeight="1" x14ac:dyDescent="0.25">
      <c r="A21" s="156" t="s">
        <v>525</v>
      </c>
      <c r="B21" s="28"/>
      <c r="C21" s="157">
        <v>4</v>
      </c>
      <c r="D21" s="128">
        <v>8.125</v>
      </c>
      <c r="E21" s="129">
        <v>0.96899999999999997</v>
      </c>
      <c r="F21" s="130">
        <v>0.08</v>
      </c>
      <c r="G21" s="191">
        <v>0</v>
      </c>
      <c r="H21" s="191">
        <v>0</v>
      </c>
      <c r="I21" s="191">
        <v>0</v>
      </c>
      <c r="J21" s="191">
        <v>0</v>
      </c>
    </row>
    <row r="22" spans="1:10" ht="27.75" customHeight="1" x14ac:dyDescent="0.25">
      <c r="A22" s="156" t="s">
        <v>526</v>
      </c>
      <c r="B22" s="28"/>
      <c r="C22" s="157">
        <v>0</v>
      </c>
      <c r="D22" s="128">
        <v>5.5049999999999999</v>
      </c>
      <c r="E22" s="129">
        <v>0.61499999999999999</v>
      </c>
      <c r="F22" s="130">
        <v>4.7E-2</v>
      </c>
      <c r="G22" s="158">
        <v>9.39</v>
      </c>
      <c r="H22" s="158">
        <v>5.18</v>
      </c>
      <c r="I22" s="162">
        <v>5.18</v>
      </c>
      <c r="J22" s="44">
        <v>0.16300000000000001</v>
      </c>
    </row>
    <row r="23" spans="1:10" ht="27.75" customHeight="1" x14ac:dyDescent="0.25">
      <c r="A23" s="156" t="s">
        <v>527</v>
      </c>
      <c r="B23" s="28"/>
      <c r="C23" s="157">
        <v>0</v>
      </c>
      <c r="D23" s="128">
        <v>5.5049999999999999</v>
      </c>
      <c r="E23" s="129">
        <v>0.61499999999999999</v>
      </c>
      <c r="F23" s="130">
        <v>4.7E-2</v>
      </c>
      <c r="G23" s="158">
        <v>91.88</v>
      </c>
      <c r="H23" s="158">
        <v>5.18</v>
      </c>
      <c r="I23" s="162">
        <v>5.18</v>
      </c>
      <c r="J23" s="44">
        <v>0.16300000000000001</v>
      </c>
    </row>
    <row r="24" spans="1:10" ht="27.75" customHeight="1" x14ac:dyDescent="0.25">
      <c r="A24" s="156" t="s">
        <v>528</v>
      </c>
      <c r="B24" s="28"/>
      <c r="C24" s="157">
        <v>0</v>
      </c>
      <c r="D24" s="128">
        <v>5.5049999999999999</v>
      </c>
      <c r="E24" s="129">
        <v>0.61499999999999999</v>
      </c>
      <c r="F24" s="130">
        <v>4.7E-2</v>
      </c>
      <c r="G24" s="158">
        <v>149.15</v>
      </c>
      <c r="H24" s="158">
        <v>5.18</v>
      </c>
      <c r="I24" s="162">
        <v>5.18</v>
      </c>
      <c r="J24" s="44">
        <v>0.16300000000000001</v>
      </c>
    </row>
    <row r="25" spans="1:10" ht="27.75" customHeight="1" x14ac:dyDescent="0.25">
      <c r="A25" s="156" t="s">
        <v>529</v>
      </c>
      <c r="B25" s="28"/>
      <c r="C25" s="157">
        <v>0</v>
      </c>
      <c r="D25" s="128">
        <v>5.5049999999999999</v>
      </c>
      <c r="E25" s="129">
        <v>0.61499999999999999</v>
      </c>
      <c r="F25" s="130">
        <v>4.7E-2</v>
      </c>
      <c r="G25" s="158">
        <v>234.3</v>
      </c>
      <c r="H25" s="158">
        <v>5.18</v>
      </c>
      <c r="I25" s="162">
        <v>5.18</v>
      </c>
      <c r="J25" s="44">
        <v>0.16300000000000001</v>
      </c>
    </row>
    <row r="26" spans="1:10" ht="27.75" customHeight="1" x14ac:dyDescent="0.25">
      <c r="A26" s="156" t="s">
        <v>530</v>
      </c>
      <c r="B26" s="28"/>
      <c r="C26" s="157">
        <v>0</v>
      </c>
      <c r="D26" s="128">
        <v>5.5049999999999999</v>
      </c>
      <c r="E26" s="129">
        <v>0.61499999999999999</v>
      </c>
      <c r="F26" s="130">
        <v>4.7E-2</v>
      </c>
      <c r="G26" s="158">
        <v>461.44</v>
      </c>
      <c r="H26" s="158">
        <v>5.18</v>
      </c>
      <c r="I26" s="162">
        <v>5.18</v>
      </c>
      <c r="J26" s="44">
        <v>0.16300000000000001</v>
      </c>
    </row>
    <row r="27" spans="1:10" ht="27.75" customHeight="1" x14ac:dyDescent="0.25">
      <c r="A27" s="156" t="s">
        <v>531</v>
      </c>
      <c r="B27" s="28"/>
      <c r="C27" s="163" t="s">
        <v>120</v>
      </c>
      <c r="D27" s="131">
        <v>26.076000000000001</v>
      </c>
      <c r="E27" s="132">
        <v>1.9470000000000001</v>
      </c>
      <c r="F27" s="130">
        <v>1.0900000000000001</v>
      </c>
      <c r="G27" s="191">
        <v>0</v>
      </c>
      <c r="H27" s="191">
        <v>0</v>
      </c>
      <c r="I27" s="191">
        <v>0</v>
      </c>
      <c r="J27" s="191">
        <v>0</v>
      </c>
    </row>
    <row r="28" spans="1:10" ht="27.75" customHeight="1" x14ac:dyDescent="0.25">
      <c r="A28" s="156" t="s">
        <v>532</v>
      </c>
      <c r="B28" s="28"/>
      <c r="C28" s="163">
        <v>0</v>
      </c>
      <c r="D28" s="128">
        <v>-8.0399999999999991</v>
      </c>
      <c r="E28" s="129">
        <v>-0.95899999999999996</v>
      </c>
      <c r="F28" s="130">
        <v>-7.9000000000000001E-2</v>
      </c>
      <c r="G28" s="158">
        <v>0</v>
      </c>
      <c r="H28" s="191">
        <v>0</v>
      </c>
      <c r="I28" s="191">
        <v>0</v>
      </c>
      <c r="J28" s="191">
        <v>0</v>
      </c>
    </row>
    <row r="29" spans="1:10" ht="27.75" customHeight="1" x14ac:dyDescent="0.25">
      <c r="A29" s="156" t="s">
        <v>534</v>
      </c>
      <c r="B29" s="28"/>
      <c r="C29" s="163">
        <v>0</v>
      </c>
      <c r="D29" s="128">
        <v>-8.0399999999999991</v>
      </c>
      <c r="E29" s="129">
        <v>-0.95899999999999996</v>
      </c>
      <c r="F29" s="130">
        <v>-7.9000000000000001E-2</v>
      </c>
      <c r="G29" s="158">
        <v>0</v>
      </c>
      <c r="H29" s="191">
        <v>0</v>
      </c>
      <c r="I29" s="191">
        <v>0</v>
      </c>
      <c r="J29" s="44">
        <v>0.28000000000000003</v>
      </c>
    </row>
    <row r="30" spans="1:10" ht="27.75" customHeight="1" x14ac:dyDescent="0.25">
      <c r="A30" s="160" t="s">
        <v>535</v>
      </c>
      <c r="B30" s="28"/>
      <c r="C30" s="163" t="s">
        <v>74</v>
      </c>
      <c r="D30" s="128">
        <v>6.6379999999999999</v>
      </c>
      <c r="E30" s="129">
        <v>0.79200000000000004</v>
      </c>
      <c r="F30" s="130">
        <v>6.5000000000000002E-2</v>
      </c>
      <c r="G30" s="158">
        <v>6.39</v>
      </c>
      <c r="H30" s="191">
        <v>0</v>
      </c>
      <c r="I30" s="191">
        <v>0</v>
      </c>
      <c r="J30" s="191">
        <v>0</v>
      </c>
    </row>
    <row r="31" spans="1:10" ht="27.75" customHeight="1" x14ac:dyDescent="0.25">
      <c r="A31" s="160" t="s">
        <v>536</v>
      </c>
      <c r="B31" s="28"/>
      <c r="C31" s="449">
        <v>2</v>
      </c>
      <c r="D31" s="128">
        <v>6.6379999999999999</v>
      </c>
      <c r="E31" s="129">
        <v>0.79200000000000004</v>
      </c>
      <c r="F31" s="130">
        <v>6.5000000000000002E-2</v>
      </c>
      <c r="G31" s="191">
        <v>0</v>
      </c>
      <c r="H31" s="191">
        <v>0</v>
      </c>
      <c r="I31" s="191">
        <v>0</v>
      </c>
      <c r="J31" s="191">
        <v>0</v>
      </c>
    </row>
    <row r="32" spans="1:10" ht="27.75" customHeight="1" x14ac:dyDescent="0.25">
      <c r="A32" s="160" t="s">
        <v>537</v>
      </c>
      <c r="B32" s="28"/>
      <c r="C32" s="163" t="s">
        <v>78</v>
      </c>
      <c r="D32" s="128">
        <v>6.4260000000000002</v>
      </c>
      <c r="E32" s="129">
        <v>0.76600000000000001</v>
      </c>
      <c r="F32" s="130">
        <v>6.3E-2</v>
      </c>
      <c r="G32" s="158">
        <v>6.31</v>
      </c>
      <c r="H32" s="191">
        <v>0</v>
      </c>
      <c r="I32" s="191">
        <v>0</v>
      </c>
      <c r="J32" s="191">
        <v>0</v>
      </c>
    </row>
    <row r="33" spans="1:10" ht="27.75" customHeight="1" x14ac:dyDescent="0.25">
      <c r="A33" s="160" t="s">
        <v>538</v>
      </c>
      <c r="B33" s="28"/>
      <c r="C33" s="163" t="s">
        <v>78</v>
      </c>
      <c r="D33" s="128">
        <v>6.4260000000000002</v>
      </c>
      <c r="E33" s="129">
        <v>0.76600000000000001</v>
      </c>
      <c r="F33" s="130">
        <v>6.3E-2</v>
      </c>
      <c r="G33" s="158">
        <v>8.02</v>
      </c>
      <c r="H33" s="191">
        <v>0</v>
      </c>
      <c r="I33" s="191">
        <v>0</v>
      </c>
      <c r="J33" s="191">
        <v>0</v>
      </c>
    </row>
    <row r="34" spans="1:10" ht="27.75" customHeight="1" x14ac:dyDescent="0.25">
      <c r="A34" s="160" t="s">
        <v>539</v>
      </c>
      <c r="B34" s="28"/>
      <c r="C34" s="163" t="s">
        <v>78</v>
      </c>
      <c r="D34" s="128">
        <v>6.4260000000000002</v>
      </c>
      <c r="E34" s="129">
        <v>0.76600000000000001</v>
      </c>
      <c r="F34" s="130">
        <v>6.3E-2</v>
      </c>
      <c r="G34" s="158">
        <v>12.76</v>
      </c>
      <c r="H34" s="191">
        <v>0</v>
      </c>
      <c r="I34" s="191">
        <v>0</v>
      </c>
      <c r="J34" s="191">
        <v>0</v>
      </c>
    </row>
    <row r="35" spans="1:10" ht="27.75" customHeight="1" x14ac:dyDescent="0.25">
      <c r="A35" s="160" t="s">
        <v>540</v>
      </c>
      <c r="B35" s="28"/>
      <c r="C35" s="163" t="s">
        <v>78</v>
      </c>
      <c r="D35" s="128">
        <v>6.4260000000000002</v>
      </c>
      <c r="E35" s="129">
        <v>0.76600000000000001</v>
      </c>
      <c r="F35" s="130">
        <v>6.3E-2</v>
      </c>
      <c r="G35" s="158">
        <v>20.47</v>
      </c>
      <c r="H35" s="191">
        <v>0</v>
      </c>
      <c r="I35" s="191">
        <v>0</v>
      </c>
      <c r="J35" s="191">
        <v>0</v>
      </c>
    </row>
    <row r="36" spans="1:10" ht="27.75" customHeight="1" x14ac:dyDescent="0.25">
      <c r="A36" s="160" t="s">
        <v>541</v>
      </c>
      <c r="B36" s="28"/>
      <c r="C36" s="163" t="s">
        <v>78</v>
      </c>
      <c r="D36" s="128">
        <v>6.4260000000000002</v>
      </c>
      <c r="E36" s="129">
        <v>0.76600000000000001</v>
      </c>
      <c r="F36" s="130">
        <v>6.3E-2</v>
      </c>
      <c r="G36" s="158">
        <v>43.49</v>
      </c>
      <c r="H36" s="191">
        <v>0</v>
      </c>
      <c r="I36" s="191">
        <v>0</v>
      </c>
      <c r="J36" s="191">
        <v>0</v>
      </c>
    </row>
    <row r="37" spans="1:10" ht="27.75" customHeight="1" x14ac:dyDescent="0.25">
      <c r="A37" s="160" t="s">
        <v>542</v>
      </c>
      <c r="B37" s="28"/>
      <c r="C37" s="449">
        <v>4</v>
      </c>
      <c r="D37" s="128">
        <v>6.4260000000000002</v>
      </c>
      <c r="E37" s="129">
        <v>0.76600000000000001</v>
      </c>
      <c r="F37" s="130">
        <v>6.3E-2</v>
      </c>
      <c r="G37" s="191">
        <v>0</v>
      </c>
      <c r="H37" s="191">
        <v>0</v>
      </c>
      <c r="I37" s="191">
        <v>0</v>
      </c>
      <c r="J37" s="191">
        <v>0</v>
      </c>
    </row>
    <row r="38" spans="1:10" ht="27.75" customHeight="1" x14ac:dyDescent="0.25">
      <c r="A38" s="160" t="s">
        <v>543</v>
      </c>
      <c r="B38" s="28"/>
      <c r="C38" s="163">
        <v>0</v>
      </c>
      <c r="D38" s="128">
        <v>4.3540000000000001</v>
      </c>
      <c r="E38" s="129">
        <v>0.48699999999999999</v>
      </c>
      <c r="F38" s="130">
        <v>3.7999999999999999E-2</v>
      </c>
      <c r="G38" s="158">
        <v>7.43</v>
      </c>
      <c r="H38" s="158">
        <v>4.0999999999999996</v>
      </c>
      <c r="I38" s="162">
        <v>4.0999999999999996</v>
      </c>
      <c r="J38" s="44">
        <v>0.129</v>
      </c>
    </row>
    <row r="39" spans="1:10" ht="27.75" customHeight="1" x14ac:dyDescent="0.25">
      <c r="A39" s="160" t="s">
        <v>544</v>
      </c>
      <c r="B39" s="28"/>
      <c r="C39" s="163">
        <v>0</v>
      </c>
      <c r="D39" s="128">
        <v>4.3540000000000001</v>
      </c>
      <c r="E39" s="129">
        <v>0.48699999999999999</v>
      </c>
      <c r="F39" s="130">
        <v>3.7999999999999999E-2</v>
      </c>
      <c r="G39" s="158">
        <v>72.67</v>
      </c>
      <c r="H39" s="158">
        <v>4.0999999999999996</v>
      </c>
      <c r="I39" s="162">
        <v>4.0999999999999996</v>
      </c>
      <c r="J39" s="44">
        <v>0.129</v>
      </c>
    </row>
    <row r="40" spans="1:10" ht="27.75" customHeight="1" x14ac:dyDescent="0.25">
      <c r="A40" s="160" t="s">
        <v>545</v>
      </c>
      <c r="B40" s="28"/>
      <c r="C40" s="163">
        <v>0</v>
      </c>
      <c r="D40" s="128">
        <v>4.3540000000000001</v>
      </c>
      <c r="E40" s="129">
        <v>0.48699999999999999</v>
      </c>
      <c r="F40" s="130">
        <v>3.7999999999999999E-2</v>
      </c>
      <c r="G40" s="158">
        <v>117.96</v>
      </c>
      <c r="H40" s="158">
        <v>4.0999999999999996</v>
      </c>
      <c r="I40" s="162">
        <v>4.0999999999999996</v>
      </c>
      <c r="J40" s="44">
        <v>0.129</v>
      </c>
    </row>
    <row r="41" spans="1:10" ht="27.75" customHeight="1" x14ac:dyDescent="0.25">
      <c r="A41" s="160" t="s">
        <v>546</v>
      </c>
      <c r="B41" s="28"/>
      <c r="C41" s="163">
        <v>0</v>
      </c>
      <c r="D41" s="128">
        <v>4.3540000000000001</v>
      </c>
      <c r="E41" s="129">
        <v>0.48699999999999999</v>
      </c>
      <c r="F41" s="130">
        <v>3.7999999999999999E-2</v>
      </c>
      <c r="G41" s="158">
        <v>185.31</v>
      </c>
      <c r="H41" s="158">
        <v>4.0999999999999996</v>
      </c>
      <c r="I41" s="162">
        <v>4.0999999999999996</v>
      </c>
      <c r="J41" s="44">
        <v>0.129</v>
      </c>
    </row>
    <row r="42" spans="1:10" ht="27.75" customHeight="1" x14ac:dyDescent="0.25">
      <c r="A42" s="160" t="s">
        <v>547</v>
      </c>
      <c r="B42" s="28"/>
      <c r="C42" s="163">
        <v>0</v>
      </c>
      <c r="D42" s="128">
        <v>4.3540000000000001</v>
      </c>
      <c r="E42" s="129">
        <v>0.48699999999999999</v>
      </c>
      <c r="F42" s="130">
        <v>3.7999999999999999E-2</v>
      </c>
      <c r="G42" s="158">
        <v>364.96</v>
      </c>
      <c r="H42" s="158">
        <v>4.0999999999999996</v>
      </c>
      <c r="I42" s="162">
        <v>4.0999999999999996</v>
      </c>
      <c r="J42" s="44">
        <v>0.129</v>
      </c>
    </row>
    <row r="43" spans="1:10" ht="27.75" customHeight="1" x14ac:dyDescent="0.25">
      <c r="A43" s="160" t="s">
        <v>548</v>
      </c>
      <c r="B43" s="28"/>
      <c r="C43" s="163">
        <v>0</v>
      </c>
      <c r="D43" s="128">
        <v>4.4409999999999998</v>
      </c>
      <c r="E43" s="129">
        <v>0.42199999999999999</v>
      </c>
      <c r="F43" s="130">
        <v>2.5999999999999999E-2</v>
      </c>
      <c r="G43" s="158">
        <v>8.98</v>
      </c>
      <c r="H43" s="158">
        <v>6.15</v>
      </c>
      <c r="I43" s="162">
        <v>6.15</v>
      </c>
      <c r="J43" s="44">
        <v>0.125</v>
      </c>
    </row>
    <row r="44" spans="1:10" ht="27.75" customHeight="1" x14ac:dyDescent="0.25">
      <c r="A44" s="160" t="s">
        <v>549</v>
      </c>
      <c r="B44" s="28"/>
      <c r="C44" s="163">
        <v>0</v>
      </c>
      <c r="D44" s="128">
        <v>4.4409999999999998</v>
      </c>
      <c r="E44" s="129">
        <v>0.42199999999999999</v>
      </c>
      <c r="F44" s="130">
        <v>2.5999999999999999E-2</v>
      </c>
      <c r="G44" s="158">
        <v>110.09</v>
      </c>
      <c r="H44" s="158">
        <v>6.15</v>
      </c>
      <c r="I44" s="162">
        <v>6.15</v>
      </c>
      <c r="J44" s="44">
        <v>0.125</v>
      </c>
    </row>
    <row r="45" spans="1:10" ht="27.75" customHeight="1" x14ac:dyDescent="0.25">
      <c r="A45" s="160" t="s">
        <v>550</v>
      </c>
      <c r="B45" s="28"/>
      <c r="C45" s="163">
        <v>0</v>
      </c>
      <c r="D45" s="128">
        <v>4.4409999999999998</v>
      </c>
      <c r="E45" s="129">
        <v>0.42199999999999999</v>
      </c>
      <c r="F45" s="130">
        <v>2.5999999999999999E-2</v>
      </c>
      <c r="G45" s="158">
        <v>180.28</v>
      </c>
      <c r="H45" s="158">
        <v>6.15</v>
      </c>
      <c r="I45" s="162">
        <v>6.15</v>
      </c>
      <c r="J45" s="44">
        <v>0.125</v>
      </c>
    </row>
    <row r="46" spans="1:10" ht="27.75" customHeight="1" x14ac:dyDescent="0.25">
      <c r="A46" s="160" t="s">
        <v>551</v>
      </c>
      <c r="B46" s="28"/>
      <c r="C46" s="163">
        <v>0</v>
      </c>
      <c r="D46" s="128">
        <v>4.4409999999999998</v>
      </c>
      <c r="E46" s="129">
        <v>0.42199999999999999</v>
      </c>
      <c r="F46" s="130">
        <v>2.5999999999999999E-2</v>
      </c>
      <c r="G46" s="158">
        <v>284.64</v>
      </c>
      <c r="H46" s="158">
        <v>6.15</v>
      </c>
      <c r="I46" s="162">
        <v>6.15</v>
      </c>
      <c r="J46" s="44">
        <v>0.125</v>
      </c>
    </row>
    <row r="47" spans="1:10" ht="27.75" customHeight="1" x14ac:dyDescent="0.25">
      <c r="A47" s="160" t="s">
        <v>552</v>
      </c>
      <c r="B47" s="28"/>
      <c r="C47" s="163">
        <v>0</v>
      </c>
      <c r="D47" s="128">
        <v>4.4409999999999998</v>
      </c>
      <c r="E47" s="129">
        <v>0.42199999999999999</v>
      </c>
      <c r="F47" s="130">
        <v>2.5999999999999999E-2</v>
      </c>
      <c r="G47" s="158">
        <v>563.04</v>
      </c>
      <c r="H47" s="158">
        <v>6.15</v>
      </c>
      <c r="I47" s="162">
        <v>6.15</v>
      </c>
      <c r="J47" s="44">
        <v>0.125</v>
      </c>
    </row>
    <row r="48" spans="1:10" ht="27.75" customHeight="1" x14ac:dyDescent="0.25">
      <c r="A48" s="160" t="s">
        <v>553</v>
      </c>
      <c r="B48" s="28"/>
      <c r="C48" s="163">
        <v>0</v>
      </c>
      <c r="D48" s="128">
        <v>2.8650000000000002</v>
      </c>
      <c r="E48" s="129">
        <v>0.214</v>
      </c>
      <c r="F48" s="130">
        <v>8.0000000000000002E-3</v>
      </c>
      <c r="G48" s="158">
        <v>94.32</v>
      </c>
      <c r="H48" s="158">
        <v>8.09</v>
      </c>
      <c r="I48" s="162">
        <v>8.09</v>
      </c>
      <c r="J48" s="44">
        <v>7.0999999999999994E-2</v>
      </c>
    </row>
    <row r="49" spans="1:10" ht="27.75" customHeight="1" x14ac:dyDescent="0.25">
      <c r="A49" s="160" t="s">
        <v>554</v>
      </c>
      <c r="B49" s="28"/>
      <c r="C49" s="163">
        <v>0</v>
      </c>
      <c r="D49" s="128">
        <v>2.8650000000000002</v>
      </c>
      <c r="E49" s="129">
        <v>0.214</v>
      </c>
      <c r="F49" s="130">
        <v>8.0000000000000002E-3</v>
      </c>
      <c r="G49" s="158">
        <v>873.34</v>
      </c>
      <c r="H49" s="158">
        <v>8.09</v>
      </c>
      <c r="I49" s="162">
        <v>8.09</v>
      </c>
      <c r="J49" s="44">
        <v>7.0999999999999994E-2</v>
      </c>
    </row>
    <row r="50" spans="1:10" ht="27.75" customHeight="1" x14ac:dyDescent="0.25">
      <c r="A50" s="160" t="s">
        <v>555</v>
      </c>
      <c r="B50" s="28"/>
      <c r="C50" s="163">
        <v>0</v>
      </c>
      <c r="D50" s="128">
        <v>2.8650000000000002</v>
      </c>
      <c r="E50" s="129">
        <v>0.214</v>
      </c>
      <c r="F50" s="130">
        <v>8.0000000000000002E-3</v>
      </c>
      <c r="G50" s="158">
        <v>2370.4499999999998</v>
      </c>
      <c r="H50" s="158">
        <v>8.09</v>
      </c>
      <c r="I50" s="162">
        <v>8.09</v>
      </c>
      <c r="J50" s="44">
        <v>7.0999999999999994E-2</v>
      </c>
    </row>
    <row r="51" spans="1:10" ht="27.75" customHeight="1" x14ac:dyDescent="0.25">
      <c r="A51" s="160" t="s">
        <v>556</v>
      </c>
      <c r="B51" s="28"/>
      <c r="C51" s="163">
        <v>0</v>
      </c>
      <c r="D51" s="128">
        <v>2.8650000000000002</v>
      </c>
      <c r="E51" s="129">
        <v>0.214</v>
      </c>
      <c r="F51" s="130">
        <v>8.0000000000000002E-3</v>
      </c>
      <c r="G51" s="158">
        <v>4309.7700000000004</v>
      </c>
      <c r="H51" s="158">
        <v>8.09</v>
      </c>
      <c r="I51" s="162">
        <v>8.09</v>
      </c>
      <c r="J51" s="44">
        <v>7.0999999999999994E-2</v>
      </c>
    </row>
    <row r="52" spans="1:10" ht="27.75" customHeight="1" x14ac:dyDescent="0.25">
      <c r="A52" s="160" t="s">
        <v>557</v>
      </c>
      <c r="B52" s="28"/>
      <c r="C52" s="163">
        <v>0</v>
      </c>
      <c r="D52" s="128">
        <v>2.8650000000000002</v>
      </c>
      <c r="E52" s="129">
        <v>0.214</v>
      </c>
      <c r="F52" s="130">
        <v>8.0000000000000002E-3</v>
      </c>
      <c r="G52" s="158">
        <v>10806.97</v>
      </c>
      <c r="H52" s="158">
        <v>8.09</v>
      </c>
      <c r="I52" s="162">
        <v>8.09</v>
      </c>
      <c r="J52" s="44">
        <v>7.0999999999999994E-2</v>
      </c>
    </row>
    <row r="53" spans="1:10" ht="27.75" customHeight="1" x14ac:dyDescent="0.25">
      <c r="A53" s="160" t="s">
        <v>558</v>
      </c>
      <c r="B53" s="28"/>
      <c r="C53" s="163" t="s">
        <v>120</v>
      </c>
      <c r="D53" s="131">
        <v>20.623999999999999</v>
      </c>
      <c r="E53" s="132">
        <v>1.54</v>
      </c>
      <c r="F53" s="130">
        <v>0.86199999999999999</v>
      </c>
      <c r="G53" s="191">
        <v>0</v>
      </c>
      <c r="H53" s="191">
        <v>0</v>
      </c>
      <c r="I53" s="191">
        <v>0</v>
      </c>
      <c r="J53" s="191">
        <v>0</v>
      </c>
    </row>
    <row r="54" spans="1:10" ht="27.75" customHeight="1" x14ac:dyDescent="0.25">
      <c r="A54" s="160" t="s">
        <v>559</v>
      </c>
      <c r="B54" s="28"/>
      <c r="C54" s="163">
        <v>0</v>
      </c>
      <c r="D54" s="128">
        <v>-8.0399999999999991</v>
      </c>
      <c r="E54" s="129">
        <v>-0.95899999999999996</v>
      </c>
      <c r="F54" s="130">
        <v>-7.9000000000000001E-2</v>
      </c>
      <c r="G54" s="158">
        <v>0</v>
      </c>
      <c r="H54" s="191">
        <v>0</v>
      </c>
      <c r="I54" s="191">
        <v>0</v>
      </c>
      <c r="J54" s="191">
        <v>0</v>
      </c>
    </row>
    <row r="55" spans="1:10" ht="27.75" customHeight="1" x14ac:dyDescent="0.25">
      <c r="A55" s="160" t="s">
        <v>560</v>
      </c>
      <c r="B55" s="28"/>
      <c r="C55" s="163">
        <v>0</v>
      </c>
      <c r="D55" s="128">
        <v>-6.7160000000000002</v>
      </c>
      <c r="E55" s="129">
        <v>-0.76900000000000002</v>
      </c>
      <c r="F55" s="130">
        <v>-6.0999999999999999E-2</v>
      </c>
      <c r="G55" s="158">
        <v>0</v>
      </c>
      <c r="H55" s="191">
        <v>0</v>
      </c>
      <c r="I55" s="191">
        <v>0</v>
      </c>
      <c r="J55" s="191">
        <v>0</v>
      </c>
    </row>
    <row r="56" spans="1:10" ht="27.75" customHeight="1" x14ac:dyDescent="0.25">
      <c r="A56" s="160" t="s">
        <v>561</v>
      </c>
      <c r="B56" s="28"/>
      <c r="C56" s="163">
        <v>0</v>
      </c>
      <c r="D56" s="128">
        <v>-8.0399999999999991</v>
      </c>
      <c r="E56" s="129">
        <v>-0.95899999999999996</v>
      </c>
      <c r="F56" s="130">
        <v>-7.9000000000000001E-2</v>
      </c>
      <c r="G56" s="158">
        <v>0</v>
      </c>
      <c r="H56" s="191">
        <v>0</v>
      </c>
      <c r="I56" s="191">
        <v>0</v>
      </c>
      <c r="J56" s="44">
        <v>0.28000000000000003</v>
      </c>
    </row>
    <row r="57" spans="1:10" ht="27.75" customHeight="1" x14ac:dyDescent="0.25">
      <c r="A57" s="160" t="s">
        <v>562</v>
      </c>
      <c r="B57" s="28"/>
      <c r="C57" s="163">
        <v>0</v>
      </c>
      <c r="D57" s="128">
        <v>-6.7160000000000002</v>
      </c>
      <c r="E57" s="129">
        <v>-0.76900000000000002</v>
      </c>
      <c r="F57" s="130">
        <v>-6.0999999999999999E-2</v>
      </c>
      <c r="G57" s="158">
        <v>0</v>
      </c>
      <c r="H57" s="191">
        <v>0</v>
      </c>
      <c r="I57" s="191">
        <v>0</v>
      </c>
      <c r="J57" s="44">
        <v>0.20899999999999999</v>
      </c>
    </row>
    <row r="58" spans="1:10" ht="27.75" customHeight="1" x14ac:dyDescent="0.25">
      <c r="A58" s="160" t="s">
        <v>563</v>
      </c>
      <c r="B58" s="28"/>
      <c r="C58" s="163">
        <v>0</v>
      </c>
      <c r="D58" s="128">
        <v>-4.1890000000000001</v>
      </c>
      <c r="E58" s="129">
        <v>-0.39800000000000002</v>
      </c>
      <c r="F58" s="130">
        <v>-2.5000000000000001E-2</v>
      </c>
      <c r="G58" s="158">
        <v>0</v>
      </c>
      <c r="H58" s="191">
        <v>0</v>
      </c>
      <c r="I58" s="191">
        <v>0</v>
      </c>
      <c r="J58" s="44">
        <v>0.17299999999999999</v>
      </c>
    </row>
    <row r="59" spans="1:10" ht="27.75" customHeight="1" x14ac:dyDescent="0.25">
      <c r="A59" s="156" t="s">
        <v>564</v>
      </c>
      <c r="B59" s="28"/>
      <c r="C59" s="163" t="s">
        <v>74</v>
      </c>
      <c r="D59" s="128">
        <v>5.23</v>
      </c>
      <c r="E59" s="129">
        <v>0.624</v>
      </c>
      <c r="F59" s="130">
        <v>5.0999999999999997E-2</v>
      </c>
      <c r="G59" s="158">
        <v>5.03</v>
      </c>
      <c r="H59" s="191">
        <v>0</v>
      </c>
      <c r="I59" s="191">
        <v>0</v>
      </c>
      <c r="J59" s="191">
        <v>0</v>
      </c>
    </row>
    <row r="60" spans="1:10" ht="27.75" customHeight="1" x14ac:dyDescent="0.25">
      <c r="A60" s="156" t="s">
        <v>565</v>
      </c>
      <c r="B60" s="28"/>
      <c r="C60" s="449">
        <v>2</v>
      </c>
      <c r="D60" s="128">
        <v>5.23</v>
      </c>
      <c r="E60" s="129">
        <v>0.624</v>
      </c>
      <c r="F60" s="130">
        <v>5.0999999999999997E-2</v>
      </c>
      <c r="G60" s="191">
        <v>0</v>
      </c>
      <c r="H60" s="191">
        <v>0</v>
      </c>
      <c r="I60" s="191">
        <v>0</v>
      </c>
      <c r="J60" s="191">
        <v>0</v>
      </c>
    </row>
    <row r="61" spans="1:10" ht="27.75" customHeight="1" x14ac:dyDescent="0.25">
      <c r="A61" s="156" t="s">
        <v>566</v>
      </c>
      <c r="B61" s="28"/>
      <c r="C61" s="163" t="s">
        <v>78</v>
      </c>
      <c r="D61" s="128">
        <v>5.0640000000000001</v>
      </c>
      <c r="E61" s="129">
        <v>0.60399999999999998</v>
      </c>
      <c r="F61" s="130">
        <v>0.05</v>
      </c>
      <c r="G61" s="158">
        <v>4.97</v>
      </c>
      <c r="H61" s="191">
        <v>0</v>
      </c>
      <c r="I61" s="191">
        <v>0</v>
      </c>
      <c r="J61" s="191">
        <v>0</v>
      </c>
    </row>
    <row r="62" spans="1:10" ht="27.75" customHeight="1" x14ac:dyDescent="0.25">
      <c r="A62" s="156" t="s">
        <v>567</v>
      </c>
      <c r="B62" s="28"/>
      <c r="C62" s="163" t="s">
        <v>78</v>
      </c>
      <c r="D62" s="128">
        <v>5.0640000000000001</v>
      </c>
      <c r="E62" s="129">
        <v>0.60399999999999998</v>
      </c>
      <c r="F62" s="130">
        <v>0.05</v>
      </c>
      <c r="G62" s="158">
        <v>6.32</v>
      </c>
      <c r="H62" s="191">
        <v>0</v>
      </c>
      <c r="I62" s="191">
        <v>0</v>
      </c>
      <c r="J62" s="191">
        <v>0</v>
      </c>
    </row>
    <row r="63" spans="1:10" ht="27.75" customHeight="1" x14ac:dyDescent="0.25">
      <c r="A63" s="156" t="s">
        <v>568</v>
      </c>
      <c r="B63" s="28"/>
      <c r="C63" s="163" t="s">
        <v>78</v>
      </c>
      <c r="D63" s="128">
        <v>5.0640000000000001</v>
      </c>
      <c r="E63" s="129">
        <v>0.60399999999999998</v>
      </c>
      <c r="F63" s="130">
        <v>0.05</v>
      </c>
      <c r="G63" s="158">
        <v>10.06</v>
      </c>
      <c r="H63" s="191">
        <v>0</v>
      </c>
      <c r="I63" s="191">
        <v>0</v>
      </c>
      <c r="J63" s="191">
        <v>0</v>
      </c>
    </row>
    <row r="64" spans="1:10" ht="27.75" customHeight="1" x14ac:dyDescent="0.25">
      <c r="A64" s="156" t="s">
        <v>569</v>
      </c>
      <c r="B64" s="28"/>
      <c r="C64" s="163" t="s">
        <v>78</v>
      </c>
      <c r="D64" s="128">
        <v>5.0640000000000001</v>
      </c>
      <c r="E64" s="129">
        <v>0.60399999999999998</v>
      </c>
      <c r="F64" s="130">
        <v>0.05</v>
      </c>
      <c r="G64" s="158">
        <v>16.13</v>
      </c>
      <c r="H64" s="191">
        <v>0</v>
      </c>
      <c r="I64" s="191">
        <v>0</v>
      </c>
      <c r="J64" s="191">
        <v>0</v>
      </c>
    </row>
    <row r="65" spans="1:10" ht="27.75" customHeight="1" x14ac:dyDescent="0.25">
      <c r="A65" s="156" t="s">
        <v>570</v>
      </c>
      <c r="B65" s="28"/>
      <c r="C65" s="163" t="s">
        <v>78</v>
      </c>
      <c r="D65" s="128">
        <v>5.0640000000000001</v>
      </c>
      <c r="E65" s="129">
        <v>0.60399999999999998</v>
      </c>
      <c r="F65" s="130">
        <v>0.05</v>
      </c>
      <c r="G65" s="158">
        <v>34.270000000000003</v>
      </c>
      <c r="H65" s="191">
        <v>0</v>
      </c>
      <c r="I65" s="191">
        <v>0</v>
      </c>
      <c r="J65" s="191">
        <v>0</v>
      </c>
    </row>
    <row r="66" spans="1:10" ht="27.75" customHeight="1" x14ac:dyDescent="0.25">
      <c r="A66" s="156" t="s">
        <v>571</v>
      </c>
      <c r="B66" s="28"/>
      <c r="C66" s="449">
        <v>4</v>
      </c>
      <c r="D66" s="128">
        <v>5.0640000000000001</v>
      </c>
      <c r="E66" s="129">
        <v>0.60399999999999998</v>
      </c>
      <c r="F66" s="130">
        <v>0.05</v>
      </c>
      <c r="G66" s="191">
        <v>0</v>
      </c>
      <c r="H66" s="191">
        <v>0</v>
      </c>
      <c r="I66" s="191">
        <v>0</v>
      </c>
      <c r="J66" s="191">
        <v>0</v>
      </c>
    </row>
    <row r="67" spans="1:10" ht="27.75" customHeight="1" x14ac:dyDescent="0.25">
      <c r="A67" s="156" t="s">
        <v>572</v>
      </c>
      <c r="B67" s="28"/>
      <c r="C67" s="163">
        <v>0</v>
      </c>
      <c r="D67" s="128">
        <v>3.431</v>
      </c>
      <c r="E67" s="129">
        <v>0.38400000000000001</v>
      </c>
      <c r="F67" s="130">
        <v>0.03</v>
      </c>
      <c r="G67" s="158">
        <v>5.85</v>
      </c>
      <c r="H67" s="158">
        <v>3.23</v>
      </c>
      <c r="I67" s="162">
        <v>3.23</v>
      </c>
      <c r="J67" s="44">
        <v>0.10100000000000001</v>
      </c>
    </row>
    <row r="68" spans="1:10" ht="27.75" customHeight="1" x14ac:dyDescent="0.25">
      <c r="A68" s="156" t="s">
        <v>573</v>
      </c>
      <c r="B68" s="28"/>
      <c r="C68" s="163">
        <v>0</v>
      </c>
      <c r="D68" s="128">
        <v>3.431</v>
      </c>
      <c r="E68" s="129">
        <v>0.38400000000000001</v>
      </c>
      <c r="F68" s="130">
        <v>0.03</v>
      </c>
      <c r="G68" s="158">
        <v>57.26</v>
      </c>
      <c r="H68" s="158">
        <v>3.23</v>
      </c>
      <c r="I68" s="162">
        <v>3.23</v>
      </c>
      <c r="J68" s="44">
        <v>0.10100000000000001</v>
      </c>
    </row>
    <row r="69" spans="1:10" ht="27.75" customHeight="1" x14ac:dyDescent="0.25">
      <c r="A69" s="156" t="s">
        <v>574</v>
      </c>
      <c r="B69" s="28"/>
      <c r="C69" s="163">
        <v>0</v>
      </c>
      <c r="D69" s="128">
        <v>3.431</v>
      </c>
      <c r="E69" s="129">
        <v>0.38400000000000001</v>
      </c>
      <c r="F69" s="130">
        <v>0.03</v>
      </c>
      <c r="G69" s="158">
        <v>92.96</v>
      </c>
      <c r="H69" s="158">
        <v>3.23</v>
      </c>
      <c r="I69" s="162">
        <v>3.23</v>
      </c>
      <c r="J69" s="44">
        <v>0.10100000000000001</v>
      </c>
    </row>
    <row r="70" spans="1:10" ht="27.75" customHeight="1" x14ac:dyDescent="0.25">
      <c r="A70" s="156" t="s">
        <v>575</v>
      </c>
      <c r="B70" s="28"/>
      <c r="C70" s="163">
        <v>0</v>
      </c>
      <c r="D70" s="128">
        <v>3.431</v>
      </c>
      <c r="E70" s="129">
        <v>0.38400000000000001</v>
      </c>
      <c r="F70" s="130">
        <v>0.03</v>
      </c>
      <c r="G70" s="158">
        <v>146.02000000000001</v>
      </c>
      <c r="H70" s="158">
        <v>3.23</v>
      </c>
      <c r="I70" s="162">
        <v>3.23</v>
      </c>
      <c r="J70" s="44">
        <v>0.10100000000000001</v>
      </c>
    </row>
    <row r="71" spans="1:10" ht="27.75" customHeight="1" x14ac:dyDescent="0.25">
      <c r="A71" s="156" t="s">
        <v>576</v>
      </c>
      <c r="B71" s="28"/>
      <c r="C71" s="163">
        <v>0</v>
      </c>
      <c r="D71" s="128">
        <v>3.431</v>
      </c>
      <c r="E71" s="129">
        <v>0.38400000000000001</v>
      </c>
      <c r="F71" s="130">
        <v>0.03</v>
      </c>
      <c r="G71" s="158">
        <v>287.58999999999997</v>
      </c>
      <c r="H71" s="158">
        <v>3.23</v>
      </c>
      <c r="I71" s="162">
        <v>3.23</v>
      </c>
      <c r="J71" s="44">
        <v>0.10100000000000001</v>
      </c>
    </row>
    <row r="72" spans="1:10" ht="27.75" customHeight="1" x14ac:dyDescent="0.25">
      <c r="A72" s="156" t="s">
        <v>577</v>
      </c>
      <c r="B72" s="28"/>
      <c r="C72" s="163">
        <v>0</v>
      </c>
      <c r="D72" s="128">
        <v>3.4060000000000001</v>
      </c>
      <c r="E72" s="129">
        <v>0.32400000000000001</v>
      </c>
      <c r="F72" s="130">
        <v>0.02</v>
      </c>
      <c r="G72" s="158">
        <v>6.89</v>
      </c>
      <c r="H72" s="158">
        <v>4.71</v>
      </c>
      <c r="I72" s="162">
        <v>4.71</v>
      </c>
      <c r="J72" s="44">
        <v>9.6000000000000002E-2</v>
      </c>
    </row>
    <row r="73" spans="1:10" ht="27.75" customHeight="1" x14ac:dyDescent="0.25">
      <c r="A73" s="156" t="s">
        <v>578</v>
      </c>
      <c r="B73" s="28"/>
      <c r="C73" s="163">
        <v>0</v>
      </c>
      <c r="D73" s="128">
        <v>3.4060000000000001</v>
      </c>
      <c r="E73" s="129">
        <v>0.32400000000000001</v>
      </c>
      <c r="F73" s="130">
        <v>0.02</v>
      </c>
      <c r="G73" s="158">
        <v>84.43</v>
      </c>
      <c r="H73" s="158">
        <v>4.71</v>
      </c>
      <c r="I73" s="162">
        <v>4.71</v>
      </c>
      <c r="J73" s="44">
        <v>9.6000000000000002E-2</v>
      </c>
    </row>
    <row r="74" spans="1:10" ht="27.75" customHeight="1" x14ac:dyDescent="0.25">
      <c r="A74" s="156" t="s">
        <v>579</v>
      </c>
      <c r="B74" s="28"/>
      <c r="C74" s="163">
        <v>0</v>
      </c>
      <c r="D74" s="128">
        <v>3.4060000000000001</v>
      </c>
      <c r="E74" s="129">
        <v>0.32400000000000001</v>
      </c>
      <c r="F74" s="130">
        <v>0.02</v>
      </c>
      <c r="G74" s="158">
        <v>138.26</v>
      </c>
      <c r="H74" s="158">
        <v>4.71</v>
      </c>
      <c r="I74" s="162">
        <v>4.71</v>
      </c>
      <c r="J74" s="44">
        <v>9.6000000000000002E-2</v>
      </c>
    </row>
    <row r="75" spans="1:10" ht="27.75" customHeight="1" x14ac:dyDescent="0.25">
      <c r="A75" s="156" t="s">
        <v>580</v>
      </c>
      <c r="B75" s="28"/>
      <c r="C75" s="163">
        <v>0</v>
      </c>
      <c r="D75" s="128">
        <v>3.4060000000000001</v>
      </c>
      <c r="E75" s="129">
        <v>0.32400000000000001</v>
      </c>
      <c r="F75" s="130">
        <v>0.02</v>
      </c>
      <c r="G75" s="158">
        <v>218.3</v>
      </c>
      <c r="H75" s="158">
        <v>4.71</v>
      </c>
      <c r="I75" s="162">
        <v>4.71</v>
      </c>
      <c r="J75" s="44">
        <v>9.6000000000000002E-2</v>
      </c>
    </row>
    <row r="76" spans="1:10" ht="27.75" customHeight="1" x14ac:dyDescent="0.25">
      <c r="A76" s="156" t="s">
        <v>581</v>
      </c>
      <c r="B76" s="28"/>
      <c r="C76" s="163">
        <v>0</v>
      </c>
      <c r="D76" s="128">
        <v>3.4060000000000001</v>
      </c>
      <c r="E76" s="129">
        <v>0.32400000000000001</v>
      </c>
      <c r="F76" s="130">
        <v>0.02</v>
      </c>
      <c r="G76" s="158">
        <v>431.81</v>
      </c>
      <c r="H76" s="158">
        <v>4.71</v>
      </c>
      <c r="I76" s="162">
        <v>4.71</v>
      </c>
      <c r="J76" s="44">
        <v>9.6000000000000002E-2</v>
      </c>
    </row>
    <row r="77" spans="1:10" ht="27.75" customHeight="1" x14ac:dyDescent="0.25">
      <c r="A77" s="156" t="s">
        <v>582</v>
      </c>
      <c r="B77" s="28"/>
      <c r="C77" s="163">
        <v>0</v>
      </c>
      <c r="D77" s="128">
        <v>2.1669999999999998</v>
      </c>
      <c r="E77" s="129">
        <v>0.16200000000000001</v>
      </c>
      <c r="F77" s="130">
        <v>6.0000000000000001E-3</v>
      </c>
      <c r="G77" s="158">
        <v>71.34</v>
      </c>
      <c r="H77" s="158">
        <v>6.12</v>
      </c>
      <c r="I77" s="162">
        <v>6.12</v>
      </c>
      <c r="J77" s="44">
        <v>5.3999999999999999E-2</v>
      </c>
    </row>
    <row r="78" spans="1:10" ht="27.75" customHeight="1" x14ac:dyDescent="0.25">
      <c r="A78" s="156" t="s">
        <v>583</v>
      </c>
      <c r="B78" s="28"/>
      <c r="C78" s="163">
        <v>0</v>
      </c>
      <c r="D78" s="128">
        <v>2.1669999999999998</v>
      </c>
      <c r="E78" s="129">
        <v>0.16200000000000001</v>
      </c>
      <c r="F78" s="130">
        <v>6.0000000000000001E-3</v>
      </c>
      <c r="G78" s="158">
        <v>660.56</v>
      </c>
      <c r="H78" s="158">
        <v>6.12</v>
      </c>
      <c r="I78" s="162">
        <v>6.12</v>
      </c>
      <c r="J78" s="44">
        <v>5.3999999999999999E-2</v>
      </c>
    </row>
    <row r="79" spans="1:10" ht="27.75" customHeight="1" x14ac:dyDescent="0.25">
      <c r="A79" s="156" t="s">
        <v>584</v>
      </c>
      <c r="B79" s="28"/>
      <c r="C79" s="163">
        <v>0</v>
      </c>
      <c r="D79" s="128">
        <v>2.1669999999999998</v>
      </c>
      <c r="E79" s="129">
        <v>0.16200000000000001</v>
      </c>
      <c r="F79" s="130">
        <v>6.0000000000000001E-3</v>
      </c>
      <c r="G79" s="158">
        <v>1792.92</v>
      </c>
      <c r="H79" s="158">
        <v>6.12</v>
      </c>
      <c r="I79" s="162">
        <v>6.12</v>
      </c>
      <c r="J79" s="44">
        <v>5.3999999999999999E-2</v>
      </c>
    </row>
    <row r="80" spans="1:10" ht="27.75" customHeight="1" x14ac:dyDescent="0.25">
      <c r="A80" s="156" t="s">
        <v>585</v>
      </c>
      <c r="B80" s="28"/>
      <c r="C80" s="163">
        <v>0</v>
      </c>
      <c r="D80" s="128">
        <v>2.1669999999999998</v>
      </c>
      <c r="E80" s="129">
        <v>0.16200000000000001</v>
      </c>
      <c r="F80" s="130">
        <v>6.0000000000000001E-3</v>
      </c>
      <c r="G80" s="158">
        <v>3259.75</v>
      </c>
      <c r="H80" s="158">
        <v>6.12</v>
      </c>
      <c r="I80" s="162">
        <v>6.12</v>
      </c>
      <c r="J80" s="44">
        <v>5.3999999999999999E-2</v>
      </c>
    </row>
    <row r="81" spans="1:10" ht="27.75" customHeight="1" x14ac:dyDescent="0.25">
      <c r="A81" s="156" t="s">
        <v>586</v>
      </c>
      <c r="B81" s="28"/>
      <c r="C81" s="163">
        <v>0</v>
      </c>
      <c r="D81" s="128">
        <v>2.1669999999999998</v>
      </c>
      <c r="E81" s="129">
        <v>0.16200000000000001</v>
      </c>
      <c r="F81" s="130">
        <v>6.0000000000000001E-3</v>
      </c>
      <c r="G81" s="158">
        <v>8174</v>
      </c>
      <c r="H81" s="158">
        <v>6.12</v>
      </c>
      <c r="I81" s="162">
        <v>6.12</v>
      </c>
      <c r="J81" s="44">
        <v>5.3999999999999999E-2</v>
      </c>
    </row>
    <row r="82" spans="1:10" ht="27.75" customHeight="1" x14ac:dyDescent="0.25">
      <c r="A82" s="156" t="s">
        <v>587</v>
      </c>
      <c r="B82" s="28"/>
      <c r="C82" s="163" t="s">
        <v>120</v>
      </c>
      <c r="D82" s="131">
        <v>16.251999999999999</v>
      </c>
      <c r="E82" s="132">
        <v>1.214</v>
      </c>
      <c r="F82" s="130">
        <v>0.67900000000000005</v>
      </c>
      <c r="G82" s="191">
        <v>0</v>
      </c>
      <c r="H82" s="191">
        <v>0</v>
      </c>
      <c r="I82" s="191">
        <v>0</v>
      </c>
      <c r="J82" s="191">
        <v>0</v>
      </c>
    </row>
    <row r="83" spans="1:10" ht="27.75" customHeight="1" x14ac:dyDescent="0.25">
      <c r="A83" s="156" t="s">
        <v>588</v>
      </c>
      <c r="B83" s="28"/>
      <c r="C83" s="163">
        <v>0</v>
      </c>
      <c r="D83" s="128">
        <v>-4.9720000000000004</v>
      </c>
      <c r="E83" s="129">
        <v>-0.59299999999999997</v>
      </c>
      <c r="F83" s="130">
        <v>-4.9000000000000002E-2</v>
      </c>
      <c r="G83" s="158">
        <v>0</v>
      </c>
      <c r="H83" s="191">
        <v>0</v>
      </c>
      <c r="I83" s="191">
        <v>0</v>
      </c>
      <c r="J83" s="191">
        <v>0</v>
      </c>
    </row>
    <row r="84" spans="1:10" ht="27.75" customHeight="1" x14ac:dyDescent="0.25">
      <c r="A84" s="156" t="s">
        <v>589</v>
      </c>
      <c r="B84" s="28"/>
      <c r="C84" s="163">
        <v>0</v>
      </c>
      <c r="D84" s="128">
        <v>-4.6580000000000004</v>
      </c>
      <c r="E84" s="129">
        <v>-0.53300000000000003</v>
      </c>
      <c r="F84" s="130">
        <v>-4.2000000000000003E-2</v>
      </c>
      <c r="G84" s="158">
        <v>0</v>
      </c>
      <c r="H84" s="191">
        <v>0</v>
      </c>
      <c r="I84" s="191">
        <v>0</v>
      </c>
      <c r="J84" s="191">
        <v>0</v>
      </c>
    </row>
    <row r="85" spans="1:10" ht="27.75" customHeight="1" x14ac:dyDescent="0.25">
      <c r="A85" s="156" t="s">
        <v>590</v>
      </c>
      <c r="B85" s="28"/>
      <c r="C85" s="163">
        <v>0</v>
      </c>
      <c r="D85" s="128">
        <v>-4.9720000000000004</v>
      </c>
      <c r="E85" s="129">
        <v>-0.59299999999999997</v>
      </c>
      <c r="F85" s="130">
        <v>-4.9000000000000002E-2</v>
      </c>
      <c r="G85" s="158">
        <v>0</v>
      </c>
      <c r="H85" s="191">
        <v>0</v>
      </c>
      <c r="I85" s="191">
        <v>0</v>
      </c>
      <c r="J85" s="44">
        <v>0.17299999999999999</v>
      </c>
    </row>
    <row r="86" spans="1:10" ht="27.75" customHeight="1" x14ac:dyDescent="0.25">
      <c r="A86" s="156" t="s">
        <v>591</v>
      </c>
      <c r="B86" s="28"/>
      <c r="C86" s="163">
        <v>0</v>
      </c>
      <c r="D86" s="128">
        <v>-4.6580000000000004</v>
      </c>
      <c r="E86" s="129">
        <v>-0.53300000000000003</v>
      </c>
      <c r="F86" s="130">
        <v>-4.2000000000000003E-2</v>
      </c>
      <c r="G86" s="158">
        <v>0</v>
      </c>
      <c r="H86" s="191">
        <v>0</v>
      </c>
      <c r="I86" s="191">
        <v>0</v>
      </c>
      <c r="J86" s="44">
        <v>0.14499999999999999</v>
      </c>
    </row>
    <row r="87" spans="1:10" ht="27.75" customHeight="1" x14ac:dyDescent="0.25">
      <c r="A87" s="156" t="s">
        <v>592</v>
      </c>
      <c r="B87" s="28"/>
      <c r="C87" s="163">
        <v>0</v>
      </c>
      <c r="D87" s="128">
        <v>-4.1890000000000001</v>
      </c>
      <c r="E87" s="129">
        <v>-0.39800000000000002</v>
      </c>
      <c r="F87" s="130">
        <v>-2.5000000000000001E-2</v>
      </c>
      <c r="G87" s="158">
        <v>64.37</v>
      </c>
      <c r="H87" s="191">
        <v>0</v>
      </c>
      <c r="I87" s="191">
        <v>0</v>
      </c>
      <c r="J87" s="44">
        <v>0.17299999999999999</v>
      </c>
    </row>
    <row r="88" spans="1:10" ht="27.75" customHeight="1" x14ac:dyDescent="0.25">
      <c r="A88" s="156" t="s">
        <v>593</v>
      </c>
      <c r="B88" s="28"/>
      <c r="C88" s="163" t="s">
        <v>74</v>
      </c>
      <c r="D88" s="128">
        <v>4.5439999999999996</v>
      </c>
      <c r="E88" s="129">
        <v>0.54200000000000004</v>
      </c>
      <c r="F88" s="130">
        <v>4.4999999999999998E-2</v>
      </c>
      <c r="G88" s="158">
        <v>4.37</v>
      </c>
      <c r="H88" s="191">
        <v>0</v>
      </c>
      <c r="I88" s="191">
        <v>0</v>
      </c>
      <c r="J88" s="191">
        <v>0</v>
      </c>
    </row>
    <row r="89" spans="1:10" ht="27.75" customHeight="1" x14ac:dyDescent="0.25">
      <c r="A89" s="156" t="s">
        <v>594</v>
      </c>
      <c r="B89" s="28"/>
      <c r="C89" s="449">
        <v>2</v>
      </c>
      <c r="D89" s="128">
        <v>4.5439999999999996</v>
      </c>
      <c r="E89" s="129">
        <v>0.54200000000000004</v>
      </c>
      <c r="F89" s="130">
        <v>4.4999999999999998E-2</v>
      </c>
      <c r="G89" s="191">
        <v>0</v>
      </c>
      <c r="H89" s="191">
        <v>0</v>
      </c>
      <c r="I89" s="191">
        <v>0</v>
      </c>
      <c r="J89" s="191">
        <v>0</v>
      </c>
    </row>
    <row r="90" spans="1:10" ht="27.75" customHeight="1" x14ac:dyDescent="0.25">
      <c r="A90" s="156" t="s">
        <v>595</v>
      </c>
      <c r="B90" s="28"/>
      <c r="C90" s="163" t="s">
        <v>78</v>
      </c>
      <c r="D90" s="128">
        <v>4.399</v>
      </c>
      <c r="E90" s="129">
        <v>0.52500000000000002</v>
      </c>
      <c r="F90" s="130">
        <v>4.2999999999999997E-2</v>
      </c>
      <c r="G90" s="158">
        <v>4.32</v>
      </c>
      <c r="H90" s="191">
        <v>0</v>
      </c>
      <c r="I90" s="191">
        <v>0</v>
      </c>
      <c r="J90" s="191">
        <v>0</v>
      </c>
    </row>
    <row r="91" spans="1:10" ht="27.75" customHeight="1" x14ac:dyDescent="0.25">
      <c r="A91" s="156" t="s">
        <v>596</v>
      </c>
      <c r="B91" s="28"/>
      <c r="C91" s="163" t="s">
        <v>78</v>
      </c>
      <c r="D91" s="128">
        <v>4.399</v>
      </c>
      <c r="E91" s="129">
        <v>0.52500000000000002</v>
      </c>
      <c r="F91" s="130">
        <v>4.2999999999999997E-2</v>
      </c>
      <c r="G91" s="158">
        <v>5.49</v>
      </c>
      <c r="H91" s="191">
        <v>0</v>
      </c>
      <c r="I91" s="191">
        <v>0</v>
      </c>
      <c r="J91" s="191">
        <v>0</v>
      </c>
    </row>
    <row r="92" spans="1:10" ht="27.75" customHeight="1" x14ac:dyDescent="0.25">
      <c r="A92" s="156" t="s">
        <v>597</v>
      </c>
      <c r="B92" s="28"/>
      <c r="C92" s="163" t="s">
        <v>78</v>
      </c>
      <c r="D92" s="128">
        <v>4.399</v>
      </c>
      <c r="E92" s="129">
        <v>0.52500000000000002</v>
      </c>
      <c r="F92" s="130">
        <v>4.2999999999999997E-2</v>
      </c>
      <c r="G92" s="158">
        <v>8.74</v>
      </c>
      <c r="H92" s="191">
        <v>0</v>
      </c>
      <c r="I92" s="191">
        <v>0</v>
      </c>
      <c r="J92" s="191">
        <v>0</v>
      </c>
    </row>
    <row r="93" spans="1:10" ht="27.75" customHeight="1" x14ac:dyDescent="0.25">
      <c r="A93" s="156" t="s">
        <v>598</v>
      </c>
      <c r="B93" s="28"/>
      <c r="C93" s="163" t="s">
        <v>78</v>
      </c>
      <c r="D93" s="128">
        <v>4.399</v>
      </c>
      <c r="E93" s="129">
        <v>0.52500000000000002</v>
      </c>
      <c r="F93" s="130">
        <v>4.2999999999999997E-2</v>
      </c>
      <c r="G93" s="158">
        <v>14.01</v>
      </c>
      <c r="H93" s="191">
        <v>0</v>
      </c>
      <c r="I93" s="191">
        <v>0</v>
      </c>
      <c r="J93" s="191">
        <v>0</v>
      </c>
    </row>
    <row r="94" spans="1:10" ht="27.75" customHeight="1" x14ac:dyDescent="0.25">
      <c r="A94" s="156" t="s">
        <v>599</v>
      </c>
      <c r="B94" s="28"/>
      <c r="C94" s="163" t="s">
        <v>78</v>
      </c>
      <c r="D94" s="128">
        <v>4.399</v>
      </c>
      <c r="E94" s="129">
        <v>0.52500000000000002</v>
      </c>
      <c r="F94" s="130">
        <v>4.2999999999999997E-2</v>
      </c>
      <c r="G94" s="158">
        <v>29.77</v>
      </c>
      <c r="H94" s="191">
        <v>0</v>
      </c>
      <c r="I94" s="191">
        <v>0</v>
      </c>
      <c r="J94" s="191">
        <v>0</v>
      </c>
    </row>
    <row r="95" spans="1:10" ht="27.75" customHeight="1" x14ac:dyDescent="0.25">
      <c r="A95" s="156" t="s">
        <v>600</v>
      </c>
      <c r="B95" s="28"/>
      <c r="C95" s="449">
        <v>4</v>
      </c>
      <c r="D95" s="128">
        <v>4.399</v>
      </c>
      <c r="E95" s="129">
        <v>0.52500000000000002</v>
      </c>
      <c r="F95" s="130">
        <v>4.2999999999999997E-2</v>
      </c>
      <c r="G95" s="191">
        <v>0</v>
      </c>
      <c r="H95" s="191">
        <v>0</v>
      </c>
      <c r="I95" s="191">
        <v>0</v>
      </c>
      <c r="J95" s="191">
        <v>0</v>
      </c>
    </row>
    <row r="96" spans="1:10" ht="27.75" customHeight="1" x14ac:dyDescent="0.25">
      <c r="A96" s="156" t="s">
        <v>601</v>
      </c>
      <c r="B96" s="28"/>
      <c r="C96" s="163">
        <v>0</v>
      </c>
      <c r="D96" s="128">
        <v>2.9809999999999999</v>
      </c>
      <c r="E96" s="129">
        <v>0.33300000000000002</v>
      </c>
      <c r="F96" s="130">
        <v>2.5999999999999999E-2</v>
      </c>
      <c r="G96" s="158">
        <v>5.08</v>
      </c>
      <c r="H96" s="158">
        <v>2.81</v>
      </c>
      <c r="I96" s="162">
        <v>2.81</v>
      </c>
      <c r="J96" s="44">
        <v>8.7999999999999995E-2</v>
      </c>
    </row>
    <row r="97" spans="1:10" ht="27.75" customHeight="1" x14ac:dyDescent="0.25">
      <c r="A97" s="156" t="s">
        <v>602</v>
      </c>
      <c r="B97" s="28"/>
      <c r="C97" s="163">
        <v>0</v>
      </c>
      <c r="D97" s="128">
        <v>2.9809999999999999</v>
      </c>
      <c r="E97" s="129">
        <v>0.33300000000000002</v>
      </c>
      <c r="F97" s="130">
        <v>2.5999999999999999E-2</v>
      </c>
      <c r="G97" s="158">
        <v>49.74</v>
      </c>
      <c r="H97" s="158">
        <v>2.81</v>
      </c>
      <c r="I97" s="162">
        <v>2.81</v>
      </c>
      <c r="J97" s="44">
        <v>8.7999999999999995E-2</v>
      </c>
    </row>
    <row r="98" spans="1:10" ht="27.75" customHeight="1" x14ac:dyDescent="0.25">
      <c r="A98" s="156" t="s">
        <v>603</v>
      </c>
      <c r="B98" s="28"/>
      <c r="C98" s="163">
        <v>0</v>
      </c>
      <c r="D98" s="128">
        <v>2.9809999999999999</v>
      </c>
      <c r="E98" s="129">
        <v>0.33300000000000002</v>
      </c>
      <c r="F98" s="130">
        <v>2.5999999999999999E-2</v>
      </c>
      <c r="G98" s="158">
        <v>80.75</v>
      </c>
      <c r="H98" s="158">
        <v>2.81</v>
      </c>
      <c r="I98" s="162">
        <v>2.81</v>
      </c>
      <c r="J98" s="44">
        <v>8.7999999999999995E-2</v>
      </c>
    </row>
    <row r="99" spans="1:10" ht="27.75" customHeight="1" x14ac:dyDescent="0.25">
      <c r="A99" s="156" t="s">
        <v>604</v>
      </c>
      <c r="B99" s="28"/>
      <c r="C99" s="163">
        <v>0</v>
      </c>
      <c r="D99" s="128">
        <v>2.9809999999999999</v>
      </c>
      <c r="E99" s="129">
        <v>0.33300000000000002</v>
      </c>
      <c r="F99" s="130">
        <v>2.5999999999999999E-2</v>
      </c>
      <c r="G99" s="158">
        <v>126.85</v>
      </c>
      <c r="H99" s="158">
        <v>2.81</v>
      </c>
      <c r="I99" s="162">
        <v>2.81</v>
      </c>
      <c r="J99" s="44">
        <v>8.7999999999999995E-2</v>
      </c>
    </row>
    <row r="100" spans="1:10" ht="27.75" customHeight="1" x14ac:dyDescent="0.25">
      <c r="A100" s="156" t="s">
        <v>605</v>
      </c>
      <c r="B100" s="28"/>
      <c r="C100" s="163">
        <v>0</v>
      </c>
      <c r="D100" s="128">
        <v>2.9809999999999999</v>
      </c>
      <c r="E100" s="129">
        <v>0.33300000000000002</v>
      </c>
      <c r="F100" s="130">
        <v>2.5999999999999999E-2</v>
      </c>
      <c r="G100" s="158">
        <v>249.82</v>
      </c>
      <c r="H100" s="158">
        <v>2.81</v>
      </c>
      <c r="I100" s="162">
        <v>2.81</v>
      </c>
      <c r="J100" s="44">
        <v>8.7999999999999995E-2</v>
      </c>
    </row>
    <row r="101" spans="1:10" ht="27.75" customHeight="1" x14ac:dyDescent="0.25">
      <c r="A101" s="156" t="s">
        <v>606</v>
      </c>
      <c r="B101" s="28"/>
      <c r="C101" s="163">
        <v>0</v>
      </c>
      <c r="D101" s="128">
        <v>2.9580000000000002</v>
      </c>
      <c r="E101" s="129">
        <v>0.28100000000000003</v>
      </c>
      <c r="F101" s="130">
        <v>1.7999999999999999E-2</v>
      </c>
      <c r="G101" s="158">
        <v>5.99</v>
      </c>
      <c r="H101" s="158">
        <v>4.09</v>
      </c>
      <c r="I101" s="162">
        <v>4.09</v>
      </c>
      <c r="J101" s="44">
        <v>8.4000000000000005E-2</v>
      </c>
    </row>
    <row r="102" spans="1:10" ht="27.75" customHeight="1" x14ac:dyDescent="0.25">
      <c r="A102" s="156" t="s">
        <v>607</v>
      </c>
      <c r="B102" s="28"/>
      <c r="C102" s="163">
        <v>0</v>
      </c>
      <c r="D102" s="128">
        <v>2.9580000000000002</v>
      </c>
      <c r="E102" s="129">
        <v>0.28100000000000003</v>
      </c>
      <c r="F102" s="130">
        <v>1.7999999999999999E-2</v>
      </c>
      <c r="G102" s="158">
        <v>73.34</v>
      </c>
      <c r="H102" s="158">
        <v>4.09</v>
      </c>
      <c r="I102" s="162">
        <v>4.09</v>
      </c>
      <c r="J102" s="44">
        <v>8.4000000000000005E-2</v>
      </c>
    </row>
    <row r="103" spans="1:10" ht="27.75" customHeight="1" x14ac:dyDescent="0.25">
      <c r="A103" s="156" t="s">
        <v>608</v>
      </c>
      <c r="B103" s="28"/>
      <c r="C103" s="163">
        <v>0</v>
      </c>
      <c r="D103" s="128">
        <v>2.9580000000000002</v>
      </c>
      <c r="E103" s="129">
        <v>0.28100000000000003</v>
      </c>
      <c r="F103" s="130">
        <v>1.7999999999999999E-2</v>
      </c>
      <c r="G103" s="158">
        <v>120.11</v>
      </c>
      <c r="H103" s="158">
        <v>4.09</v>
      </c>
      <c r="I103" s="162">
        <v>4.09</v>
      </c>
      <c r="J103" s="44">
        <v>8.4000000000000005E-2</v>
      </c>
    </row>
    <row r="104" spans="1:10" ht="27.75" customHeight="1" x14ac:dyDescent="0.25">
      <c r="A104" s="156" t="s">
        <v>609</v>
      </c>
      <c r="B104" s="28"/>
      <c r="C104" s="163">
        <v>0</v>
      </c>
      <c r="D104" s="128">
        <v>2.9580000000000002</v>
      </c>
      <c r="E104" s="129">
        <v>0.28100000000000003</v>
      </c>
      <c r="F104" s="130">
        <v>1.7999999999999999E-2</v>
      </c>
      <c r="G104" s="158">
        <v>189.63</v>
      </c>
      <c r="H104" s="158">
        <v>4.09</v>
      </c>
      <c r="I104" s="162">
        <v>4.09</v>
      </c>
      <c r="J104" s="44">
        <v>8.4000000000000005E-2</v>
      </c>
    </row>
    <row r="105" spans="1:10" ht="27.75" customHeight="1" x14ac:dyDescent="0.25">
      <c r="A105" s="156" t="s">
        <v>610</v>
      </c>
      <c r="B105" s="28"/>
      <c r="C105" s="163">
        <v>0</v>
      </c>
      <c r="D105" s="128">
        <v>2.9580000000000002</v>
      </c>
      <c r="E105" s="129">
        <v>0.28100000000000003</v>
      </c>
      <c r="F105" s="130">
        <v>1.7999999999999999E-2</v>
      </c>
      <c r="G105" s="158">
        <v>375.11</v>
      </c>
      <c r="H105" s="158">
        <v>4.09</v>
      </c>
      <c r="I105" s="162">
        <v>4.09</v>
      </c>
      <c r="J105" s="44">
        <v>8.4000000000000005E-2</v>
      </c>
    </row>
    <row r="106" spans="1:10" ht="27.75" customHeight="1" x14ac:dyDescent="0.25">
      <c r="A106" s="156" t="s">
        <v>611</v>
      </c>
      <c r="B106" s="28"/>
      <c r="C106" s="163">
        <v>0</v>
      </c>
      <c r="D106" s="128">
        <v>1.883</v>
      </c>
      <c r="E106" s="129">
        <v>0.14000000000000001</v>
      </c>
      <c r="F106" s="130">
        <v>5.0000000000000001E-3</v>
      </c>
      <c r="G106" s="158">
        <v>61.97</v>
      </c>
      <c r="H106" s="158">
        <v>5.32</v>
      </c>
      <c r="I106" s="162">
        <v>5.32</v>
      </c>
      <c r="J106" s="44">
        <v>4.7E-2</v>
      </c>
    </row>
    <row r="107" spans="1:10" ht="27.75" customHeight="1" x14ac:dyDescent="0.25">
      <c r="A107" s="156" t="s">
        <v>612</v>
      </c>
      <c r="B107" s="28"/>
      <c r="C107" s="163">
        <v>0</v>
      </c>
      <c r="D107" s="128">
        <v>1.883</v>
      </c>
      <c r="E107" s="129">
        <v>0.14000000000000001</v>
      </c>
      <c r="F107" s="130">
        <v>5.0000000000000001E-3</v>
      </c>
      <c r="G107" s="158">
        <v>573.82000000000005</v>
      </c>
      <c r="H107" s="158">
        <v>5.32</v>
      </c>
      <c r="I107" s="162">
        <v>5.32</v>
      </c>
      <c r="J107" s="44">
        <v>4.7E-2</v>
      </c>
    </row>
    <row r="108" spans="1:10" ht="27.75" customHeight="1" x14ac:dyDescent="0.25">
      <c r="A108" s="156" t="s">
        <v>613</v>
      </c>
      <c r="B108" s="28"/>
      <c r="C108" s="163">
        <v>0</v>
      </c>
      <c r="D108" s="128">
        <v>1.883</v>
      </c>
      <c r="E108" s="129">
        <v>0.14000000000000001</v>
      </c>
      <c r="F108" s="130">
        <v>5.0000000000000001E-3</v>
      </c>
      <c r="G108" s="158">
        <v>1557.49</v>
      </c>
      <c r="H108" s="158">
        <v>5.32</v>
      </c>
      <c r="I108" s="162">
        <v>5.32</v>
      </c>
      <c r="J108" s="44">
        <v>4.7E-2</v>
      </c>
    </row>
    <row r="109" spans="1:10" ht="27.75" customHeight="1" x14ac:dyDescent="0.25">
      <c r="A109" s="156" t="s">
        <v>614</v>
      </c>
      <c r="B109" s="28"/>
      <c r="C109" s="163">
        <v>0</v>
      </c>
      <c r="D109" s="128">
        <v>1.883</v>
      </c>
      <c r="E109" s="129">
        <v>0.14000000000000001</v>
      </c>
      <c r="F109" s="130">
        <v>5.0000000000000001E-3</v>
      </c>
      <c r="G109" s="158">
        <v>2831.7</v>
      </c>
      <c r="H109" s="158">
        <v>5.32</v>
      </c>
      <c r="I109" s="162">
        <v>5.32</v>
      </c>
      <c r="J109" s="44">
        <v>4.7E-2</v>
      </c>
    </row>
    <row r="110" spans="1:10" ht="27.75" customHeight="1" x14ac:dyDescent="0.25">
      <c r="A110" s="156" t="s">
        <v>615</v>
      </c>
      <c r="B110" s="28"/>
      <c r="C110" s="163">
        <v>0</v>
      </c>
      <c r="D110" s="128">
        <v>1.883</v>
      </c>
      <c r="E110" s="129">
        <v>0.14000000000000001</v>
      </c>
      <c r="F110" s="130">
        <v>5.0000000000000001E-3</v>
      </c>
      <c r="G110" s="158">
        <v>7100.64</v>
      </c>
      <c r="H110" s="158">
        <v>5.32</v>
      </c>
      <c r="I110" s="162">
        <v>5.32</v>
      </c>
      <c r="J110" s="44">
        <v>4.7E-2</v>
      </c>
    </row>
    <row r="111" spans="1:10" ht="27.75" customHeight="1" x14ac:dyDescent="0.25">
      <c r="A111" s="156" t="s">
        <v>616</v>
      </c>
      <c r="B111" s="28"/>
      <c r="C111" s="163" t="s">
        <v>120</v>
      </c>
      <c r="D111" s="131">
        <v>14.118</v>
      </c>
      <c r="E111" s="132">
        <v>1.054</v>
      </c>
      <c r="F111" s="130">
        <v>0.59</v>
      </c>
      <c r="G111" s="191">
        <v>0</v>
      </c>
      <c r="H111" s="191">
        <v>0</v>
      </c>
      <c r="I111" s="191">
        <v>0</v>
      </c>
      <c r="J111" s="191">
        <v>0</v>
      </c>
    </row>
    <row r="112" spans="1:10" ht="27.75" customHeight="1" x14ac:dyDescent="0.25">
      <c r="A112" s="156" t="s">
        <v>617</v>
      </c>
      <c r="B112" s="28"/>
      <c r="C112" s="163">
        <v>0</v>
      </c>
      <c r="D112" s="128">
        <v>-4.319</v>
      </c>
      <c r="E112" s="129">
        <v>-0.51500000000000001</v>
      </c>
      <c r="F112" s="130">
        <v>-4.2000000000000003E-2</v>
      </c>
      <c r="G112" s="158">
        <v>0</v>
      </c>
      <c r="H112" s="191">
        <v>0</v>
      </c>
      <c r="I112" s="191">
        <v>0</v>
      </c>
      <c r="J112" s="191">
        <v>0</v>
      </c>
    </row>
    <row r="113" spans="1:10" ht="27.75" customHeight="1" x14ac:dyDescent="0.25">
      <c r="A113" s="156" t="s">
        <v>618</v>
      </c>
      <c r="B113" s="28"/>
      <c r="C113" s="163">
        <v>0</v>
      </c>
      <c r="D113" s="128">
        <v>-4.0460000000000003</v>
      </c>
      <c r="E113" s="129">
        <v>-0.46300000000000002</v>
      </c>
      <c r="F113" s="130">
        <v>-3.6999999999999998E-2</v>
      </c>
      <c r="G113" s="158">
        <v>0</v>
      </c>
      <c r="H113" s="191">
        <v>0</v>
      </c>
      <c r="I113" s="191">
        <v>0</v>
      </c>
      <c r="J113" s="191">
        <v>0</v>
      </c>
    </row>
    <row r="114" spans="1:10" ht="27.75" customHeight="1" x14ac:dyDescent="0.25">
      <c r="A114" s="156" t="s">
        <v>619</v>
      </c>
      <c r="B114" s="28"/>
      <c r="C114" s="163">
        <v>0</v>
      </c>
      <c r="D114" s="128">
        <v>-4.319</v>
      </c>
      <c r="E114" s="129">
        <v>-0.51500000000000001</v>
      </c>
      <c r="F114" s="130">
        <v>-4.2000000000000003E-2</v>
      </c>
      <c r="G114" s="158">
        <v>0</v>
      </c>
      <c r="H114" s="191">
        <v>0</v>
      </c>
      <c r="I114" s="191">
        <v>0</v>
      </c>
      <c r="J114" s="44">
        <v>0.151</v>
      </c>
    </row>
    <row r="115" spans="1:10" ht="27.75" customHeight="1" x14ac:dyDescent="0.25">
      <c r="A115" s="156" t="s">
        <v>620</v>
      </c>
      <c r="B115" s="28"/>
      <c r="C115" s="163">
        <v>0</v>
      </c>
      <c r="D115" s="128">
        <v>-4.0460000000000003</v>
      </c>
      <c r="E115" s="129">
        <v>-0.46300000000000002</v>
      </c>
      <c r="F115" s="130">
        <v>-3.6999999999999998E-2</v>
      </c>
      <c r="G115" s="158">
        <v>0</v>
      </c>
      <c r="H115" s="191">
        <v>0</v>
      </c>
      <c r="I115" s="191">
        <v>0</v>
      </c>
      <c r="J115" s="44">
        <v>0.126</v>
      </c>
    </row>
    <row r="116" spans="1:10" ht="27.75" customHeight="1" x14ac:dyDescent="0.25">
      <c r="A116" s="156" t="s">
        <v>621</v>
      </c>
      <c r="B116" s="28"/>
      <c r="C116" s="163">
        <v>0</v>
      </c>
      <c r="D116" s="128">
        <v>-3.6389999999999998</v>
      </c>
      <c r="E116" s="129">
        <v>-0.34599999999999997</v>
      </c>
      <c r="F116" s="130">
        <v>-2.1999999999999999E-2</v>
      </c>
      <c r="G116" s="158">
        <v>55.92</v>
      </c>
      <c r="H116" s="191">
        <v>0</v>
      </c>
      <c r="I116" s="191">
        <v>0</v>
      </c>
      <c r="J116" s="44">
        <v>0.15</v>
      </c>
    </row>
    <row r="117" spans="1:10" ht="27.75" customHeight="1" x14ac:dyDescent="0.25">
      <c r="A117" s="156" t="s">
        <v>622</v>
      </c>
      <c r="B117" s="28"/>
      <c r="C117" s="163" t="s">
        <v>74</v>
      </c>
      <c r="D117" s="128">
        <v>4.2450000000000001</v>
      </c>
      <c r="E117" s="129">
        <v>0.50600000000000001</v>
      </c>
      <c r="F117" s="130">
        <v>4.2000000000000003E-2</v>
      </c>
      <c r="G117" s="158">
        <v>4.09</v>
      </c>
      <c r="H117" s="191">
        <v>0</v>
      </c>
      <c r="I117" s="191">
        <v>0</v>
      </c>
      <c r="J117" s="191">
        <v>0</v>
      </c>
    </row>
    <row r="118" spans="1:10" ht="27.75" customHeight="1" x14ac:dyDescent="0.25">
      <c r="A118" s="156" t="s">
        <v>623</v>
      </c>
      <c r="B118" s="28"/>
      <c r="C118" s="449">
        <v>2</v>
      </c>
      <c r="D118" s="128">
        <v>4.2450000000000001</v>
      </c>
      <c r="E118" s="129">
        <v>0.50600000000000001</v>
      </c>
      <c r="F118" s="130">
        <v>4.2000000000000003E-2</v>
      </c>
      <c r="G118" s="191">
        <v>0</v>
      </c>
      <c r="H118" s="191">
        <v>0</v>
      </c>
      <c r="I118" s="191">
        <v>0</v>
      </c>
      <c r="J118" s="191">
        <v>0</v>
      </c>
    </row>
    <row r="119" spans="1:10" ht="27.75" customHeight="1" x14ac:dyDescent="0.25">
      <c r="A119" s="156" t="s">
        <v>624</v>
      </c>
      <c r="B119" s="28"/>
      <c r="C119" s="163" t="s">
        <v>78</v>
      </c>
      <c r="D119" s="128">
        <v>4.1100000000000003</v>
      </c>
      <c r="E119" s="129">
        <v>0.49</v>
      </c>
      <c r="F119" s="130">
        <v>0.04</v>
      </c>
      <c r="G119" s="158">
        <v>4.04</v>
      </c>
      <c r="H119" s="191">
        <v>0</v>
      </c>
      <c r="I119" s="191">
        <v>0</v>
      </c>
      <c r="J119" s="191">
        <v>0</v>
      </c>
    </row>
    <row r="120" spans="1:10" ht="27.75" customHeight="1" x14ac:dyDescent="0.25">
      <c r="A120" s="156" t="s">
        <v>625</v>
      </c>
      <c r="B120" s="28"/>
      <c r="C120" s="163" t="s">
        <v>78</v>
      </c>
      <c r="D120" s="128">
        <v>4.1100000000000003</v>
      </c>
      <c r="E120" s="129">
        <v>0.49</v>
      </c>
      <c r="F120" s="130">
        <v>0.04</v>
      </c>
      <c r="G120" s="158">
        <v>5.13</v>
      </c>
      <c r="H120" s="191">
        <v>0</v>
      </c>
      <c r="I120" s="191">
        <v>0</v>
      </c>
      <c r="J120" s="191">
        <v>0</v>
      </c>
    </row>
    <row r="121" spans="1:10" ht="27.75" customHeight="1" x14ac:dyDescent="0.25">
      <c r="A121" s="156" t="s">
        <v>626</v>
      </c>
      <c r="B121" s="28"/>
      <c r="C121" s="163" t="s">
        <v>78</v>
      </c>
      <c r="D121" s="128">
        <v>4.1100000000000003</v>
      </c>
      <c r="E121" s="129">
        <v>0.49</v>
      </c>
      <c r="F121" s="130">
        <v>0.04</v>
      </c>
      <c r="G121" s="158">
        <v>8.16</v>
      </c>
      <c r="H121" s="191">
        <v>0</v>
      </c>
      <c r="I121" s="191">
        <v>0</v>
      </c>
      <c r="J121" s="191">
        <v>0</v>
      </c>
    </row>
    <row r="122" spans="1:10" ht="27.75" customHeight="1" x14ac:dyDescent="0.25">
      <c r="A122" s="156" t="s">
        <v>627</v>
      </c>
      <c r="B122" s="28"/>
      <c r="C122" s="163" t="s">
        <v>78</v>
      </c>
      <c r="D122" s="128">
        <v>4.1100000000000003</v>
      </c>
      <c r="E122" s="129">
        <v>0.49</v>
      </c>
      <c r="F122" s="130">
        <v>0.04</v>
      </c>
      <c r="G122" s="158">
        <v>13.09</v>
      </c>
      <c r="H122" s="191">
        <v>0</v>
      </c>
      <c r="I122" s="191">
        <v>0</v>
      </c>
      <c r="J122" s="191">
        <v>0</v>
      </c>
    </row>
    <row r="123" spans="1:10" ht="27.75" customHeight="1" x14ac:dyDescent="0.25">
      <c r="A123" s="156" t="s">
        <v>628</v>
      </c>
      <c r="B123" s="28"/>
      <c r="C123" s="163" t="s">
        <v>78</v>
      </c>
      <c r="D123" s="128">
        <v>4.1100000000000003</v>
      </c>
      <c r="E123" s="129">
        <v>0.49</v>
      </c>
      <c r="F123" s="130">
        <v>0.04</v>
      </c>
      <c r="G123" s="158">
        <v>27.82</v>
      </c>
      <c r="H123" s="191">
        <v>0</v>
      </c>
      <c r="I123" s="191">
        <v>0</v>
      </c>
      <c r="J123" s="191">
        <v>0</v>
      </c>
    </row>
    <row r="124" spans="1:10" ht="27.75" customHeight="1" x14ac:dyDescent="0.25">
      <c r="A124" s="156" t="s">
        <v>629</v>
      </c>
      <c r="B124" s="28"/>
      <c r="C124" s="449">
        <v>4</v>
      </c>
      <c r="D124" s="128">
        <v>4.1100000000000003</v>
      </c>
      <c r="E124" s="129">
        <v>0.49</v>
      </c>
      <c r="F124" s="130">
        <v>0.04</v>
      </c>
      <c r="G124" s="191">
        <v>0</v>
      </c>
      <c r="H124" s="191">
        <v>0</v>
      </c>
      <c r="I124" s="191">
        <v>0</v>
      </c>
      <c r="J124" s="191">
        <v>0</v>
      </c>
    </row>
    <row r="125" spans="1:10" ht="27.75" customHeight="1" x14ac:dyDescent="0.25">
      <c r="A125" s="156" t="s">
        <v>630</v>
      </c>
      <c r="B125" s="28"/>
      <c r="C125" s="163">
        <v>0</v>
      </c>
      <c r="D125" s="128">
        <v>2.7850000000000001</v>
      </c>
      <c r="E125" s="129">
        <v>0.311</v>
      </c>
      <c r="F125" s="130">
        <v>2.4E-2</v>
      </c>
      <c r="G125" s="158">
        <v>4.75</v>
      </c>
      <c r="H125" s="158">
        <v>2.62</v>
      </c>
      <c r="I125" s="162">
        <v>2.62</v>
      </c>
      <c r="J125" s="44">
        <v>8.2000000000000003E-2</v>
      </c>
    </row>
    <row r="126" spans="1:10" ht="27.75" customHeight="1" x14ac:dyDescent="0.25">
      <c r="A126" s="156" t="s">
        <v>631</v>
      </c>
      <c r="B126" s="28"/>
      <c r="C126" s="163">
        <v>0</v>
      </c>
      <c r="D126" s="128">
        <v>2.7850000000000001</v>
      </c>
      <c r="E126" s="129">
        <v>0.311</v>
      </c>
      <c r="F126" s="130">
        <v>2.4E-2</v>
      </c>
      <c r="G126" s="158">
        <v>46.48</v>
      </c>
      <c r="H126" s="158">
        <v>2.62</v>
      </c>
      <c r="I126" s="162">
        <v>2.62</v>
      </c>
      <c r="J126" s="44">
        <v>8.2000000000000003E-2</v>
      </c>
    </row>
    <row r="127" spans="1:10" ht="27.75" customHeight="1" x14ac:dyDescent="0.25">
      <c r="A127" s="156" t="s">
        <v>632</v>
      </c>
      <c r="B127" s="28"/>
      <c r="C127" s="163">
        <v>0</v>
      </c>
      <c r="D127" s="128">
        <v>2.7850000000000001</v>
      </c>
      <c r="E127" s="129">
        <v>0.311</v>
      </c>
      <c r="F127" s="130">
        <v>2.4E-2</v>
      </c>
      <c r="G127" s="158">
        <v>75.45</v>
      </c>
      <c r="H127" s="158">
        <v>2.62</v>
      </c>
      <c r="I127" s="162">
        <v>2.62</v>
      </c>
      <c r="J127" s="44">
        <v>8.2000000000000003E-2</v>
      </c>
    </row>
    <row r="128" spans="1:10" ht="27.75" customHeight="1" x14ac:dyDescent="0.25">
      <c r="A128" s="156" t="s">
        <v>633</v>
      </c>
      <c r="B128" s="28"/>
      <c r="C128" s="163">
        <v>0</v>
      </c>
      <c r="D128" s="128">
        <v>2.7850000000000001</v>
      </c>
      <c r="E128" s="129">
        <v>0.311</v>
      </c>
      <c r="F128" s="130">
        <v>2.4E-2</v>
      </c>
      <c r="G128" s="158">
        <v>118.52</v>
      </c>
      <c r="H128" s="158">
        <v>2.62</v>
      </c>
      <c r="I128" s="162">
        <v>2.62</v>
      </c>
      <c r="J128" s="44">
        <v>8.2000000000000003E-2</v>
      </c>
    </row>
    <row r="129" spans="1:10" ht="27.75" customHeight="1" x14ac:dyDescent="0.25">
      <c r="A129" s="156" t="s">
        <v>634</v>
      </c>
      <c r="B129" s="28"/>
      <c r="C129" s="163">
        <v>0</v>
      </c>
      <c r="D129" s="128">
        <v>2.7850000000000001</v>
      </c>
      <c r="E129" s="129">
        <v>0.311</v>
      </c>
      <c r="F129" s="130">
        <v>2.4E-2</v>
      </c>
      <c r="G129" s="158">
        <v>233.43</v>
      </c>
      <c r="H129" s="158">
        <v>2.62</v>
      </c>
      <c r="I129" s="162">
        <v>2.62</v>
      </c>
      <c r="J129" s="44">
        <v>8.2000000000000003E-2</v>
      </c>
    </row>
    <row r="130" spans="1:10" ht="27.75" customHeight="1" x14ac:dyDescent="0.25">
      <c r="A130" s="156" t="s">
        <v>635</v>
      </c>
      <c r="B130" s="28"/>
      <c r="C130" s="163">
        <v>0</v>
      </c>
      <c r="D130" s="128">
        <v>2.7639999999999998</v>
      </c>
      <c r="E130" s="129">
        <v>0.26300000000000001</v>
      </c>
      <c r="F130" s="130">
        <v>1.6E-2</v>
      </c>
      <c r="G130" s="158">
        <v>5.59</v>
      </c>
      <c r="H130" s="158">
        <v>3.83</v>
      </c>
      <c r="I130" s="162">
        <v>3.83</v>
      </c>
      <c r="J130" s="44">
        <v>7.8E-2</v>
      </c>
    </row>
    <row r="131" spans="1:10" ht="27.75" customHeight="1" x14ac:dyDescent="0.25">
      <c r="A131" s="156" t="s">
        <v>636</v>
      </c>
      <c r="B131" s="28"/>
      <c r="C131" s="163">
        <v>0</v>
      </c>
      <c r="D131" s="128">
        <v>2.7639999999999998</v>
      </c>
      <c r="E131" s="129">
        <v>0.26300000000000001</v>
      </c>
      <c r="F131" s="130">
        <v>1.6E-2</v>
      </c>
      <c r="G131" s="158">
        <v>68.53</v>
      </c>
      <c r="H131" s="158">
        <v>3.83</v>
      </c>
      <c r="I131" s="162">
        <v>3.83</v>
      </c>
      <c r="J131" s="44">
        <v>7.8E-2</v>
      </c>
    </row>
    <row r="132" spans="1:10" ht="27.75" customHeight="1" x14ac:dyDescent="0.25">
      <c r="A132" s="156" t="s">
        <v>637</v>
      </c>
      <c r="B132" s="28"/>
      <c r="C132" s="163">
        <v>0</v>
      </c>
      <c r="D132" s="128">
        <v>2.7639999999999998</v>
      </c>
      <c r="E132" s="129">
        <v>0.26300000000000001</v>
      </c>
      <c r="F132" s="130">
        <v>1.6E-2</v>
      </c>
      <c r="G132" s="158">
        <v>112.22</v>
      </c>
      <c r="H132" s="158">
        <v>3.83</v>
      </c>
      <c r="I132" s="162">
        <v>3.83</v>
      </c>
      <c r="J132" s="44">
        <v>7.8E-2</v>
      </c>
    </row>
    <row r="133" spans="1:10" ht="27.75" customHeight="1" x14ac:dyDescent="0.25">
      <c r="A133" s="156" t="s">
        <v>638</v>
      </c>
      <c r="B133" s="28"/>
      <c r="C133" s="163">
        <v>0</v>
      </c>
      <c r="D133" s="128">
        <v>2.7639999999999998</v>
      </c>
      <c r="E133" s="129">
        <v>0.26300000000000001</v>
      </c>
      <c r="F133" s="130">
        <v>1.6E-2</v>
      </c>
      <c r="G133" s="158">
        <v>177.18</v>
      </c>
      <c r="H133" s="158">
        <v>3.83</v>
      </c>
      <c r="I133" s="162">
        <v>3.83</v>
      </c>
      <c r="J133" s="44">
        <v>7.8E-2</v>
      </c>
    </row>
    <row r="134" spans="1:10" ht="27.75" customHeight="1" x14ac:dyDescent="0.25">
      <c r="A134" s="156" t="s">
        <v>639</v>
      </c>
      <c r="B134" s="28"/>
      <c r="C134" s="163">
        <v>0</v>
      </c>
      <c r="D134" s="128">
        <v>2.7639999999999998</v>
      </c>
      <c r="E134" s="129">
        <v>0.26300000000000001</v>
      </c>
      <c r="F134" s="130">
        <v>1.6E-2</v>
      </c>
      <c r="G134" s="158">
        <v>350.49</v>
      </c>
      <c r="H134" s="158">
        <v>3.83</v>
      </c>
      <c r="I134" s="162">
        <v>3.83</v>
      </c>
      <c r="J134" s="44">
        <v>7.8E-2</v>
      </c>
    </row>
    <row r="135" spans="1:10" ht="27.75" customHeight="1" x14ac:dyDescent="0.25">
      <c r="A135" s="156" t="s">
        <v>640</v>
      </c>
      <c r="B135" s="28"/>
      <c r="C135" s="163">
        <v>0</v>
      </c>
      <c r="D135" s="128">
        <v>1.7589999999999999</v>
      </c>
      <c r="E135" s="129">
        <v>0.13100000000000001</v>
      </c>
      <c r="F135" s="130">
        <v>5.0000000000000001E-3</v>
      </c>
      <c r="G135" s="158">
        <v>57.9</v>
      </c>
      <c r="H135" s="158">
        <v>4.97</v>
      </c>
      <c r="I135" s="162">
        <v>4.97</v>
      </c>
      <c r="J135" s="44">
        <v>4.3999999999999997E-2</v>
      </c>
    </row>
    <row r="136" spans="1:10" ht="27.75" customHeight="1" x14ac:dyDescent="0.25">
      <c r="A136" s="156" t="s">
        <v>641</v>
      </c>
      <c r="B136" s="28"/>
      <c r="C136" s="163">
        <v>0</v>
      </c>
      <c r="D136" s="128">
        <v>1.7589999999999999</v>
      </c>
      <c r="E136" s="129">
        <v>0.13100000000000001</v>
      </c>
      <c r="F136" s="130">
        <v>5.0000000000000001E-3</v>
      </c>
      <c r="G136" s="158">
        <v>536.15</v>
      </c>
      <c r="H136" s="158">
        <v>4.97</v>
      </c>
      <c r="I136" s="162">
        <v>4.97</v>
      </c>
      <c r="J136" s="44">
        <v>4.3999999999999997E-2</v>
      </c>
    </row>
    <row r="137" spans="1:10" ht="27.75" customHeight="1" x14ac:dyDescent="0.25">
      <c r="A137" s="156" t="s">
        <v>642</v>
      </c>
      <c r="B137" s="28"/>
      <c r="C137" s="163">
        <v>0</v>
      </c>
      <c r="D137" s="128">
        <v>1.7589999999999999</v>
      </c>
      <c r="E137" s="129">
        <v>0.13100000000000001</v>
      </c>
      <c r="F137" s="130">
        <v>5.0000000000000001E-3</v>
      </c>
      <c r="G137" s="158">
        <v>1455.25</v>
      </c>
      <c r="H137" s="158">
        <v>4.97</v>
      </c>
      <c r="I137" s="162">
        <v>4.97</v>
      </c>
      <c r="J137" s="44">
        <v>4.3999999999999997E-2</v>
      </c>
    </row>
    <row r="138" spans="1:10" ht="27.75" customHeight="1" x14ac:dyDescent="0.25">
      <c r="A138" s="156" t="s">
        <v>643</v>
      </c>
      <c r="B138" s="28"/>
      <c r="C138" s="163">
        <v>0</v>
      </c>
      <c r="D138" s="128">
        <v>1.7589999999999999</v>
      </c>
      <c r="E138" s="129">
        <v>0.13100000000000001</v>
      </c>
      <c r="F138" s="130">
        <v>5.0000000000000001E-3</v>
      </c>
      <c r="G138" s="158">
        <v>2645.82</v>
      </c>
      <c r="H138" s="158">
        <v>4.97</v>
      </c>
      <c r="I138" s="162">
        <v>4.97</v>
      </c>
      <c r="J138" s="44">
        <v>4.3999999999999997E-2</v>
      </c>
    </row>
    <row r="139" spans="1:10" ht="27.75" customHeight="1" x14ac:dyDescent="0.25">
      <c r="A139" s="156" t="s">
        <v>644</v>
      </c>
      <c r="B139" s="28"/>
      <c r="C139" s="163">
        <v>0</v>
      </c>
      <c r="D139" s="128">
        <v>1.7589999999999999</v>
      </c>
      <c r="E139" s="129">
        <v>0.13100000000000001</v>
      </c>
      <c r="F139" s="130">
        <v>5.0000000000000001E-3</v>
      </c>
      <c r="G139" s="158">
        <v>6634.53</v>
      </c>
      <c r="H139" s="158">
        <v>4.97</v>
      </c>
      <c r="I139" s="162">
        <v>4.97</v>
      </c>
      <c r="J139" s="44">
        <v>4.3999999999999997E-2</v>
      </c>
    </row>
    <row r="140" spans="1:10" ht="27.75" customHeight="1" x14ac:dyDescent="0.25">
      <c r="A140" s="156" t="s">
        <v>645</v>
      </c>
      <c r="B140" s="28"/>
      <c r="C140" s="163" t="s">
        <v>120</v>
      </c>
      <c r="D140" s="131">
        <v>13.191000000000001</v>
      </c>
      <c r="E140" s="132">
        <v>0.98499999999999999</v>
      </c>
      <c r="F140" s="130">
        <v>0.55100000000000005</v>
      </c>
      <c r="G140" s="191">
        <v>0</v>
      </c>
      <c r="H140" s="191">
        <v>0</v>
      </c>
      <c r="I140" s="191">
        <v>0</v>
      </c>
      <c r="J140" s="191">
        <v>0</v>
      </c>
    </row>
    <row r="141" spans="1:10" ht="27.75" customHeight="1" x14ac:dyDescent="0.25">
      <c r="A141" s="156" t="s">
        <v>646</v>
      </c>
      <c r="B141" s="28"/>
      <c r="C141" s="163">
        <v>0</v>
      </c>
      <c r="D141" s="128">
        <v>-4.0359999999999996</v>
      </c>
      <c r="E141" s="129">
        <v>-0.48099999999999998</v>
      </c>
      <c r="F141" s="130">
        <v>-0.04</v>
      </c>
      <c r="G141" s="158">
        <v>0</v>
      </c>
      <c r="H141" s="191">
        <v>0</v>
      </c>
      <c r="I141" s="191">
        <v>0</v>
      </c>
      <c r="J141" s="191">
        <v>0</v>
      </c>
    </row>
    <row r="142" spans="1:10" ht="27.75" customHeight="1" x14ac:dyDescent="0.25">
      <c r="A142" s="156" t="s">
        <v>647</v>
      </c>
      <c r="B142" s="28"/>
      <c r="C142" s="163">
        <v>0</v>
      </c>
      <c r="D142" s="128">
        <v>-3.78</v>
      </c>
      <c r="E142" s="129">
        <v>-0.433</v>
      </c>
      <c r="F142" s="130">
        <v>-3.4000000000000002E-2</v>
      </c>
      <c r="G142" s="158">
        <v>0</v>
      </c>
      <c r="H142" s="191">
        <v>0</v>
      </c>
      <c r="I142" s="191">
        <v>0</v>
      </c>
      <c r="J142" s="191">
        <v>0</v>
      </c>
    </row>
    <row r="143" spans="1:10" ht="27.75" customHeight="1" x14ac:dyDescent="0.25">
      <c r="A143" s="156" t="s">
        <v>648</v>
      </c>
      <c r="B143" s="28"/>
      <c r="C143" s="163">
        <v>0</v>
      </c>
      <c r="D143" s="128">
        <v>-4.0359999999999996</v>
      </c>
      <c r="E143" s="129">
        <v>-0.48099999999999998</v>
      </c>
      <c r="F143" s="130">
        <v>-0.04</v>
      </c>
      <c r="G143" s="158">
        <v>0</v>
      </c>
      <c r="H143" s="191">
        <v>0</v>
      </c>
      <c r="I143" s="191">
        <v>0</v>
      </c>
      <c r="J143" s="44">
        <v>0.14099999999999999</v>
      </c>
    </row>
    <row r="144" spans="1:10" ht="27.75" customHeight="1" x14ac:dyDescent="0.25">
      <c r="A144" s="156" t="s">
        <v>649</v>
      </c>
      <c r="B144" s="28"/>
      <c r="C144" s="163">
        <v>0</v>
      </c>
      <c r="D144" s="128">
        <v>-3.78</v>
      </c>
      <c r="E144" s="129">
        <v>-0.433</v>
      </c>
      <c r="F144" s="130">
        <v>-3.4000000000000002E-2</v>
      </c>
      <c r="G144" s="158">
        <v>0</v>
      </c>
      <c r="H144" s="191">
        <v>0</v>
      </c>
      <c r="I144" s="191">
        <v>0</v>
      </c>
      <c r="J144" s="44">
        <v>0.11700000000000001</v>
      </c>
    </row>
    <row r="145" spans="1:10" ht="27.75" customHeight="1" x14ac:dyDescent="0.25">
      <c r="A145" s="156" t="s">
        <v>650</v>
      </c>
      <c r="B145" s="28"/>
      <c r="C145" s="163">
        <v>0</v>
      </c>
      <c r="D145" s="128">
        <v>-3.4</v>
      </c>
      <c r="E145" s="129">
        <v>-0.32300000000000001</v>
      </c>
      <c r="F145" s="130">
        <v>-0.02</v>
      </c>
      <c r="G145" s="158">
        <v>52.25</v>
      </c>
      <c r="H145" s="191">
        <v>0</v>
      </c>
      <c r="I145" s="191">
        <v>0</v>
      </c>
      <c r="J145" s="44">
        <v>0.14099999999999999</v>
      </c>
    </row>
    <row r="146" spans="1:10" ht="27.75" customHeight="1" x14ac:dyDescent="0.25">
      <c r="A146" s="156" t="s">
        <v>651</v>
      </c>
      <c r="B146" s="28"/>
      <c r="C146" s="163" t="s">
        <v>74</v>
      </c>
      <c r="D146" s="128">
        <v>3.1669999999999998</v>
      </c>
      <c r="E146" s="129">
        <v>0.378</v>
      </c>
      <c r="F146" s="130">
        <v>3.1E-2</v>
      </c>
      <c r="G146" s="158">
        <v>3.05</v>
      </c>
      <c r="H146" s="191">
        <v>0</v>
      </c>
      <c r="I146" s="191">
        <v>0</v>
      </c>
      <c r="J146" s="191">
        <v>0</v>
      </c>
    </row>
    <row r="147" spans="1:10" ht="27.75" customHeight="1" x14ac:dyDescent="0.25">
      <c r="A147" s="156" t="s">
        <v>652</v>
      </c>
      <c r="B147" s="28"/>
      <c r="C147" s="449">
        <v>2</v>
      </c>
      <c r="D147" s="128">
        <v>3.1669999999999998</v>
      </c>
      <c r="E147" s="129">
        <v>0.378</v>
      </c>
      <c r="F147" s="130">
        <v>3.1E-2</v>
      </c>
      <c r="G147" s="191">
        <v>0</v>
      </c>
      <c r="H147" s="191">
        <v>0</v>
      </c>
      <c r="I147" s="191">
        <v>0</v>
      </c>
      <c r="J147" s="191">
        <v>0</v>
      </c>
    </row>
    <row r="148" spans="1:10" ht="27.75" customHeight="1" x14ac:dyDescent="0.25">
      <c r="A148" s="156" t="s">
        <v>653</v>
      </c>
      <c r="B148" s="28"/>
      <c r="C148" s="163" t="s">
        <v>78</v>
      </c>
      <c r="D148" s="128">
        <v>3.0659999999999998</v>
      </c>
      <c r="E148" s="129">
        <v>0.36599999999999999</v>
      </c>
      <c r="F148" s="130">
        <v>0.03</v>
      </c>
      <c r="G148" s="158">
        <v>3.01</v>
      </c>
      <c r="H148" s="191">
        <v>0</v>
      </c>
      <c r="I148" s="191">
        <v>0</v>
      </c>
      <c r="J148" s="191">
        <v>0</v>
      </c>
    </row>
    <row r="149" spans="1:10" ht="27.75" customHeight="1" x14ac:dyDescent="0.25">
      <c r="A149" s="156" t="s">
        <v>654</v>
      </c>
      <c r="B149" s="28"/>
      <c r="C149" s="163" t="s">
        <v>78</v>
      </c>
      <c r="D149" s="128">
        <v>3.0659999999999998</v>
      </c>
      <c r="E149" s="129">
        <v>0.36599999999999999</v>
      </c>
      <c r="F149" s="130">
        <v>0.03</v>
      </c>
      <c r="G149" s="158">
        <v>3.83</v>
      </c>
      <c r="H149" s="191">
        <v>0</v>
      </c>
      <c r="I149" s="191">
        <v>0</v>
      </c>
      <c r="J149" s="191">
        <v>0</v>
      </c>
    </row>
    <row r="150" spans="1:10" ht="27.75" customHeight="1" x14ac:dyDescent="0.25">
      <c r="A150" s="156" t="s">
        <v>655</v>
      </c>
      <c r="B150" s="28"/>
      <c r="C150" s="163" t="s">
        <v>78</v>
      </c>
      <c r="D150" s="128">
        <v>3.0659999999999998</v>
      </c>
      <c r="E150" s="129">
        <v>0.36599999999999999</v>
      </c>
      <c r="F150" s="130">
        <v>0.03</v>
      </c>
      <c r="G150" s="158">
        <v>6.09</v>
      </c>
      <c r="H150" s="191">
        <v>0</v>
      </c>
      <c r="I150" s="191">
        <v>0</v>
      </c>
      <c r="J150" s="191">
        <v>0</v>
      </c>
    </row>
    <row r="151" spans="1:10" ht="27.75" customHeight="1" x14ac:dyDescent="0.25">
      <c r="A151" s="156" t="s">
        <v>656</v>
      </c>
      <c r="B151" s="28"/>
      <c r="C151" s="163" t="s">
        <v>78</v>
      </c>
      <c r="D151" s="128">
        <v>3.0659999999999998</v>
      </c>
      <c r="E151" s="129">
        <v>0.36599999999999999</v>
      </c>
      <c r="F151" s="130">
        <v>0.03</v>
      </c>
      <c r="G151" s="158">
        <v>9.77</v>
      </c>
      <c r="H151" s="191">
        <v>0</v>
      </c>
      <c r="I151" s="191">
        <v>0</v>
      </c>
      <c r="J151" s="191">
        <v>0</v>
      </c>
    </row>
    <row r="152" spans="1:10" ht="27.75" customHeight="1" x14ac:dyDescent="0.25">
      <c r="A152" s="156" t="s">
        <v>657</v>
      </c>
      <c r="B152" s="28"/>
      <c r="C152" s="163" t="s">
        <v>78</v>
      </c>
      <c r="D152" s="128">
        <v>3.0659999999999998</v>
      </c>
      <c r="E152" s="129">
        <v>0.36599999999999999</v>
      </c>
      <c r="F152" s="130">
        <v>0.03</v>
      </c>
      <c r="G152" s="158">
        <v>20.75</v>
      </c>
      <c r="H152" s="191">
        <v>0</v>
      </c>
      <c r="I152" s="191">
        <v>0</v>
      </c>
      <c r="J152" s="191">
        <v>0</v>
      </c>
    </row>
    <row r="153" spans="1:10" ht="27.75" customHeight="1" x14ac:dyDescent="0.25">
      <c r="A153" s="156" t="s">
        <v>658</v>
      </c>
      <c r="B153" s="28"/>
      <c r="C153" s="449">
        <v>4</v>
      </c>
      <c r="D153" s="128">
        <v>3.0659999999999998</v>
      </c>
      <c r="E153" s="129">
        <v>0.36599999999999999</v>
      </c>
      <c r="F153" s="130">
        <v>0.03</v>
      </c>
      <c r="G153" s="191">
        <v>0</v>
      </c>
      <c r="H153" s="191">
        <v>0</v>
      </c>
      <c r="I153" s="191">
        <v>0</v>
      </c>
      <c r="J153" s="191">
        <v>0</v>
      </c>
    </row>
    <row r="154" spans="1:10" ht="27.75" customHeight="1" x14ac:dyDescent="0.25">
      <c r="A154" s="156" t="s">
        <v>659</v>
      </c>
      <c r="B154" s="28"/>
      <c r="C154" s="163">
        <v>0</v>
      </c>
      <c r="D154" s="128">
        <v>2.077</v>
      </c>
      <c r="E154" s="129">
        <v>0.23200000000000001</v>
      </c>
      <c r="F154" s="130">
        <v>1.7999999999999999E-2</v>
      </c>
      <c r="G154" s="158">
        <v>3.54</v>
      </c>
      <c r="H154" s="158">
        <v>1.96</v>
      </c>
      <c r="I154" s="162">
        <v>1.96</v>
      </c>
      <c r="J154" s="44">
        <v>6.0999999999999999E-2</v>
      </c>
    </row>
    <row r="155" spans="1:10" ht="27.75" customHeight="1" x14ac:dyDescent="0.25">
      <c r="A155" s="156" t="s">
        <v>660</v>
      </c>
      <c r="B155" s="28"/>
      <c r="C155" s="163">
        <v>0</v>
      </c>
      <c r="D155" s="128">
        <v>2.077</v>
      </c>
      <c r="E155" s="129">
        <v>0.23200000000000001</v>
      </c>
      <c r="F155" s="130">
        <v>1.7999999999999999E-2</v>
      </c>
      <c r="G155" s="158">
        <v>34.67</v>
      </c>
      <c r="H155" s="158">
        <v>1.96</v>
      </c>
      <c r="I155" s="162">
        <v>1.96</v>
      </c>
      <c r="J155" s="44">
        <v>6.0999999999999999E-2</v>
      </c>
    </row>
    <row r="156" spans="1:10" ht="27.75" customHeight="1" x14ac:dyDescent="0.25">
      <c r="A156" s="156" t="s">
        <v>661</v>
      </c>
      <c r="B156" s="28"/>
      <c r="C156" s="163">
        <v>0</v>
      </c>
      <c r="D156" s="128">
        <v>2.077</v>
      </c>
      <c r="E156" s="129">
        <v>0.23200000000000001</v>
      </c>
      <c r="F156" s="130">
        <v>1.7999999999999999E-2</v>
      </c>
      <c r="G156" s="158">
        <v>56.28</v>
      </c>
      <c r="H156" s="158">
        <v>1.96</v>
      </c>
      <c r="I156" s="162">
        <v>1.96</v>
      </c>
      <c r="J156" s="44">
        <v>6.0999999999999999E-2</v>
      </c>
    </row>
    <row r="157" spans="1:10" ht="27.75" customHeight="1" x14ac:dyDescent="0.25">
      <c r="A157" s="156" t="s">
        <v>662</v>
      </c>
      <c r="B157" s="28"/>
      <c r="C157" s="163">
        <v>0</v>
      </c>
      <c r="D157" s="128">
        <v>2.077</v>
      </c>
      <c r="E157" s="129">
        <v>0.23200000000000001</v>
      </c>
      <c r="F157" s="130">
        <v>1.7999999999999999E-2</v>
      </c>
      <c r="G157" s="158">
        <v>88.41</v>
      </c>
      <c r="H157" s="158">
        <v>1.96</v>
      </c>
      <c r="I157" s="162">
        <v>1.96</v>
      </c>
      <c r="J157" s="44">
        <v>6.0999999999999999E-2</v>
      </c>
    </row>
    <row r="158" spans="1:10" ht="27.75" customHeight="1" x14ac:dyDescent="0.25">
      <c r="A158" s="156" t="s">
        <v>663</v>
      </c>
      <c r="B158" s="28"/>
      <c r="C158" s="163">
        <v>0</v>
      </c>
      <c r="D158" s="128">
        <v>2.077</v>
      </c>
      <c r="E158" s="129">
        <v>0.23200000000000001</v>
      </c>
      <c r="F158" s="130">
        <v>1.7999999999999999E-2</v>
      </c>
      <c r="G158" s="158">
        <v>174.12</v>
      </c>
      <c r="H158" s="158">
        <v>1.96</v>
      </c>
      <c r="I158" s="162">
        <v>1.96</v>
      </c>
      <c r="J158" s="44">
        <v>6.0999999999999999E-2</v>
      </c>
    </row>
    <row r="159" spans="1:10" ht="27.75" customHeight="1" x14ac:dyDescent="0.25">
      <c r="A159" s="156" t="s">
        <v>664</v>
      </c>
      <c r="B159" s="28"/>
      <c r="C159" s="163">
        <v>0</v>
      </c>
      <c r="D159" s="128">
        <v>2.0619999999999998</v>
      </c>
      <c r="E159" s="129">
        <v>0.19600000000000001</v>
      </c>
      <c r="F159" s="130">
        <v>1.2E-2</v>
      </c>
      <c r="G159" s="158">
        <v>4.17</v>
      </c>
      <c r="H159" s="158">
        <v>2.85</v>
      </c>
      <c r="I159" s="162">
        <v>2.85</v>
      </c>
      <c r="J159" s="44">
        <v>5.8000000000000003E-2</v>
      </c>
    </row>
    <row r="160" spans="1:10" ht="27.75" customHeight="1" x14ac:dyDescent="0.25">
      <c r="A160" s="156" t="s">
        <v>665</v>
      </c>
      <c r="B160" s="28"/>
      <c r="C160" s="163">
        <v>0</v>
      </c>
      <c r="D160" s="128">
        <v>2.0619999999999998</v>
      </c>
      <c r="E160" s="129">
        <v>0.19600000000000001</v>
      </c>
      <c r="F160" s="130">
        <v>1.2E-2</v>
      </c>
      <c r="G160" s="158">
        <v>51.12</v>
      </c>
      <c r="H160" s="158">
        <v>2.85</v>
      </c>
      <c r="I160" s="162">
        <v>2.85</v>
      </c>
      <c r="J160" s="44">
        <v>5.8000000000000003E-2</v>
      </c>
    </row>
    <row r="161" spans="1:10" ht="27.75" customHeight="1" x14ac:dyDescent="0.25">
      <c r="A161" s="156" t="s">
        <v>666</v>
      </c>
      <c r="B161" s="28"/>
      <c r="C161" s="163">
        <v>0</v>
      </c>
      <c r="D161" s="128">
        <v>2.0619999999999998</v>
      </c>
      <c r="E161" s="129">
        <v>0.19600000000000001</v>
      </c>
      <c r="F161" s="130">
        <v>1.2E-2</v>
      </c>
      <c r="G161" s="158">
        <v>83.71</v>
      </c>
      <c r="H161" s="158">
        <v>2.85</v>
      </c>
      <c r="I161" s="162">
        <v>2.85</v>
      </c>
      <c r="J161" s="44">
        <v>5.8000000000000003E-2</v>
      </c>
    </row>
    <row r="162" spans="1:10" ht="27.75" customHeight="1" x14ac:dyDescent="0.25">
      <c r="A162" s="156" t="s">
        <v>667</v>
      </c>
      <c r="B162" s="28"/>
      <c r="C162" s="163">
        <v>0</v>
      </c>
      <c r="D162" s="128">
        <v>2.0619999999999998</v>
      </c>
      <c r="E162" s="129">
        <v>0.19600000000000001</v>
      </c>
      <c r="F162" s="130">
        <v>1.2E-2</v>
      </c>
      <c r="G162" s="158">
        <v>132.16999999999999</v>
      </c>
      <c r="H162" s="158">
        <v>2.85</v>
      </c>
      <c r="I162" s="162">
        <v>2.85</v>
      </c>
      <c r="J162" s="44">
        <v>5.8000000000000003E-2</v>
      </c>
    </row>
    <row r="163" spans="1:10" ht="27.75" customHeight="1" x14ac:dyDescent="0.25">
      <c r="A163" s="156" t="s">
        <v>668</v>
      </c>
      <c r="B163" s="28"/>
      <c r="C163" s="163">
        <v>0</v>
      </c>
      <c r="D163" s="128">
        <v>2.0619999999999998</v>
      </c>
      <c r="E163" s="129">
        <v>0.19600000000000001</v>
      </c>
      <c r="F163" s="130">
        <v>1.2E-2</v>
      </c>
      <c r="G163" s="158">
        <v>261.44</v>
      </c>
      <c r="H163" s="158">
        <v>2.85</v>
      </c>
      <c r="I163" s="162">
        <v>2.85</v>
      </c>
      <c r="J163" s="44">
        <v>5.8000000000000003E-2</v>
      </c>
    </row>
    <row r="164" spans="1:10" ht="27.75" customHeight="1" x14ac:dyDescent="0.25">
      <c r="A164" s="156" t="s">
        <v>669</v>
      </c>
      <c r="B164" s="28"/>
      <c r="C164" s="163">
        <v>0</v>
      </c>
      <c r="D164" s="128">
        <v>1.3120000000000001</v>
      </c>
      <c r="E164" s="129">
        <v>9.8000000000000004E-2</v>
      </c>
      <c r="F164" s="130">
        <v>4.0000000000000001E-3</v>
      </c>
      <c r="G164" s="158">
        <v>43.19</v>
      </c>
      <c r="H164" s="158">
        <v>3.71</v>
      </c>
      <c r="I164" s="162">
        <v>3.71</v>
      </c>
      <c r="J164" s="44">
        <v>3.3000000000000002E-2</v>
      </c>
    </row>
    <row r="165" spans="1:10" ht="27.75" customHeight="1" x14ac:dyDescent="0.25">
      <c r="A165" s="156" t="s">
        <v>670</v>
      </c>
      <c r="B165" s="28"/>
      <c r="C165" s="163">
        <v>0</v>
      </c>
      <c r="D165" s="128">
        <v>1.3120000000000001</v>
      </c>
      <c r="E165" s="129">
        <v>9.8000000000000004E-2</v>
      </c>
      <c r="F165" s="130">
        <v>4.0000000000000001E-3</v>
      </c>
      <c r="G165" s="158">
        <v>399.94</v>
      </c>
      <c r="H165" s="158">
        <v>3.71</v>
      </c>
      <c r="I165" s="162">
        <v>3.71</v>
      </c>
      <c r="J165" s="44">
        <v>3.3000000000000002E-2</v>
      </c>
    </row>
    <row r="166" spans="1:10" ht="27.75" customHeight="1" x14ac:dyDescent="0.25">
      <c r="A166" s="156" t="s">
        <v>671</v>
      </c>
      <c r="B166" s="28"/>
      <c r="C166" s="163">
        <v>0</v>
      </c>
      <c r="D166" s="128">
        <v>1.3120000000000001</v>
      </c>
      <c r="E166" s="129">
        <v>9.8000000000000004E-2</v>
      </c>
      <c r="F166" s="130">
        <v>4.0000000000000001E-3</v>
      </c>
      <c r="G166" s="158">
        <v>1085.52</v>
      </c>
      <c r="H166" s="158">
        <v>3.71</v>
      </c>
      <c r="I166" s="162">
        <v>3.71</v>
      </c>
      <c r="J166" s="44">
        <v>3.3000000000000002E-2</v>
      </c>
    </row>
    <row r="167" spans="1:10" ht="27.75" customHeight="1" x14ac:dyDescent="0.25">
      <c r="A167" s="156" t="s">
        <v>672</v>
      </c>
      <c r="B167" s="28"/>
      <c r="C167" s="163">
        <v>0</v>
      </c>
      <c r="D167" s="128">
        <v>1.3120000000000001</v>
      </c>
      <c r="E167" s="129">
        <v>9.8000000000000004E-2</v>
      </c>
      <c r="F167" s="130">
        <v>4.0000000000000001E-3</v>
      </c>
      <c r="G167" s="158">
        <v>1973.61</v>
      </c>
      <c r="H167" s="158">
        <v>3.71</v>
      </c>
      <c r="I167" s="162">
        <v>3.71</v>
      </c>
      <c r="J167" s="44">
        <v>3.3000000000000002E-2</v>
      </c>
    </row>
    <row r="168" spans="1:10" ht="27.75" customHeight="1" x14ac:dyDescent="0.25">
      <c r="A168" s="156" t="s">
        <v>673</v>
      </c>
      <c r="B168" s="28"/>
      <c r="C168" s="163">
        <v>0</v>
      </c>
      <c r="D168" s="128">
        <v>1.3120000000000001</v>
      </c>
      <c r="E168" s="129">
        <v>9.8000000000000004E-2</v>
      </c>
      <c r="F168" s="130">
        <v>4.0000000000000001E-3</v>
      </c>
      <c r="G168" s="158">
        <v>4948.92</v>
      </c>
      <c r="H168" s="158">
        <v>3.71</v>
      </c>
      <c r="I168" s="162">
        <v>3.71</v>
      </c>
      <c r="J168" s="44">
        <v>3.3000000000000002E-2</v>
      </c>
    </row>
    <row r="169" spans="1:10" ht="27.75" customHeight="1" x14ac:dyDescent="0.25">
      <c r="A169" s="156" t="s">
        <v>674</v>
      </c>
      <c r="B169" s="28"/>
      <c r="C169" s="163" t="s">
        <v>120</v>
      </c>
      <c r="D169" s="131">
        <v>9.84</v>
      </c>
      <c r="E169" s="132">
        <v>0.73499999999999999</v>
      </c>
      <c r="F169" s="130">
        <v>0.41099999999999998</v>
      </c>
      <c r="G169" s="191">
        <v>0</v>
      </c>
      <c r="H169" s="191">
        <v>0</v>
      </c>
      <c r="I169" s="191">
        <v>0</v>
      </c>
      <c r="J169" s="191">
        <v>0</v>
      </c>
    </row>
    <row r="170" spans="1:10" ht="27.75" customHeight="1" x14ac:dyDescent="0.25">
      <c r="A170" s="156" t="s">
        <v>675</v>
      </c>
      <c r="B170" s="28"/>
      <c r="C170" s="163">
        <v>0</v>
      </c>
      <c r="D170" s="128">
        <v>-3.01</v>
      </c>
      <c r="E170" s="129">
        <v>-0.35899999999999999</v>
      </c>
      <c r="F170" s="130">
        <v>-0.03</v>
      </c>
      <c r="G170" s="158">
        <v>0</v>
      </c>
      <c r="H170" s="191">
        <v>0</v>
      </c>
      <c r="I170" s="191">
        <v>0</v>
      </c>
      <c r="J170" s="191">
        <v>0</v>
      </c>
    </row>
    <row r="171" spans="1:10" ht="27.75" customHeight="1" x14ac:dyDescent="0.25">
      <c r="A171" s="156" t="s">
        <v>676</v>
      </c>
      <c r="B171" s="28"/>
      <c r="C171" s="163">
        <v>0</v>
      </c>
      <c r="D171" s="128">
        <v>-2.82</v>
      </c>
      <c r="E171" s="129">
        <v>-0.32300000000000001</v>
      </c>
      <c r="F171" s="130">
        <v>-2.5999999999999999E-2</v>
      </c>
      <c r="G171" s="158">
        <v>0</v>
      </c>
      <c r="H171" s="191">
        <v>0</v>
      </c>
      <c r="I171" s="191">
        <v>0</v>
      </c>
      <c r="J171" s="191">
        <v>0</v>
      </c>
    </row>
    <row r="172" spans="1:10" ht="27.75" customHeight="1" x14ac:dyDescent="0.25">
      <c r="A172" s="156" t="s">
        <v>677</v>
      </c>
      <c r="B172" s="28"/>
      <c r="C172" s="163">
        <v>0</v>
      </c>
      <c r="D172" s="128">
        <v>-3.01</v>
      </c>
      <c r="E172" s="129">
        <v>-0.35899999999999999</v>
      </c>
      <c r="F172" s="130">
        <v>-0.03</v>
      </c>
      <c r="G172" s="158">
        <v>0</v>
      </c>
      <c r="H172" s="191">
        <v>0</v>
      </c>
      <c r="I172" s="191">
        <v>0</v>
      </c>
      <c r="J172" s="44">
        <v>0.105</v>
      </c>
    </row>
    <row r="173" spans="1:10" ht="27.75" customHeight="1" x14ac:dyDescent="0.25">
      <c r="A173" s="156" t="s">
        <v>678</v>
      </c>
      <c r="B173" s="28"/>
      <c r="C173" s="163">
        <v>0</v>
      </c>
      <c r="D173" s="128">
        <v>-2.82</v>
      </c>
      <c r="E173" s="129">
        <v>-0.32300000000000001</v>
      </c>
      <c r="F173" s="130">
        <v>-2.5999999999999999E-2</v>
      </c>
      <c r="G173" s="158">
        <v>0</v>
      </c>
      <c r="H173" s="191">
        <v>0</v>
      </c>
      <c r="I173" s="191">
        <v>0</v>
      </c>
      <c r="J173" s="44">
        <v>8.7999999999999995E-2</v>
      </c>
    </row>
    <row r="174" spans="1:10" ht="27.75" customHeight="1" x14ac:dyDescent="0.25">
      <c r="A174" s="156" t="s">
        <v>679</v>
      </c>
      <c r="B174" s="28"/>
      <c r="C174" s="163">
        <v>0</v>
      </c>
      <c r="D174" s="128">
        <v>-2.536</v>
      </c>
      <c r="E174" s="129">
        <v>-0.24099999999999999</v>
      </c>
      <c r="F174" s="130">
        <v>-1.4999999999999999E-2</v>
      </c>
      <c r="G174" s="158">
        <v>38.97</v>
      </c>
      <c r="H174" s="191">
        <v>0</v>
      </c>
      <c r="I174" s="191">
        <v>0</v>
      </c>
      <c r="J174" s="44">
        <v>0.105</v>
      </c>
    </row>
    <row r="175" spans="1:10" ht="27.75" customHeight="1" x14ac:dyDescent="0.25">
      <c r="A175" s="156" t="s">
        <v>680</v>
      </c>
      <c r="B175" s="28"/>
      <c r="C175" s="163" t="s">
        <v>74</v>
      </c>
      <c r="D175" s="128">
        <v>1.119</v>
      </c>
      <c r="E175" s="129">
        <v>0.13300000000000001</v>
      </c>
      <c r="F175" s="130">
        <v>1.0999999999999999E-2</v>
      </c>
      <c r="G175" s="158">
        <v>1.08</v>
      </c>
      <c r="H175" s="191">
        <v>0</v>
      </c>
      <c r="I175" s="191">
        <v>0</v>
      </c>
      <c r="J175" s="191">
        <v>0</v>
      </c>
    </row>
    <row r="176" spans="1:10" ht="27.75" customHeight="1" x14ac:dyDescent="0.25">
      <c r="A176" s="156" t="s">
        <v>681</v>
      </c>
      <c r="B176" s="28"/>
      <c r="C176" s="449">
        <v>2</v>
      </c>
      <c r="D176" s="128">
        <v>1.119</v>
      </c>
      <c r="E176" s="129">
        <v>0.13300000000000001</v>
      </c>
      <c r="F176" s="130">
        <v>1.0999999999999999E-2</v>
      </c>
      <c r="G176" s="191">
        <v>0</v>
      </c>
      <c r="H176" s="191">
        <v>0</v>
      </c>
      <c r="I176" s="191">
        <v>0</v>
      </c>
      <c r="J176" s="191">
        <v>0</v>
      </c>
    </row>
    <row r="177" spans="1:10" ht="27.75" customHeight="1" x14ac:dyDescent="0.25">
      <c r="A177" s="156" t="s">
        <v>682</v>
      </c>
      <c r="B177" s="28"/>
      <c r="C177" s="163" t="s">
        <v>78</v>
      </c>
      <c r="D177" s="128">
        <v>1.083</v>
      </c>
      <c r="E177" s="129">
        <v>0.129</v>
      </c>
      <c r="F177" s="130">
        <v>1.0999999999999999E-2</v>
      </c>
      <c r="G177" s="158">
        <v>1.06</v>
      </c>
      <c r="H177" s="191">
        <v>0</v>
      </c>
      <c r="I177" s="191">
        <v>0</v>
      </c>
      <c r="J177" s="191">
        <v>0</v>
      </c>
    </row>
    <row r="178" spans="1:10" ht="27.75" customHeight="1" x14ac:dyDescent="0.25">
      <c r="A178" s="156" t="s">
        <v>683</v>
      </c>
      <c r="B178" s="28"/>
      <c r="C178" s="163" t="s">
        <v>78</v>
      </c>
      <c r="D178" s="128">
        <v>1.083</v>
      </c>
      <c r="E178" s="129">
        <v>0.129</v>
      </c>
      <c r="F178" s="130">
        <v>1.0999999999999999E-2</v>
      </c>
      <c r="G178" s="158">
        <v>1.35</v>
      </c>
      <c r="H178" s="191">
        <v>0</v>
      </c>
      <c r="I178" s="191">
        <v>0</v>
      </c>
      <c r="J178" s="191">
        <v>0</v>
      </c>
    </row>
    <row r="179" spans="1:10" ht="27.75" customHeight="1" x14ac:dyDescent="0.25">
      <c r="A179" s="156" t="s">
        <v>684</v>
      </c>
      <c r="B179" s="28"/>
      <c r="C179" s="163" t="s">
        <v>78</v>
      </c>
      <c r="D179" s="128">
        <v>1.083</v>
      </c>
      <c r="E179" s="129">
        <v>0.129</v>
      </c>
      <c r="F179" s="130">
        <v>1.0999999999999999E-2</v>
      </c>
      <c r="G179" s="158">
        <v>2.15</v>
      </c>
      <c r="H179" s="191">
        <v>0</v>
      </c>
      <c r="I179" s="191">
        <v>0</v>
      </c>
      <c r="J179" s="191">
        <v>0</v>
      </c>
    </row>
    <row r="180" spans="1:10" ht="27.75" customHeight="1" x14ac:dyDescent="0.25">
      <c r="A180" s="156" t="s">
        <v>685</v>
      </c>
      <c r="B180" s="28"/>
      <c r="C180" s="163" t="s">
        <v>78</v>
      </c>
      <c r="D180" s="128">
        <v>1.083</v>
      </c>
      <c r="E180" s="129">
        <v>0.129</v>
      </c>
      <c r="F180" s="130">
        <v>1.0999999999999999E-2</v>
      </c>
      <c r="G180" s="158">
        <v>3.45</v>
      </c>
      <c r="H180" s="191">
        <v>0</v>
      </c>
      <c r="I180" s="191">
        <v>0</v>
      </c>
      <c r="J180" s="191">
        <v>0</v>
      </c>
    </row>
    <row r="181" spans="1:10" ht="27.75" customHeight="1" x14ac:dyDescent="0.25">
      <c r="A181" s="156" t="s">
        <v>686</v>
      </c>
      <c r="B181" s="28"/>
      <c r="C181" s="163" t="s">
        <v>78</v>
      </c>
      <c r="D181" s="128">
        <v>1.083</v>
      </c>
      <c r="E181" s="129">
        <v>0.129</v>
      </c>
      <c r="F181" s="130">
        <v>1.0999999999999999E-2</v>
      </c>
      <c r="G181" s="158">
        <v>7.33</v>
      </c>
      <c r="H181" s="191">
        <v>0</v>
      </c>
      <c r="I181" s="191">
        <v>0</v>
      </c>
      <c r="J181" s="191">
        <v>0</v>
      </c>
    </row>
    <row r="182" spans="1:10" ht="27.75" customHeight="1" x14ac:dyDescent="0.25">
      <c r="A182" s="156" t="s">
        <v>687</v>
      </c>
      <c r="B182" s="28"/>
      <c r="C182" s="449">
        <v>4</v>
      </c>
      <c r="D182" s="128">
        <v>1.083</v>
      </c>
      <c r="E182" s="129">
        <v>0.129</v>
      </c>
      <c r="F182" s="130">
        <v>1.0999999999999999E-2</v>
      </c>
      <c r="G182" s="191">
        <v>0</v>
      </c>
      <c r="H182" s="191">
        <v>0</v>
      </c>
      <c r="I182" s="191">
        <v>0</v>
      </c>
      <c r="J182" s="191">
        <v>0</v>
      </c>
    </row>
    <row r="183" spans="1:10" ht="27.75" customHeight="1" x14ac:dyDescent="0.25">
      <c r="A183" s="156" t="s">
        <v>688</v>
      </c>
      <c r="B183" s="28"/>
      <c r="C183" s="163">
        <v>0</v>
      </c>
      <c r="D183" s="128">
        <v>0.73399999999999999</v>
      </c>
      <c r="E183" s="129">
        <v>8.2000000000000003E-2</v>
      </c>
      <c r="F183" s="130">
        <v>6.0000000000000001E-3</v>
      </c>
      <c r="G183" s="158">
        <v>1.25</v>
      </c>
      <c r="H183" s="158">
        <v>0.69</v>
      </c>
      <c r="I183" s="162">
        <v>0.69</v>
      </c>
      <c r="J183" s="44">
        <v>2.1999999999999999E-2</v>
      </c>
    </row>
    <row r="184" spans="1:10" ht="27.75" customHeight="1" x14ac:dyDescent="0.25">
      <c r="A184" s="156" t="s">
        <v>689</v>
      </c>
      <c r="B184" s="28"/>
      <c r="C184" s="163">
        <v>0</v>
      </c>
      <c r="D184" s="128">
        <v>0.73399999999999999</v>
      </c>
      <c r="E184" s="129">
        <v>8.2000000000000003E-2</v>
      </c>
      <c r="F184" s="130">
        <v>6.0000000000000001E-3</v>
      </c>
      <c r="G184" s="158">
        <v>12.25</v>
      </c>
      <c r="H184" s="158">
        <v>0.69</v>
      </c>
      <c r="I184" s="162">
        <v>0.69</v>
      </c>
      <c r="J184" s="44">
        <v>2.1999999999999999E-2</v>
      </c>
    </row>
    <row r="185" spans="1:10" ht="27.75" customHeight="1" x14ac:dyDescent="0.25">
      <c r="A185" s="156" t="s">
        <v>690</v>
      </c>
      <c r="B185" s="28"/>
      <c r="C185" s="163">
        <v>0</v>
      </c>
      <c r="D185" s="128">
        <v>0.73399999999999999</v>
      </c>
      <c r="E185" s="129">
        <v>8.2000000000000003E-2</v>
      </c>
      <c r="F185" s="130">
        <v>6.0000000000000001E-3</v>
      </c>
      <c r="G185" s="158">
        <v>19.88</v>
      </c>
      <c r="H185" s="158">
        <v>0.69</v>
      </c>
      <c r="I185" s="162">
        <v>0.69</v>
      </c>
      <c r="J185" s="44">
        <v>2.1999999999999999E-2</v>
      </c>
    </row>
    <row r="186" spans="1:10" ht="27.75" customHeight="1" x14ac:dyDescent="0.25">
      <c r="A186" s="156" t="s">
        <v>691</v>
      </c>
      <c r="B186" s="28"/>
      <c r="C186" s="163">
        <v>0</v>
      </c>
      <c r="D186" s="128">
        <v>0.73399999999999999</v>
      </c>
      <c r="E186" s="129">
        <v>8.2000000000000003E-2</v>
      </c>
      <c r="F186" s="130">
        <v>6.0000000000000001E-3</v>
      </c>
      <c r="G186" s="158">
        <v>31.23</v>
      </c>
      <c r="H186" s="158">
        <v>0.69</v>
      </c>
      <c r="I186" s="162">
        <v>0.69</v>
      </c>
      <c r="J186" s="44">
        <v>2.1999999999999999E-2</v>
      </c>
    </row>
    <row r="187" spans="1:10" ht="27.75" customHeight="1" x14ac:dyDescent="0.25">
      <c r="A187" s="156" t="s">
        <v>692</v>
      </c>
      <c r="B187" s="28"/>
      <c r="C187" s="163">
        <v>0</v>
      </c>
      <c r="D187" s="128">
        <v>0.73399999999999999</v>
      </c>
      <c r="E187" s="129">
        <v>8.2000000000000003E-2</v>
      </c>
      <c r="F187" s="130">
        <v>6.0000000000000001E-3</v>
      </c>
      <c r="G187" s="158">
        <v>61.5</v>
      </c>
      <c r="H187" s="158">
        <v>0.69</v>
      </c>
      <c r="I187" s="162">
        <v>0.69</v>
      </c>
      <c r="J187" s="44">
        <v>2.1999999999999999E-2</v>
      </c>
    </row>
    <row r="188" spans="1:10" ht="27.75" customHeight="1" x14ac:dyDescent="0.25">
      <c r="A188" s="156" t="s">
        <v>693</v>
      </c>
      <c r="B188" s="28"/>
      <c r="C188" s="163">
        <v>0</v>
      </c>
      <c r="D188" s="128">
        <v>0.72799999999999998</v>
      </c>
      <c r="E188" s="129">
        <v>6.9000000000000006E-2</v>
      </c>
      <c r="F188" s="130">
        <v>4.0000000000000001E-3</v>
      </c>
      <c r="G188" s="158">
        <v>1.47</v>
      </c>
      <c r="H188" s="158">
        <v>1.01</v>
      </c>
      <c r="I188" s="162">
        <v>1.01</v>
      </c>
      <c r="J188" s="44">
        <v>2.1000000000000001E-2</v>
      </c>
    </row>
    <row r="189" spans="1:10" ht="27.75" customHeight="1" x14ac:dyDescent="0.25">
      <c r="A189" s="156" t="s">
        <v>694</v>
      </c>
      <c r="B189" s="28"/>
      <c r="C189" s="163">
        <v>0</v>
      </c>
      <c r="D189" s="128">
        <v>0.72799999999999998</v>
      </c>
      <c r="E189" s="129">
        <v>6.9000000000000006E-2</v>
      </c>
      <c r="F189" s="130">
        <v>4.0000000000000001E-3</v>
      </c>
      <c r="G189" s="158">
        <v>18.059999999999999</v>
      </c>
      <c r="H189" s="158">
        <v>1.01</v>
      </c>
      <c r="I189" s="162">
        <v>1.01</v>
      </c>
      <c r="J189" s="44">
        <v>2.1000000000000001E-2</v>
      </c>
    </row>
    <row r="190" spans="1:10" ht="27.75" customHeight="1" x14ac:dyDescent="0.25">
      <c r="A190" s="156" t="s">
        <v>695</v>
      </c>
      <c r="B190" s="28"/>
      <c r="C190" s="163">
        <v>0</v>
      </c>
      <c r="D190" s="128">
        <v>0.72799999999999998</v>
      </c>
      <c r="E190" s="129">
        <v>6.9000000000000006E-2</v>
      </c>
      <c r="F190" s="130">
        <v>4.0000000000000001E-3</v>
      </c>
      <c r="G190" s="158">
        <v>29.57</v>
      </c>
      <c r="H190" s="158">
        <v>1.01</v>
      </c>
      <c r="I190" s="162">
        <v>1.01</v>
      </c>
      <c r="J190" s="44">
        <v>2.1000000000000001E-2</v>
      </c>
    </row>
    <row r="191" spans="1:10" ht="27.75" customHeight="1" x14ac:dyDescent="0.25">
      <c r="A191" s="156" t="s">
        <v>696</v>
      </c>
      <c r="B191" s="28"/>
      <c r="C191" s="163">
        <v>0</v>
      </c>
      <c r="D191" s="128">
        <v>0.72799999999999998</v>
      </c>
      <c r="E191" s="129">
        <v>6.9000000000000006E-2</v>
      </c>
      <c r="F191" s="130">
        <v>4.0000000000000001E-3</v>
      </c>
      <c r="G191" s="158">
        <v>46.68</v>
      </c>
      <c r="H191" s="158">
        <v>1.01</v>
      </c>
      <c r="I191" s="162">
        <v>1.01</v>
      </c>
      <c r="J191" s="44">
        <v>2.1000000000000001E-2</v>
      </c>
    </row>
    <row r="192" spans="1:10" ht="27.75" customHeight="1" x14ac:dyDescent="0.25">
      <c r="A192" s="156" t="s">
        <v>697</v>
      </c>
      <c r="B192" s="28"/>
      <c r="C192" s="163">
        <v>0</v>
      </c>
      <c r="D192" s="128">
        <v>0.72799999999999998</v>
      </c>
      <c r="E192" s="129">
        <v>6.9000000000000006E-2</v>
      </c>
      <c r="F192" s="130">
        <v>4.0000000000000001E-3</v>
      </c>
      <c r="G192" s="158">
        <v>92.34</v>
      </c>
      <c r="H192" s="158">
        <v>1.01</v>
      </c>
      <c r="I192" s="162">
        <v>1.01</v>
      </c>
      <c r="J192" s="44">
        <v>2.1000000000000001E-2</v>
      </c>
    </row>
    <row r="193" spans="1:10" ht="27.75" customHeight="1" x14ac:dyDescent="0.25">
      <c r="A193" s="156" t="s">
        <v>698</v>
      </c>
      <c r="B193" s="28"/>
      <c r="C193" s="163">
        <v>0</v>
      </c>
      <c r="D193" s="128">
        <v>0.46300000000000002</v>
      </c>
      <c r="E193" s="129">
        <v>3.5000000000000003E-2</v>
      </c>
      <c r="F193" s="130">
        <v>1E-3</v>
      </c>
      <c r="G193" s="158">
        <v>15.26</v>
      </c>
      <c r="H193" s="158">
        <v>1.31</v>
      </c>
      <c r="I193" s="162">
        <v>1.31</v>
      </c>
      <c r="J193" s="44">
        <v>1.0999999999999999E-2</v>
      </c>
    </row>
    <row r="194" spans="1:10" ht="27.75" customHeight="1" x14ac:dyDescent="0.25">
      <c r="A194" s="156" t="s">
        <v>699</v>
      </c>
      <c r="B194" s="28"/>
      <c r="C194" s="163">
        <v>0</v>
      </c>
      <c r="D194" s="128">
        <v>0.46300000000000002</v>
      </c>
      <c r="E194" s="129">
        <v>3.5000000000000003E-2</v>
      </c>
      <c r="F194" s="130">
        <v>1E-3</v>
      </c>
      <c r="G194" s="158">
        <v>141.26</v>
      </c>
      <c r="H194" s="158">
        <v>1.31</v>
      </c>
      <c r="I194" s="162">
        <v>1.31</v>
      </c>
      <c r="J194" s="44">
        <v>1.0999999999999999E-2</v>
      </c>
    </row>
    <row r="195" spans="1:10" ht="27.75" customHeight="1" x14ac:dyDescent="0.25">
      <c r="A195" s="156" t="s">
        <v>700</v>
      </c>
      <c r="B195" s="28"/>
      <c r="C195" s="163">
        <v>0</v>
      </c>
      <c r="D195" s="128">
        <v>0.46300000000000002</v>
      </c>
      <c r="E195" s="129">
        <v>3.5000000000000003E-2</v>
      </c>
      <c r="F195" s="130">
        <v>1E-3</v>
      </c>
      <c r="G195" s="158">
        <v>383.42</v>
      </c>
      <c r="H195" s="158">
        <v>1.31</v>
      </c>
      <c r="I195" s="162">
        <v>1.31</v>
      </c>
      <c r="J195" s="44">
        <v>1.0999999999999999E-2</v>
      </c>
    </row>
    <row r="196" spans="1:10" ht="27.75" customHeight="1" x14ac:dyDescent="0.25">
      <c r="A196" s="156" t="s">
        <v>701</v>
      </c>
      <c r="B196" s="28"/>
      <c r="C196" s="163">
        <v>0</v>
      </c>
      <c r="D196" s="128">
        <v>0.46300000000000002</v>
      </c>
      <c r="E196" s="129">
        <v>3.5000000000000003E-2</v>
      </c>
      <c r="F196" s="130">
        <v>1E-3</v>
      </c>
      <c r="G196" s="158">
        <v>697.1</v>
      </c>
      <c r="H196" s="158">
        <v>1.31</v>
      </c>
      <c r="I196" s="162">
        <v>1.31</v>
      </c>
      <c r="J196" s="44">
        <v>1.0999999999999999E-2</v>
      </c>
    </row>
    <row r="197" spans="1:10" ht="27.75" customHeight="1" x14ac:dyDescent="0.25">
      <c r="A197" s="156" t="s">
        <v>702</v>
      </c>
      <c r="B197" s="28"/>
      <c r="C197" s="163">
        <v>0</v>
      </c>
      <c r="D197" s="128">
        <v>0.46300000000000002</v>
      </c>
      <c r="E197" s="129">
        <v>3.5000000000000003E-2</v>
      </c>
      <c r="F197" s="130">
        <v>1E-3</v>
      </c>
      <c r="G197" s="158">
        <v>1748.01</v>
      </c>
      <c r="H197" s="158">
        <v>1.31</v>
      </c>
      <c r="I197" s="162">
        <v>1.31</v>
      </c>
      <c r="J197" s="44">
        <v>1.0999999999999999E-2</v>
      </c>
    </row>
    <row r="198" spans="1:10" ht="27.75" customHeight="1" x14ac:dyDescent="0.25">
      <c r="A198" s="156" t="s">
        <v>703</v>
      </c>
      <c r="B198" s="28"/>
      <c r="C198" s="163" t="s">
        <v>120</v>
      </c>
      <c r="D198" s="131">
        <v>3.4750000000000001</v>
      </c>
      <c r="E198" s="132">
        <v>0.26</v>
      </c>
      <c r="F198" s="130">
        <v>0.14499999999999999</v>
      </c>
      <c r="G198" s="191">
        <v>0</v>
      </c>
      <c r="H198" s="191">
        <v>0</v>
      </c>
      <c r="I198" s="191">
        <v>0</v>
      </c>
      <c r="J198" s="191">
        <v>0</v>
      </c>
    </row>
    <row r="199" spans="1:10" ht="27.75" customHeight="1" x14ac:dyDescent="0.25">
      <c r="A199" s="156" t="s">
        <v>704</v>
      </c>
      <c r="B199" s="28"/>
      <c r="C199" s="163">
        <v>0</v>
      </c>
      <c r="D199" s="128">
        <v>-1.0629999999999999</v>
      </c>
      <c r="E199" s="129">
        <v>-0.127</v>
      </c>
      <c r="F199" s="130">
        <v>-0.01</v>
      </c>
      <c r="G199" s="158">
        <v>0</v>
      </c>
      <c r="H199" s="191">
        <v>0</v>
      </c>
      <c r="I199" s="191">
        <v>0</v>
      </c>
      <c r="J199" s="191">
        <v>0</v>
      </c>
    </row>
    <row r="200" spans="1:10" ht="27.75" customHeight="1" x14ac:dyDescent="0.25">
      <c r="A200" s="156" t="s">
        <v>705</v>
      </c>
      <c r="B200" s="28"/>
      <c r="C200" s="163">
        <v>0</v>
      </c>
      <c r="D200" s="128">
        <v>-0.996</v>
      </c>
      <c r="E200" s="129">
        <v>-0.114</v>
      </c>
      <c r="F200" s="130">
        <v>-8.9999999999999993E-3</v>
      </c>
      <c r="G200" s="158">
        <v>0</v>
      </c>
      <c r="H200" s="191">
        <v>0</v>
      </c>
      <c r="I200" s="191">
        <v>0</v>
      </c>
      <c r="J200" s="191">
        <v>0</v>
      </c>
    </row>
    <row r="201" spans="1:10" ht="27.75" customHeight="1" x14ac:dyDescent="0.25">
      <c r="A201" s="156" t="s">
        <v>706</v>
      </c>
      <c r="B201" s="28"/>
      <c r="C201" s="163">
        <v>0</v>
      </c>
      <c r="D201" s="128">
        <v>-1.0629999999999999</v>
      </c>
      <c r="E201" s="129">
        <v>-0.127</v>
      </c>
      <c r="F201" s="130">
        <v>-0.01</v>
      </c>
      <c r="G201" s="158">
        <v>0</v>
      </c>
      <c r="H201" s="191">
        <v>0</v>
      </c>
      <c r="I201" s="191">
        <v>0</v>
      </c>
      <c r="J201" s="44">
        <v>3.6999999999999998E-2</v>
      </c>
    </row>
    <row r="202" spans="1:10" ht="27.75" customHeight="1" x14ac:dyDescent="0.25">
      <c r="A202" s="156" t="s">
        <v>707</v>
      </c>
      <c r="B202" s="28"/>
      <c r="C202" s="163">
        <v>0</v>
      </c>
      <c r="D202" s="128">
        <v>-0.996</v>
      </c>
      <c r="E202" s="129">
        <v>-0.114</v>
      </c>
      <c r="F202" s="130">
        <v>-8.9999999999999993E-3</v>
      </c>
      <c r="G202" s="158">
        <v>0</v>
      </c>
      <c r="H202" s="191">
        <v>0</v>
      </c>
      <c r="I202" s="191">
        <v>0</v>
      </c>
      <c r="J202" s="44">
        <v>3.1E-2</v>
      </c>
    </row>
    <row r="203" spans="1:10" ht="27.75" customHeight="1" x14ac:dyDescent="0.25">
      <c r="A203" s="156" t="s">
        <v>708</v>
      </c>
      <c r="B203" s="28"/>
      <c r="C203" s="163">
        <v>0</v>
      </c>
      <c r="D203" s="128">
        <v>-0.89600000000000002</v>
      </c>
      <c r="E203" s="129">
        <v>-8.5000000000000006E-2</v>
      </c>
      <c r="F203" s="130">
        <v>-5.0000000000000001E-3</v>
      </c>
      <c r="G203" s="158">
        <v>13.77</v>
      </c>
      <c r="H203" s="191">
        <v>0</v>
      </c>
      <c r="I203" s="191">
        <v>0</v>
      </c>
      <c r="J203" s="44">
        <v>3.6999999999999998E-2</v>
      </c>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9118ED31-1A63-47D6-B4A8-C447205D7F28}"/>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B80BB-197B-4D7C-AC0B-5D97F3D03249}">
  <sheetPr>
    <pageSetUpPr fitToPage="1"/>
  </sheetPr>
  <dimension ref="A1:M203"/>
  <sheetViews>
    <sheetView zoomScale="70" zoomScaleNormal="70" zoomScaleSheetLayoutView="85" workbookViewId="0">
      <selection activeCell="L2" sqref="L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UKPN LPN Area (GSP Group _C)"</f>
        <v>Southern Electric Power Distribution plc - Effective from 1 April 2027 - Final LDNO tariffs in UKPN LPN Area (GSP Group _C)</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184" t="s">
        <v>50</v>
      </c>
      <c r="B6" s="24" t="s">
        <v>174</v>
      </c>
      <c r="C6" s="181" t="s">
        <v>175</v>
      </c>
      <c r="D6" s="183" t="s">
        <v>53</v>
      </c>
      <c r="E6" s="87"/>
      <c r="F6" s="330" t="s">
        <v>176</v>
      </c>
      <c r="G6" s="330"/>
      <c r="H6" s="24" t="s">
        <v>177</v>
      </c>
      <c r="I6" s="86" t="s">
        <v>178</v>
      </c>
      <c r="J6" s="183" t="s">
        <v>53</v>
      </c>
      <c r="K6" s="87"/>
      <c r="L6" s="4"/>
      <c r="M6" s="4"/>
    </row>
    <row r="7" spans="1:13" ht="56.25" customHeight="1" x14ac:dyDescent="0.25">
      <c r="A7" s="184" t="s">
        <v>55</v>
      </c>
      <c r="B7" s="22"/>
      <c r="C7" s="185"/>
      <c r="D7" s="86" t="s">
        <v>56</v>
      </c>
      <c r="E7" s="87"/>
      <c r="F7" s="330" t="s">
        <v>54</v>
      </c>
      <c r="G7" s="330"/>
      <c r="H7" s="86" t="s">
        <v>51</v>
      </c>
      <c r="I7" s="86" t="s">
        <v>52</v>
      </c>
      <c r="J7" s="183" t="s">
        <v>53</v>
      </c>
      <c r="K7" s="87"/>
      <c r="L7" s="4"/>
      <c r="M7" s="4"/>
    </row>
    <row r="8" spans="1:13" ht="55.5" customHeight="1" x14ac:dyDescent="0.25">
      <c r="A8" s="180" t="s">
        <v>59</v>
      </c>
      <c r="B8" s="339" t="s">
        <v>60</v>
      </c>
      <c r="C8" s="340"/>
      <c r="D8" s="341"/>
      <c r="E8" s="87"/>
      <c r="F8" s="330" t="s">
        <v>179</v>
      </c>
      <c r="G8" s="330"/>
      <c r="H8" s="22"/>
      <c r="I8" s="86" t="s">
        <v>58</v>
      </c>
      <c r="J8" s="183" t="s">
        <v>53</v>
      </c>
      <c r="K8" s="87"/>
      <c r="L8" s="4"/>
      <c r="M8" s="4"/>
    </row>
    <row r="9" spans="1:13" s="79" customFormat="1" ht="55.5" customHeight="1" x14ac:dyDescent="0.25">
      <c r="E9" s="91"/>
      <c r="F9" s="330" t="s">
        <v>144</v>
      </c>
      <c r="G9" s="330"/>
      <c r="H9" s="22"/>
      <c r="I9" s="22"/>
      <c r="J9" s="86" t="s">
        <v>56</v>
      </c>
      <c r="K9" s="87"/>
      <c r="L9" s="53"/>
      <c r="M9" s="53"/>
    </row>
    <row r="10" spans="1:13" ht="27.75" customHeight="1" x14ac:dyDescent="0.25">
      <c r="F10" s="330" t="s">
        <v>59</v>
      </c>
      <c r="G10" s="330"/>
      <c r="H10" s="321" t="s">
        <v>60</v>
      </c>
      <c r="I10" s="322"/>
      <c r="J10" s="32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74</v>
      </c>
      <c r="D14" s="128">
        <v>8.4540000000000006</v>
      </c>
      <c r="E14" s="129">
        <v>0.86099999999999999</v>
      </c>
      <c r="F14" s="130">
        <v>0</v>
      </c>
      <c r="G14" s="158">
        <v>0</v>
      </c>
      <c r="H14" s="159"/>
      <c r="I14" s="161"/>
      <c r="J14" s="45"/>
    </row>
    <row r="15" spans="1:13" ht="27.75" customHeight="1" x14ac:dyDescent="0.25">
      <c r="A15" s="156" t="s">
        <v>519</v>
      </c>
      <c r="B15" s="28"/>
      <c r="C15" s="157">
        <v>2</v>
      </c>
      <c r="D15" s="128">
        <v>8.6039999999999992</v>
      </c>
      <c r="E15" s="129">
        <v>1.012</v>
      </c>
      <c r="F15" s="130">
        <v>7.4999999999999997E-2</v>
      </c>
      <c r="G15" s="159"/>
      <c r="H15" s="159"/>
      <c r="I15" s="161"/>
      <c r="J15" s="45"/>
    </row>
    <row r="16" spans="1:13" ht="27.75" customHeight="1" x14ac:dyDescent="0.25">
      <c r="A16" s="156" t="s">
        <v>520</v>
      </c>
      <c r="B16" s="28"/>
      <c r="C16" s="157" t="s">
        <v>78</v>
      </c>
      <c r="D16" s="128">
        <v>6.6609999999999996</v>
      </c>
      <c r="E16" s="129">
        <v>0.78400000000000003</v>
      </c>
      <c r="F16" s="130">
        <v>5.8000000000000003E-2</v>
      </c>
      <c r="G16" s="158">
        <v>4.0999999999999996</v>
      </c>
      <c r="H16" s="159"/>
      <c r="I16" s="161"/>
      <c r="J16" s="45"/>
    </row>
    <row r="17" spans="1:10" ht="27.75" customHeight="1" x14ac:dyDescent="0.25">
      <c r="A17" s="156" t="s">
        <v>521</v>
      </c>
      <c r="B17" s="28"/>
      <c r="C17" s="157" t="s">
        <v>78</v>
      </c>
      <c r="D17" s="128">
        <v>6.5780000000000003</v>
      </c>
      <c r="E17" s="129">
        <v>0.7</v>
      </c>
      <c r="F17" s="130">
        <v>0</v>
      </c>
      <c r="G17" s="158">
        <v>0</v>
      </c>
      <c r="H17" s="159"/>
      <c r="I17" s="161"/>
      <c r="J17" s="45"/>
    </row>
    <row r="18" spans="1:10" ht="27.75" customHeight="1" x14ac:dyDescent="0.25">
      <c r="A18" s="156" t="s">
        <v>522</v>
      </c>
      <c r="B18" s="28"/>
      <c r="C18" s="157" t="s">
        <v>78</v>
      </c>
      <c r="D18" s="128">
        <v>5.9909999999999997</v>
      </c>
      <c r="E18" s="129">
        <v>0.114</v>
      </c>
      <c r="F18" s="130">
        <v>0</v>
      </c>
      <c r="G18" s="158">
        <v>0</v>
      </c>
      <c r="H18" s="159"/>
      <c r="I18" s="161"/>
      <c r="J18" s="45"/>
    </row>
    <row r="19" spans="1:10" ht="27.75" customHeight="1" x14ac:dyDescent="0.25">
      <c r="A19" s="156" t="s">
        <v>523</v>
      </c>
      <c r="B19" s="28"/>
      <c r="C19" s="157" t="s">
        <v>78</v>
      </c>
      <c r="D19" s="128">
        <v>5.7759999999999998</v>
      </c>
      <c r="E19" s="129">
        <v>0</v>
      </c>
      <c r="F19" s="130">
        <v>0</v>
      </c>
      <c r="G19" s="158">
        <v>0</v>
      </c>
      <c r="H19" s="159"/>
      <c r="I19" s="161"/>
      <c r="J19" s="45"/>
    </row>
    <row r="20" spans="1:10" ht="27.75" customHeight="1" x14ac:dyDescent="0.25">
      <c r="A20" s="156" t="s">
        <v>524</v>
      </c>
      <c r="B20" s="28"/>
      <c r="C20" s="157" t="s">
        <v>78</v>
      </c>
      <c r="D20" s="128">
        <v>5.4980000000000002</v>
      </c>
      <c r="E20" s="129">
        <v>0</v>
      </c>
      <c r="F20" s="130">
        <v>0</v>
      </c>
      <c r="G20" s="158">
        <v>0</v>
      </c>
      <c r="H20" s="159"/>
      <c r="I20" s="161"/>
      <c r="J20" s="45"/>
    </row>
    <row r="21" spans="1:10" ht="27.75" customHeight="1" x14ac:dyDescent="0.25">
      <c r="A21" s="156" t="s">
        <v>525</v>
      </c>
      <c r="B21" s="28"/>
      <c r="C21" s="157">
        <v>4</v>
      </c>
      <c r="D21" s="128">
        <v>6.6609999999999996</v>
      </c>
      <c r="E21" s="129">
        <v>0.78400000000000003</v>
      </c>
      <c r="F21" s="130">
        <v>5.8000000000000003E-2</v>
      </c>
      <c r="G21" s="159"/>
      <c r="H21" s="159"/>
      <c r="I21" s="161"/>
      <c r="J21" s="45"/>
    </row>
    <row r="22" spans="1:10" ht="27.75" customHeight="1" x14ac:dyDescent="0.25">
      <c r="A22" s="156" t="s">
        <v>526</v>
      </c>
      <c r="B22" s="28"/>
      <c r="C22" s="157">
        <v>0</v>
      </c>
      <c r="D22" s="128">
        <v>5.2949999999999999</v>
      </c>
      <c r="E22" s="129">
        <v>0.63900000000000001</v>
      </c>
      <c r="F22" s="130">
        <v>4.2999999999999997E-2</v>
      </c>
      <c r="G22" s="158">
        <v>10.050000000000001</v>
      </c>
      <c r="H22" s="158">
        <v>5.73</v>
      </c>
      <c r="I22" s="162">
        <v>5.73</v>
      </c>
      <c r="J22" s="44">
        <v>0.40699999999999997</v>
      </c>
    </row>
    <row r="23" spans="1:10" ht="27.75" customHeight="1" x14ac:dyDescent="0.25">
      <c r="A23" s="156" t="s">
        <v>527</v>
      </c>
      <c r="B23" s="28"/>
      <c r="C23" s="157">
        <v>0</v>
      </c>
      <c r="D23" s="128">
        <v>3.387</v>
      </c>
      <c r="E23" s="129">
        <v>0.223</v>
      </c>
      <c r="F23" s="130">
        <v>2.1000000000000001E-2</v>
      </c>
      <c r="G23" s="158">
        <v>1.59</v>
      </c>
      <c r="H23" s="158">
        <v>5.73</v>
      </c>
      <c r="I23" s="162">
        <v>5.73</v>
      </c>
      <c r="J23" s="44">
        <v>0.40699999999999997</v>
      </c>
    </row>
    <row r="24" spans="1:10" ht="27.75" customHeight="1" x14ac:dyDescent="0.25">
      <c r="A24" s="156" t="s">
        <v>528</v>
      </c>
      <c r="B24" s="28"/>
      <c r="C24" s="157">
        <v>0</v>
      </c>
      <c r="D24" s="128">
        <v>3.3420000000000001</v>
      </c>
      <c r="E24" s="129">
        <v>0.223</v>
      </c>
      <c r="F24" s="130">
        <v>2.1000000000000001E-2</v>
      </c>
      <c r="G24" s="158">
        <v>1.59</v>
      </c>
      <c r="H24" s="158">
        <v>5.73</v>
      </c>
      <c r="I24" s="162">
        <v>5.73</v>
      </c>
      <c r="J24" s="44">
        <v>0.40699999999999997</v>
      </c>
    </row>
    <row r="25" spans="1:10" ht="27.75" customHeight="1" x14ac:dyDescent="0.25">
      <c r="A25" s="156" t="s">
        <v>529</v>
      </c>
      <c r="B25" s="28"/>
      <c r="C25" s="157">
        <v>0</v>
      </c>
      <c r="D25" s="128">
        <v>3.3010000000000002</v>
      </c>
      <c r="E25" s="129">
        <v>0.223</v>
      </c>
      <c r="F25" s="130">
        <v>2.1000000000000001E-2</v>
      </c>
      <c r="G25" s="158">
        <v>1.59</v>
      </c>
      <c r="H25" s="158">
        <v>5.73</v>
      </c>
      <c r="I25" s="162">
        <v>5.73</v>
      </c>
      <c r="J25" s="44">
        <v>0.40699999999999997</v>
      </c>
    </row>
    <row r="26" spans="1:10" ht="27.75" customHeight="1" x14ac:dyDescent="0.25">
      <c r="A26" s="156" t="s">
        <v>530</v>
      </c>
      <c r="B26" s="28"/>
      <c r="C26" s="157">
        <v>0</v>
      </c>
      <c r="D26" s="128">
        <v>3.2519999999999998</v>
      </c>
      <c r="E26" s="129">
        <v>0.223</v>
      </c>
      <c r="F26" s="130">
        <v>2.1000000000000001E-2</v>
      </c>
      <c r="G26" s="158">
        <v>1.59</v>
      </c>
      <c r="H26" s="158">
        <v>5.73</v>
      </c>
      <c r="I26" s="162">
        <v>5.73</v>
      </c>
      <c r="J26" s="44">
        <v>0.40699999999999997</v>
      </c>
    </row>
    <row r="27" spans="1:10" ht="27.75" customHeight="1" x14ac:dyDescent="0.25">
      <c r="A27" s="156" t="s">
        <v>531</v>
      </c>
      <c r="B27" s="28"/>
      <c r="C27" s="163" t="s">
        <v>120</v>
      </c>
      <c r="D27" s="131">
        <v>28.398</v>
      </c>
      <c r="E27" s="132">
        <v>2.319</v>
      </c>
      <c r="F27" s="130">
        <v>0.32600000000000001</v>
      </c>
      <c r="G27" s="159"/>
      <c r="H27" s="159"/>
      <c r="I27" s="161"/>
      <c r="J27" s="45"/>
    </row>
    <row r="28" spans="1:10" ht="27.75" customHeight="1" x14ac:dyDescent="0.25">
      <c r="A28" s="156" t="s">
        <v>532</v>
      </c>
      <c r="B28" s="28"/>
      <c r="C28" s="163" t="s">
        <v>533</v>
      </c>
      <c r="D28" s="128">
        <v>-7.8280000000000003</v>
      </c>
      <c r="E28" s="129">
        <v>-0.92100000000000004</v>
      </c>
      <c r="F28" s="130">
        <v>-6.8000000000000005E-2</v>
      </c>
      <c r="G28" s="158">
        <v>0</v>
      </c>
      <c r="H28" s="159"/>
      <c r="I28" s="161"/>
      <c r="J28" s="45"/>
    </row>
    <row r="29" spans="1:10" ht="27.75" customHeight="1" x14ac:dyDescent="0.25">
      <c r="A29" s="156" t="s">
        <v>534</v>
      </c>
      <c r="B29" s="28"/>
      <c r="C29" s="163">
        <v>0</v>
      </c>
      <c r="D29" s="128">
        <v>-7.8280000000000003</v>
      </c>
      <c r="E29" s="129">
        <v>-0.92100000000000004</v>
      </c>
      <c r="F29" s="130">
        <v>-6.8000000000000005E-2</v>
      </c>
      <c r="G29" s="158">
        <v>0</v>
      </c>
      <c r="H29" s="159"/>
      <c r="I29" s="161"/>
      <c r="J29" s="44">
        <v>0.55000000000000004</v>
      </c>
    </row>
    <row r="30" spans="1:10" ht="27.75" customHeight="1" x14ac:dyDescent="0.25">
      <c r="A30" s="160" t="s">
        <v>535</v>
      </c>
      <c r="B30" s="28"/>
      <c r="C30" s="163" t="s">
        <v>74</v>
      </c>
      <c r="D30" s="128">
        <v>6.5330000000000004</v>
      </c>
      <c r="E30" s="129">
        <v>0.66600000000000004</v>
      </c>
      <c r="F30" s="130">
        <v>0</v>
      </c>
      <c r="G30" s="158">
        <v>0</v>
      </c>
      <c r="H30" s="159"/>
      <c r="I30" s="161"/>
      <c r="J30" s="45"/>
    </row>
    <row r="31" spans="1:10" ht="27.75" customHeight="1" x14ac:dyDescent="0.25">
      <c r="A31" s="160" t="s">
        <v>536</v>
      </c>
      <c r="B31" s="28"/>
      <c r="C31" s="163">
        <v>2</v>
      </c>
      <c r="D31" s="128">
        <v>6.65</v>
      </c>
      <c r="E31" s="129">
        <v>0.78200000000000003</v>
      </c>
      <c r="F31" s="130">
        <v>5.8000000000000003E-2</v>
      </c>
      <c r="G31" s="159"/>
      <c r="H31" s="159"/>
      <c r="I31" s="161"/>
      <c r="J31" s="45"/>
    </row>
    <row r="32" spans="1:10" ht="27.75" customHeight="1" x14ac:dyDescent="0.25">
      <c r="A32" s="160" t="s">
        <v>537</v>
      </c>
      <c r="B32" s="28"/>
      <c r="C32" s="163" t="s">
        <v>78</v>
      </c>
      <c r="D32" s="128">
        <v>5.1479999999999997</v>
      </c>
      <c r="E32" s="129">
        <v>0.60599999999999998</v>
      </c>
      <c r="F32" s="130">
        <v>4.4999999999999998E-2</v>
      </c>
      <c r="G32" s="158">
        <v>3.17</v>
      </c>
      <c r="H32" s="159"/>
      <c r="I32" s="161"/>
      <c r="J32" s="45"/>
    </row>
    <row r="33" spans="1:10" ht="27.75" customHeight="1" x14ac:dyDescent="0.25">
      <c r="A33" s="160" t="s">
        <v>538</v>
      </c>
      <c r="B33" s="28"/>
      <c r="C33" s="163" t="s">
        <v>78</v>
      </c>
      <c r="D33" s="128">
        <v>5.0839999999999996</v>
      </c>
      <c r="E33" s="129">
        <v>0.54100000000000004</v>
      </c>
      <c r="F33" s="130">
        <v>0</v>
      </c>
      <c r="G33" s="158">
        <v>0</v>
      </c>
      <c r="H33" s="159"/>
      <c r="I33" s="161"/>
      <c r="J33" s="45"/>
    </row>
    <row r="34" spans="1:10" ht="27.75" customHeight="1" x14ac:dyDescent="0.25">
      <c r="A34" s="160" t="s">
        <v>539</v>
      </c>
      <c r="B34" s="28"/>
      <c r="C34" s="163" t="s">
        <v>78</v>
      </c>
      <c r="D34" s="128">
        <v>4.63</v>
      </c>
      <c r="E34" s="129">
        <v>8.7999999999999995E-2</v>
      </c>
      <c r="F34" s="130">
        <v>0</v>
      </c>
      <c r="G34" s="158">
        <v>0</v>
      </c>
      <c r="H34" s="159"/>
      <c r="I34" s="161"/>
      <c r="J34" s="45"/>
    </row>
    <row r="35" spans="1:10" ht="27.75" customHeight="1" x14ac:dyDescent="0.25">
      <c r="A35" s="160" t="s">
        <v>540</v>
      </c>
      <c r="B35" s="28"/>
      <c r="C35" s="163" t="s">
        <v>78</v>
      </c>
      <c r="D35" s="128">
        <v>4.4640000000000004</v>
      </c>
      <c r="E35" s="129">
        <v>0</v>
      </c>
      <c r="F35" s="130">
        <v>0</v>
      </c>
      <c r="G35" s="158">
        <v>0</v>
      </c>
      <c r="H35" s="159"/>
      <c r="I35" s="161"/>
      <c r="J35" s="45"/>
    </row>
    <row r="36" spans="1:10" ht="27.75" customHeight="1" x14ac:dyDescent="0.25">
      <c r="A36" s="160" t="s">
        <v>541</v>
      </c>
      <c r="B36" s="28"/>
      <c r="C36" s="163" t="s">
        <v>78</v>
      </c>
      <c r="D36" s="128">
        <v>4.2489999999999997</v>
      </c>
      <c r="E36" s="129">
        <v>0</v>
      </c>
      <c r="F36" s="130">
        <v>0</v>
      </c>
      <c r="G36" s="158">
        <v>0</v>
      </c>
      <c r="H36" s="159"/>
      <c r="I36" s="161"/>
      <c r="J36" s="45"/>
    </row>
    <row r="37" spans="1:10" ht="27.75" customHeight="1" x14ac:dyDescent="0.25">
      <c r="A37" s="160" t="s">
        <v>542</v>
      </c>
      <c r="B37" s="28"/>
      <c r="C37" s="163">
        <v>4</v>
      </c>
      <c r="D37" s="128">
        <v>5.1479999999999997</v>
      </c>
      <c r="E37" s="129">
        <v>0.60599999999999998</v>
      </c>
      <c r="F37" s="130">
        <v>4.4999999999999998E-2</v>
      </c>
      <c r="G37" s="159"/>
      <c r="H37" s="159"/>
      <c r="I37" s="161"/>
      <c r="J37" s="45"/>
    </row>
    <row r="38" spans="1:10" ht="27.75" customHeight="1" x14ac:dyDescent="0.25">
      <c r="A38" s="160" t="s">
        <v>543</v>
      </c>
      <c r="B38" s="28"/>
      <c r="C38" s="163">
        <v>0</v>
      </c>
      <c r="D38" s="128">
        <v>4.0919999999999996</v>
      </c>
      <c r="E38" s="129">
        <v>0.49399999999999999</v>
      </c>
      <c r="F38" s="130">
        <v>3.3000000000000002E-2</v>
      </c>
      <c r="G38" s="158">
        <v>7.77</v>
      </c>
      <c r="H38" s="158">
        <v>4.43</v>
      </c>
      <c r="I38" s="162">
        <v>4.43</v>
      </c>
      <c r="J38" s="44">
        <v>0.315</v>
      </c>
    </row>
    <row r="39" spans="1:10" ht="27.75" customHeight="1" x14ac:dyDescent="0.25">
      <c r="A39" s="160" t="s">
        <v>544</v>
      </c>
      <c r="B39" s="28"/>
      <c r="C39" s="163">
        <v>0</v>
      </c>
      <c r="D39" s="128">
        <v>2.617</v>
      </c>
      <c r="E39" s="129">
        <v>0.17299999999999999</v>
      </c>
      <c r="F39" s="130">
        <v>1.6E-2</v>
      </c>
      <c r="G39" s="158">
        <v>1.23</v>
      </c>
      <c r="H39" s="158">
        <v>4.43</v>
      </c>
      <c r="I39" s="162">
        <v>4.43</v>
      </c>
      <c r="J39" s="44">
        <v>0.315</v>
      </c>
    </row>
    <row r="40" spans="1:10" ht="27.75" customHeight="1" x14ac:dyDescent="0.25">
      <c r="A40" s="160" t="s">
        <v>545</v>
      </c>
      <c r="B40" s="28"/>
      <c r="C40" s="163">
        <v>0</v>
      </c>
      <c r="D40" s="128">
        <v>2.5830000000000002</v>
      </c>
      <c r="E40" s="129">
        <v>0.17299999999999999</v>
      </c>
      <c r="F40" s="130">
        <v>1.6E-2</v>
      </c>
      <c r="G40" s="158">
        <v>1.23</v>
      </c>
      <c r="H40" s="158">
        <v>4.43</v>
      </c>
      <c r="I40" s="162">
        <v>4.43</v>
      </c>
      <c r="J40" s="44">
        <v>0.315</v>
      </c>
    </row>
    <row r="41" spans="1:10" ht="27.75" customHeight="1" x14ac:dyDescent="0.25">
      <c r="A41" s="160" t="s">
        <v>546</v>
      </c>
      <c r="B41" s="28"/>
      <c r="C41" s="163">
        <v>0</v>
      </c>
      <c r="D41" s="128">
        <v>2.5510000000000002</v>
      </c>
      <c r="E41" s="129">
        <v>0.17299999999999999</v>
      </c>
      <c r="F41" s="130">
        <v>1.6E-2</v>
      </c>
      <c r="G41" s="158">
        <v>1.23</v>
      </c>
      <c r="H41" s="158">
        <v>4.43</v>
      </c>
      <c r="I41" s="162">
        <v>4.43</v>
      </c>
      <c r="J41" s="44">
        <v>0.315</v>
      </c>
    </row>
    <row r="42" spans="1:10" ht="27.75" customHeight="1" x14ac:dyDescent="0.25">
      <c r="A42" s="160" t="s">
        <v>547</v>
      </c>
      <c r="B42" s="28"/>
      <c r="C42" s="163">
        <v>0</v>
      </c>
      <c r="D42" s="128">
        <v>2.5129999999999999</v>
      </c>
      <c r="E42" s="129">
        <v>0.17299999999999999</v>
      </c>
      <c r="F42" s="130">
        <v>1.6E-2</v>
      </c>
      <c r="G42" s="158">
        <v>1.23</v>
      </c>
      <c r="H42" s="158">
        <v>4.43</v>
      </c>
      <c r="I42" s="162">
        <v>4.43</v>
      </c>
      <c r="J42" s="44">
        <v>0.315</v>
      </c>
    </row>
    <row r="43" spans="1:10" ht="27.75" customHeight="1" x14ac:dyDescent="0.25">
      <c r="A43" s="160" t="s">
        <v>548</v>
      </c>
      <c r="B43" s="28"/>
      <c r="C43" s="163">
        <v>0</v>
      </c>
      <c r="D43" s="128">
        <v>3.6680000000000001</v>
      </c>
      <c r="E43" s="129">
        <v>0.46899999999999997</v>
      </c>
      <c r="F43" s="130">
        <v>2.5000000000000001E-2</v>
      </c>
      <c r="G43" s="158">
        <v>9.5500000000000007</v>
      </c>
      <c r="H43" s="158">
        <v>8.1199999999999992</v>
      </c>
      <c r="I43" s="162">
        <v>8.1199999999999992</v>
      </c>
      <c r="J43" s="44">
        <v>0.27200000000000002</v>
      </c>
    </row>
    <row r="44" spans="1:10" ht="27.75" customHeight="1" x14ac:dyDescent="0.25">
      <c r="A44" s="160" t="s">
        <v>549</v>
      </c>
      <c r="B44" s="28"/>
      <c r="C44" s="163">
        <v>0</v>
      </c>
      <c r="D44" s="128">
        <v>1.5149999999999999</v>
      </c>
      <c r="E44" s="129">
        <v>0</v>
      </c>
      <c r="F44" s="130">
        <v>0</v>
      </c>
      <c r="G44" s="158">
        <v>0</v>
      </c>
      <c r="H44" s="158">
        <v>8.1199999999999992</v>
      </c>
      <c r="I44" s="162">
        <v>8.1199999999999992</v>
      </c>
      <c r="J44" s="44">
        <v>0.27200000000000002</v>
      </c>
    </row>
    <row r="45" spans="1:10" ht="27.75" customHeight="1" x14ac:dyDescent="0.25">
      <c r="A45" s="160" t="s">
        <v>550</v>
      </c>
      <c r="B45" s="28"/>
      <c r="C45" s="163">
        <v>0</v>
      </c>
      <c r="D45" s="128">
        <v>1.4650000000000001</v>
      </c>
      <c r="E45" s="129">
        <v>0</v>
      </c>
      <c r="F45" s="130">
        <v>0</v>
      </c>
      <c r="G45" s="158">
        <v>0</v>
      </c>
      <c r="H45" s="158">
        <v>8.1199999999999992</v>
      </c>
      <c r="I45" s="162">
        <v>8.1199999999999992</v>
      </c>
      <c r="J45" s="44">
        <v>0.27200000000000002</v>
      </c>
    </row>
    <row r="46" spans="1:10" ht="27.75" customHeight="1" x14ac:dyDescent="0.25">
      <c r="A46" s="160" t="s">
        <v>551</v>
      </c>
      <c r="B46" s="28"/>
      <c r="C46" s="163">
        <v>0</v>
      </c>
      <c r="D46" s="128">
        <v>1.419</v>
      </c>
      <c r="E46" s="129">
        <v>0</v>
      </c>
      <c r="F46" s="130">
        <v>0</v>
      </c>
      <c r="G46" s="158">
        <v>0</v>
      </c>
      <c r="H46" s="158">
        <v>8.1199999999999992</v>
      </c>
      <c r="I46" s="162">
        <v>8.1199999999999992</v>
      </c>
      <c r="J46" s="44">
        <v>0.27200000000000002</v>
      </c>
    </row>
    <row r="47" spans="1:10" ht="27.75" customHeight="1" x14ac:dyDescent="0.25">
      <c r="A47" s="160" t="s">
        <v>552</v>
      </c>
      <c r="B47" s="28"/>
      <c r="C47" s="163">
        <v>0</v>
      </c>
      <c r="D47" s="128">
        <v>1.363</v>
      </c>
      <c r="E47" s="129">
        <v>0</v>
      </c>
      <c r="F47" s="130">
        <v>0</v>
      </c>
      <c r="G47" s="158">
        <v>0</v>
      </c>
      <c r="H47" s="158">
        <v>8.1199999999999992</v>
      </c>
      <c r="I47" s="162">
        <v>8.1199999999999992</v>
      </c>
      <c r="J47" s="44">
        <v>0.27200000000000002</v>
      </c>
    </row>
    <row r="48" spans="1:10" ht="27.75" customHeight="1" x14ac:dyDescent="0.25">
      <c r="A48" s="160" t="s">
        <v>553</v>
      </c>
      <c r="B48" s="28"/>
      <c r="C48" s="163">
        <v>0</v>
      </c>
      <c r="D48" s="128">
        <v>3.0310000000000001</v>
      </c>
      <c r="E48" s="129">
        <v>0.38700000000000001</v>
      </c>
      <c r="F48" s="130">
        <v>2.1999999999999999E-2</v>
      </c>
      <c r="G48" s="158">
        <v>112.49</v>
      </c>
      <c r="H48" s="158">
        <v>9.25</v>
      </c>
      <c r="I48" s="162">
        <v>9.25</v>
      </c>
      <c r="J48" s="44">
        <v>0.23599999999999999</v>
      </c>
    </row>
    <row r="49" spans="1:10" ht="27.75" customHeight="1" x14ac:dyDescent="0.25">
      <c r="A49" s="160" t="s">
        <v>554</v>
      </c>
      <c r="B49" s="28"/>
      <c r="C49" s="163">
        <v>0</v>
      </c>
      <c r="D49" s="128">
        <v>0.36499999999999999</v>
      </c>
      <c r="E49" s="129">
        <v>0</v>
      </c>
      <c r="F49" s="130">
        <v>0</v>
      </c>
      <c r="G49" s="158">
        <v>0</v>
      </c>
      <c r="H49" s="158">
        <v>9.25</v>
      </c>
      <c r="I49" s="162">
        <v>9.25</v>
      </c>
      <c r="J49" s="44">
        <v>0.23599999999999999</v>
      </c>
    </row>
    <row r="50" spans="1:10" ht="27.75" customHeight="1" x14ac:dyDescent="0.25">
      <c r="A50" s="160" t="s">
        <v>555</v>
      </c>
      <c r="B50" s="28"/>
      <c r="C50" s="163">
        <v>0</v>
      </c>
      <c r="D50" s="128">
        <v>0.19400000000000001</v>
      </c>
      <c r="E50" s="129">
        <v>0</v>
      </c>
      <c r="F50" s="130">
        <v>0</v>
      </c>
      <c r="G50" s="158">
        <v>0</v>
      </c>
      <c r="H50" s="158">
        <v>9.25</v>
      </c>
      <c r="I50" s="162">
        <v>9.25</v>
      </c>
      <c r="J50" s="44">
        <v>0.23599999999999999</v>
      </c>
    </row>
    <row r="51" spans="1:10" ht="27.75" customHeight="1" x14ac:dyDescent="0.25">
      <c r="A51" s="160" t="s">
        <v>556</v>
      </c>
      <c r="B51" s="28"/>
      <c r="C51" s="163">
        <v>0</v>
      </c>
      <c r="D51" s="128">
        <v>0.26500000000000001</v>
      </c>
      <c r="E51" s="129">
        <v>0</v>
      </c>
      <c r="F51" s="130">
        <v>0</v>
      </c>
      <c r="G51" s="158">
        <v>0</v>
      </c>
      <c r="H51" s="158">
        <v>9.25</v>
      </c>
      <c r="I51" s="162">
        <v>9.25</v>
      </c>
      <c r="J51" s="44">
        <v>0.23599999999999999</v>
      </c>
    </row>
    <row r="52" spans="1:10" ht="27.75" customHeight="1" x14ac:dyDescent="0.25">
      <c r="A52" s="160" t="s">
        <v>557</v>
      </c>
      <c r="B52" s="28"/>
      <c r="C52" s="163">
        <v>0</v>
      </c>
      <c r="D52" s="128">
        <v>0.20899999999999999</v>
      </c>
      <c r="E52" s="129">
        <v>0</v>
      </c>
      <c r="F52" s="130">
        <v>0</v>
      </c>
      <c r="G52" s="158">
        <v>0</v>
      </c>
      <c r="H52" s="158">
        <v>9.25</v>
      </c>
      <c r="I52" s="162">
        <v>9.25</v>
      </c>
      <c r="J52" s="44">
        <v>0.23599999999999999</v>
      </c>
    </row>
    <row r="53" spans="1:10" ht="27.75" customHeight="1" x14ac:dyDescent="0.25">
      <c r="A53" s="160" t="s">
        <v>558</v>
      </c>
      <c r="B53" s="28"/>
      <c r="C53" s="163" t="s">
        <v>120</v>
      </c>
      <c r="D53" s="131">
        <v>21.946000000000002</v>
      </c>
      <c r="E53" s="132">
        <v>1.7929999999999999</v>
      </c>
      <c r="F53" s="130">
        <v>0.252</v>
      </c>
      <c r="G53" s="159"/>
      <c r="H53" s="159"/>
      <c r="I53" s="161"/>
      <c r="J53" s="45"/>
    </row>
    <row r="54" spans="1:10" ht="27.75" customHeight="1" x14ac:dyDescent="0.25">
      <c r="A54" s="160" t="s">
        <v>559</v>
      </c>
      <c r="B54" s="28"/>
      <c r="C54" s="163" t="s">
        <v>533</v>
      </c>
      <c r="D54" s="128">
        <v>-7.8280000000000003</v>
      </c>
      <c r="E54" s="129">
        <v>-0.92100000000000004</v>
      </c>
      <c r="F54" s="130">
        <v>-6.8000000000000005E-2</v>
      </c>
      <c r="G54" s="158">
        <v>0</v>
      </c>
      <c r="H54" s="159"/>
      <c r="I54" s="161"/>
      <c r="J54" s="45"/>
    </row>
    <row r="55" spans="1:10" ht="27.75" customHeight="1" x14ac:dyDescent="0.25">
      <c r="A55" s="160" t="s">
        <v>560</v>
      </c>
      <c r="B55" s="28"/>
      <c r="C55" s="163">
        <v>0</v>
      </c>
      <c r="D55" s="128">
        <v>-6.4329999999999998</v>
      </c>
      <c r="E55" s="129">
        <v>-0.76900000000000002</v>
      </c>
      <c r="F55" s="130">
        <v>-5.3999999999999999E-2</v>
      </c>
      <c r="G55" s="158">
        <v>0</v>
      </c>
      <c r="H55" s="159"/>
      <c r="I55" s="161"/>
      <c r="J55" s="45"/>
    </row>
    <row r="56" spans="1:10" ht="27.75" customHeight="1" x14ac:dyDescent="0.25">
      <c r="A56" s="160" t="s">
        <v>561</v>
      </c>
      <c r="B56" s="28"/>
      <c r="C56" s="163">
        <v>0</v>
      </c>
      <c r="D56" s="128">
        <v>-7.8280000000000003</v>
      </c>
      <c r="E56" s="129">
        <v>-0.92100000000000004</v>
      </c>
      <c r="F56" s="130">
        <v>-6.8000000000000005E-2</v>
      </c>
      <c r="G56" s="158">
        <v>0</v>
      </c>
      <c r="H56" s="159"/>
      <c r="I56" s="161"/>
      <c r="J56" s="44">
        <v>0.55000000000000004</v>
      </c>
    </row>
    <row r="57" spans="1:10" ht="27.75" customHeight="1" x14ac:dyDescent="0.25">
      <c r="A57" s="160" t="s">
        <v>562</v>
      </c>
      <c r="B57" s="28"/>
      <c r="C57" s="163">
        <v>0</v>
      </c>
      <c r="D57" s="128">
        <v>-6.4329999999999998</v>
      </c>
      <c r="E57" s="129">
        <v>-0.76900000000000002</v>
      </c>
      <c r="F57" s="130">
        <v>-5.3999999999999999E-2</v>
      </c>
      <c r="G57" s="158">
        <v>0</v>
      </c>
      <c r="H57" s="159"/>
      <c r="I57" s="161"/>
      <c r="J57" s="44">
        <v>0.433</v>
      </c>
    </row>
    <row r="58" spans="1:10" ht="27.75" customHeight="1" x14ac:dyDescent="0.25">
      <c r="A58" s="160" t="s">
        <v>563</v>
      </c>
      <c r="B58" s="28"/>
      <c r="C58" s="163">
        <v>0</v>
      </c>
      <c r="D58" s="128">
        <v>-4.1790000000000003</v>
      </c>
      <c r="E58" s="129">
        <v>-0.53400000000000003</v>
      </c>
      <c r="F58" s="130">
        <v>-2.9000000000000001E-2</v>
      </c>
      <c r="G58" s="158">
        <v>0</v>
      </c>
      <c r="H58" s="159"/>
      <c r="I58" s="161"/>
      <c r="J58" s="44">
        <v>0.38200000000000001</v>
      </c>
    </row>
    <row r="59" spans="1:10" ht="27.75" customHeight="1" x14ac:dyDescent="0.25">
      <c r="A59" s="156" t="s">
        <v>564</v>
      </c>
      <c r="B59" s="28"/>
      <c r="C59" s="163" t="s">
        <v>74</v>
      </c>
      <c r="D59" s="128">
        <v>5.8259999999999996</v>
      </c>
      <c r="E59" s="129">
        <v>0.59399999999999997</v>
      </c>
      <c r="F59" s="130">
        <v>0</v>
      </c>
      <c r="G59" s="158">
        <v>0</v>
      </c>
      <c r="H59" s="159"/>
      <c r="I59" s="161"/>
      <c r="J59" s="45"/>
    </row>
    <row r="60" spans="1:10" ht="27.75" customHeight="1" x14ac:dyDescent="0.25">
      <c r="A60" s="156" t="s">
        <v>565</v>
      </c>
      <c r="B60" s="28"/>
      <c r="C60" s="163">
        <v>2</v>
      </c>
      <c r="D60" s="128">
        <v>5.93</v>
      </c>
      <c r="E60" s="129">
        <v>0.69799999999999995</v>
      </c>
      <c r="F60" s="130">
        <v>5.0999999999999997E-2</v>
      </c>
      <c r="G60" s="159"/>
      <c r="H60" s="159"/>
      <c r="I60" s="161"/>
      <c r="J60" s="45"/>
    </row>
    <row r="61" spans="1:10" ht="27.75" customHeight="1" x14ac:dyDescent="0.25">
      <c r="A61" s="156" t="s">
        <v>566</v>
      </c>
      <c r="B61" s="28"/>
      <c r="C61" s="163" t="s">
        <v>78</v>
      </c>
      <c r="D61" s="128">
        <v>4.5910000000000002</v>
      </c>
      <c r="E61" s="129">
        <v>0.54</v>
      </c>
      <c r="F61" s="130">
        <v>0.04</v>
      </c>
      <c r="G61" s="158">
        <v>2.82</v>
      </c>
      <c r="H61" s="159"/>
      <c r="I61" s="161"/>
      <c r="J61" s="45"/>
    </row>
    <row r="62" spans="1:10" ht="27.75" customHeight="1" x14ac:dyDescent="0.25">
      <c r="A62" s="156" t="s">
        <v>567</v>
      </c>
      <c r="B62" s="28"/>
      <c r="C62" s="163" t="s">
        <v>78</v>
      </c>
      <c r="D62" s="128">
        <v>4.5330000000000004</v>
      </c>
      <c r="E62" s="129">
        <v>0.48299999999999998</v>
      </c>
      <c r="F62" s="130">
        <v>0</v>
      </c>
      <c r="G62" s="158">
        <v>0</v>
      </c>
      <c r="H62" s="159"/>
      <c r="I62" s="161"/>
      <c r="J62" s="45"/>
    </row>
    <row r="63" spans="1:10" ht="27.75" customHeight="1" x14ac:dyDescent="0.25">
      <c r="A63" s="156" t="s">
        <v>568</v>
      </c>
      <c r="B63" s="28"/>
      <c r="C63" s="163" t="s">
        <v>78</v>
      </c>
      <c r="D63" s="128">
        <v>4.1289999999999996</v>
      </c>
      <c r="E63" s="129">
        <v>7.8E-2</v>
      </c>
      <c r="F63" s="130">
        <v>0</v>
      </c>
      <c r="G63" s="158">
        <v>0</v>
      </c>
      <c r="H63" s="159"/>
      <c r="I63" s="161"/>
      <c r="J63" s="45"/>
    </row>
    <row r="64" spans="1:10" ht="27.75" customHeight="1" x14ac:dyDescent="0.25">
      <c r="A64" s="156" t="s">
        <v>569</v>
      </c>
      <c r="B64" s="28"/>
      <c r="C64" s="163" t="s">
        <v>78</v>
      </c>
      <c r="D64" s="128">
        <v>3.9809999999999999</v>
      </c>
      <c r="E64" s="129">
        <v>0</v>
      </c>
      <c r="F64" s="130">
        <v>0</v>
      </c>
      <c r="G64" s="158">
        <v>0</v>
      </c>
      <c r="H64" s="159"/>
      <c r="I64" s="161"/>
      <c r="J64" s="45"/>
    </row>
    <row r="65" spans="1:10" ht="27.75" customHeight="1" x14ac:dyDescent="0.25">
      <c r="A65" s="156" t="s">
        <v>570</v>
      </c>
      <c r="B65" s="28"/>
      <c r="C65" s="163" t="s">
        <v>78</v>
      </c>
      <c r="D65" s="128">
        <v>3.7890000000000001</v>
      </c>
      <c r="E65" s="129">
        <v>0</v>
      </c>
      <c r="F65" s="130">
        <v>0</v>
      </c>
      <c r="G65" s="158">
        <v>0</v>
      </c>
      <c r="H65" s="159"/>
      <c r="I65" s="161"/>
      <c r="J65" s="45"/>
    </row>
    <row r="66" spans="1:10" ht="27.75" customHeight="1" x14ac:dyDescent="0.25">
      <c r="A66" s="156" t="s">
        <v>571</v>
      </c>
      <c r="B66" s="28"/>
      <c r="C66" s="163">
        <v>4</v>
      </c>
      <c r="D66" s="128">
        <v>4.5910000000000002</v>
      </c>
      <c r="E66" s="129">
        <v>0.54</v>
      </c>
      <c r="F66" s="130">
        <v>0.04</v>
      </c>
      <c r="G66" s="159"/>
      <c r="H66" s="159"/>
      <c r="I66" s="161"/>
      <c r="J66" s="45"/>
    </row>
    <row r="67" spans="1:10" ht="27.75" customHeight="1" x14ac:dyDescent="0.25">
      <c r="A67" s="156" t="s">
        <v>572</v>
      </c>
      <c r="B67" s="28"/>
      <c r="C67" s="163">
        <v>0</v>
      </c>
      <c r="D67" s="128">
        <v>3.649</v>
      </c>
      <c r="E67" s="129">
        <v>0.44</v>
      </c>
      <c r="F67" s="130">
        <v>0.03</v>
      </c>
      <c r="G67" s="158">
        <v>6.93</v>
      </c>
      <c r="H67" s="158">
        <v>3.95</v>
      </c>
      <c r="I67" s="162">
        <v>3.95</v>
      </c>
      <c r="J67" s="44">
        <v>0.28100000000000003</v>
      </c>
    </row>
    <row r="68" spans="1:10" ht="27.75" customHeight="1" x14ac:dyDescent="0.25">
      <c r="A68" s="156" t="s">
        <v>573</v>
      </c>
      <c r="B68" s="28"/>
      <c r="C68" s="163">
        <v>0</v>
      </c>
      <c r="D68" s="128">
        <v>2.3340000000000001</v>
      </c>
      <c r="E68" s="129">
        <v>0.154</v>
      </c>
      <c r="F68" s="130">
        <v>1.4E-2</v>
      </c>
      <c r="G68" s="158">
        <v>1.1000000000000001</v>
      </c>
      <c r="H68" s="158">
        <v>3.95</v>
      </c>
      <c r="I68" s="162">
        <v>3.95</v>
      </c>
      <c r="J68" s="44">
        <v>0.28100000000000003</v>
      </c>
    </row>
    <row r="69" spans="1:10" ht="27.75" customHeight="1" x14ac:dyDescent="0.25">
      <c r="A69" s="156" t="s">
        <v>574</v>
      </c>
      <c r="B69" s="28"/>
      <c r="C69" s="163">
        <v>0</v>
      </c>
      <c r="D69" s="128">
        <v>2.3029999999999999</v>
      </c>
      <c r="E69" s="129">
        <v>0.154</v>
      </c>
      <c r="F69" s="130">
        <v>1.4E-2</v>
      </c>
      <c r="G69" s="158">
        <v>1.1000000000000001</v>
      </c>
      <c r="H69" s="158">
        <v>3.95</v>
      </c>
      <c r="I69" s="162">
        <v>3.95</v>
      </c>
      <c r="J69" s="44">
        <v>0.28100000000000003</v>
      </c>
    </row>
    <row r="70" spans="1:10" ht="27.75" customHeight="1" x14ac:dyDescent="0.25">
      <c r="A70" s="156" t="s">
        <v>575</v>
      </c>
      <c r="B70" s="28"/>
      <c r="C70" s="163">
        <v>0</v>
      </c>
      <c r="D70" s="128">
        <v>2.2749999999999999</v>
      </c>
      <c r="E70" s="129">
        <v>0.154</v>
      </c>
      <c r="F70" s="130">
        <v>1.4E-2</v>
      </c>
      <c r="G70" s="158">
        <v>1.1000000000000001</v>
      </c>
      <c r="H70" s="158">
        <v>3.95</v>
      </c>
      <c r="I70" s="162">
        <v>3.95</v>
      </c>
      <c r="J70" s="44">
        <v>0.28100000000000003</v>
      </c>
    </row>
    <row r="71" spans="1:10" ht="27.75" customHeight="1" x14ac:dyDescent="0.25">
      <c r="A71" s="156" t="s">
        <v>576</v>
      </c>
      <c r="B71" s="28"/>
      <c r="C71" s="163">
        <v>0</v>
      </c>
      <c r="D71" s="128">
        <v>2.2410000000000001</v>
      </c>
      <c r="E71" s="129">
        <v>0.154</v>
      </c>
      <c r="F71" s="130">
        <v>1.4E-2</v>
      </c>
      <c r="G71" s="158">
        <v>1.1000000000000001</v>
      </c>
      <c r="H71" s="158">
        <v>3.95</v>
      </c>
      <c r="I71" s="162">
        <v>3.95</v>
      </c>
      <c r="J71" s="44">
        <v>0.28100000000000003</v>
      </c>
    </row>
    <row r="72" spans="1:10" ht="27.75" customHeight="1" x14ac:dyDescent="0.25">
      <c r="A72" s="156" t="s">
        <v>577</v>
      </c>
      <c r="B72" s="28"/>
      <c r="C72" s="163">
        <v>0</v>
      </c>
      <c r="D72" s="128">
        <v>3.2440000000000002</v>
      </c>
      <c r="E72" s="129">
        <v>0.41399999999999998</v>
      </c>
      <c r="F72" s="130">
        <v>2.3E-2</v>
      </c>
      <c r="G72" s="158">
        <v>8.44</v>
      </c>
      <c r="H72" s="158">
        <v>7.18</v>
      </c>
      <c r="I72" s="162">
        <v>7.18</v>
      </c>
      <c r="J72" s="44">
        <v>0.24099999999999999</v>
      </c>
    </row>
    <row r="73" spans="1:10" ht="27.75" customHeight="1" x14ac:dyDescent="0.25">
      <c r="A73" s="156" t="s">
        <v>578</v>
      </c>
      <c r="B73" s="28"/>
      <c r="C73" s="163">
        <v>0</v>
      </c>
      <c r="D73" s="128">
        <v>1.34</v>
      </c>
      <c r="E73" s="129">
        <v>0</v>
      </c>
      <c r="F73" s="130">
        <v>0</v>
      </c>
      <c r="G73" s="158">
        <v>0</v>
      </c>
      <c r="H73" s="158">
        <v>7.18</v>
      </c>
      <c r="I73" s="162">
        <v>7.18</v>
      </c>
      <c r="J73" s="44">
        <v>0.24099999999999999</v>
      </c>
    </row>
    <row r="74" spans="1:10" ht="27.75" customHeight="1" x14ac:dyDescent="0.25">
      <c r="A74" s="156" t="s">
        <v>579</v>
      </c>
      <c r="B74" s="28"/>
      <c r="C74" s="163">
        <v>0</v>
      </c>
      <c r="D74" s="128">
        <v>1.2949999999999999</v>
      </c>
      <c r="E74" s="129">
        <v>0</v>
      </c>
      <c r="F74" s="130">
        <v>0</v>
      </c>
      <c r="G74" s="158">
        <v>0</v>
      </c>
      <c r="H74" s="158">
        <v>7.18</v>
      </c>
      <c r="I74" s="162">
        <v>7.18</v>
      </c>
      <c r="J74" s="44">
        <v>0.24099999999999999</v>
      </c>
    </row>
    <row r="75" spans="1:10" ht="27.75" customHeight="1" x14ac:dyDescent="0.25">
      <c r="A75" s="156" t="s">
        <v>580</v>
      </c>
      <c r="B75" s="28"/>
      <c r="C75" s="163">
        <v>0</v>
      </c>
      <c r="D75" s="128">
        <v>1.2549999999999999</v>
      </c>
      <c r="E75" s="129">
        <v>0</v>
      </c>
      <c r="F75" s="130">
        <v>0</v>
      </c>
      <c r="G75" s="158">
        <v>0</v>
      </c>
      <c r="H75" s="158">
        <v>7.18</v>
      </c>
      <c r="I75" s="162">
        <v>7.18</v>
      </c>
      <c r="J75" s="44">
        <v>0.24099999999999999</v>
      </c>
    </row>
    <row r="76" spans="1:10" ht="27.75" customHeight="1" x14ac:dyDescent="0.25">
      <c r="A76" s="156" t="s">
        <v>581</v>
      </c>
      <c r="B76" s="28"/>
      <c r="C76" s="163">
        <v>0</v>
      </c>
      <c r="D76" s="128">
        <v>1.2050000000000001</v>
      </c>
      <c r="E76" s="129">
        <v>0</v>
      </c>
      <c r="F76" s="130">
        <v>0</v>
      </c>
      <c r="G76" s="158">
        <v>0</v>
      </c>
      <c r="H76" s="158">
        <v>7.18</v>
      </c>
      <c r="I76" s="162">
        <v>7.18</v>
      </c>
      <c r="J76" s="44">
        <v>0.24099999999999999</v>
      </c>
    </row>
    <row r="77" spans="1:10" ht="27.75" customHeight="1" x14ac:dyDescent="0.25">
      <c r="A77" s="156" t="s">
        <v>582</v>
      </c>
      <c r="B77" s="28"/>
      <c r="C77" s="163">
        <v>0</v>
      </c>
      <c r="D77" s="128">
        <v>2.6680000000000001</v>
      </c>
      <c r="E77" s="129">
        <v>0.34100000000000003</v>
      </c>
      <c r="F77" s="130">
        <v>0.02</v>
      </c>
      <c r="G77" s="158">
        <v>99</v>
      </c>
      <c r="H77" s="158">
        <v>8.14</v>
      </c>
      <c r="I77" s="162">
        <v>8.14</v>
      </c>
      <c r="J77" s="44">
        <v>0.20799999999999999</v>
      </c>
    </row>
    <row r="78" spans="1:10" ht="27.75" customHeight="1" x14ac:dyDescent="0.25">
      <c r="A78" s="156" t="s">
        <v>583</v>
      </c>
      <c r="B78" s="28"/>
      <c r="C78" s="163">
        <v>0</v>
      </c>
      <c r="D78" s="128">
        <v>0.32200000000000001</v>
      </c>
      <c r="E78" s="129">
        <v>0</v>
      </c>
      <c r="F78" s="130">
        <v>0</v>
      </c>
      <c r="G78" s="158">
        <v>0</v>
      </c>
      <c r="H78" s="158">
        <v>8.14</v>
      </c>
      <c r="I78" s="162">
        <v>8.14</v>
      </c>
      <c r="J78" s="44">
        <v>0.20799999999999999</v>
      </c>
    </row>
    <row r="79" spans="1:10" ht="27.75" customHeight="1" x14ac:dyDescent="0.25">
      <c r="A79" s="156" t="s">
        <v>584</v>
      </c>
      <c r="B79" s="28"/>
      <c r="C79" s="163">
        <v>0</v>
      </c>
      <c r="D79" s="128">
        <v>0.17100000000000001</v>
      </c>
      <c r="E79" s="129">
        <v>0</v>
      </c>
      <c r="F79" s="130">
        <v>0</v>
      </c>
      <c r="G79" s="158">
        <v>0</v>
      </c>
      <c r="H79" s="158">
        <v>8.14</v>
      </c>
      <c r="I79" s="162">
        <v>8.14</v>
      </c>
      <c r="J79" s="44">
        <v>0.20799999999999999</v>
      </c>
    </row>
    <row r="80" spans="1:10" ht="27.75" customHeight="1" x14ac:dyDescent="0.25">
      <c r="A80" s="156" t="s">
        <v>585</v>
      </c>
      <c r="B80" s="28"/>
      <c r="C80" s="163">
        <v>0</v>
      </c>
      <c r="D80" s="128">
        <v>0.23300000000000001</v>
      </c>
      <c r="E80" s="129">
        <v>0</v>
      </c>
      <c r="F80" s="130">
        <v>0</v>
      </c>
      <c r="G80" s="158">
        <v>0</v>
      </c>
      <c r="H80" s="158">
        <v>8.14</v>
      </c>
      <c r="I80" s="162">
        <v>8.14</v>
      </c>
      <c r="J80" s="44">
        <v>0.20799999999999999</v>
      </c>
    </row>
    <row r="81" spans="1:10" ht="27.75" customHeight="1" x14ac:dyDescent="0.25">
      <c r="A81" s="156" t="s">
        <v>586</v>
      </c>
      <c r="B81" s="28"/>
      <c r="C81" s="163">
        <v>0</v>
      </c>
      <c r="D81" s="128">
        <v>0.184</v>
      </c>
      <c r="E81" s="129">
        <v>0</v>
      </c>
      <c r="F81" s="130">
        <v>0</v>
      </c>
      <c r="G81" s="158">
        <v>0</v>
      </c>
      <c r="H81" s="158">
        <v>8.14</v>
      </c>
      <c r="I81" s="162">
        <v>8.14</v>
      </c>
      <c r="J81" s="44">
        <v>0.20799999999999999</v>
      </c>
    </row>
    <row r="82" spans="1:10" ht="27.75" customHeight="1" x14ac:dyDescent="0.25">
      <c r="A82" s="156" t="s">
        <v>587</v>
      </c>
      <c r="B82" s="28"/>
      <c r="C82" s="163" t="s">
        <v>120</v>
      </c>
      <c r="D82" s="131">
        <v>19.571000000000002</v>
      </c>
      <c r="E82" s="132">
        <v>1.599</v>
      </c>
      <c r="F82" s="130">
        <v>0.22500000000000001</v>
      </c>
      <c r="G82" s="159"/>
      <c r="H82" s="159"/>
      <c r="I82" s="161"/>
      <c r="J82" s="45"/>
    </row>
    <row r="83" spans="1:10" ht="27.75" customHeight="1" x14ac:dyDescent="0.25">
      <c r="A83" s="156" t="s">
        <v>588</v>
      </c>
      <c r="B83" s="28"/>
      <c r="C83" s="163" t="s">
        <v>533</v>
      </c>
      <c r="D83" s="128">
        <v>-5.4139999999999997</v>
      </c>
      <c r="E83" s="129">
        <v>-0.63700000000000001</v>
      </c>
      <c r="F83" s="130">
        <v>-4.7E-2</v>
      </c>
      <c r="G83" s="158">
        <v>0</v>
      </c>
      <c r="H83" s="159"/>
      <c r="I83" s="161"/>
      <c r="J83" s="45"/>
    </row>
    <row r="84" spans="1:10" ht="27.75" customHeight="1" x14ac:dyDescent="0.25">
      <c r="A84" s="156" t="s">
        <v>589</v>
      </c>
      <c r="B84" s="28"/>
      <c r="C84" s="163">
        <v>0</v>
      </c>
      <c r="D84" s="128">
        <v>-4.9210000000000003</v>
      </c>
      <c r="E84" s="129">
        <v>-0.58799999999999997</v>
      </c>
      <c r="F84" s="130">
        <v>-4.1000000000000002E-2</v>
      </c>
      <c r="G84" s="158">
        <v>0</v>
      </c>
      <c r="H84" s="159"/>
      <c r="I84" s="161"/>
      <c r="J84" s="45"/>
    </row>
    <row r="85" spans="1:10" ht="27.75" customHeight="1" x14ac:dyDescent="0.25">
      <c r="A85" s="156" t="s">
        <v>590</v>
      </c>
      <c r="B85" s="28"/>
      <c r="C85" s="163">
        <v>0</v>
      </c>
      <c r="D85" s="128">
        <v>-5.4139999999999997</v>
      </c>
      <c r="E85" s="129">
        <v>-0.63700000000000001</v>
      </c>
      <c r="F85" s="130">
        <v>-4.7E-2</v>
      </c>
      <c r="G85" s="158">
        <v>0</v>
      </c>
      <c r="H85" s="159"/>
      <c r="I85" s="161"/>
      <c r="J85" s="44">
        <v>0.38</v>
      </c>
    </row>
    <row r="86" spans="1:10" ht="27.75" customHeight="1" x14ac:dyDescent="0.25">
      <c r="A86" s="156" t="s">
        <v>591</v>
      </c>
      <c r="B86" s="28"/>
      <c r="C86" s="163">
        <v>0</v>
      </c>
      <c r="D86" s="128">
        <v>-4.9210000000000003</v>
      </c>
      <c r="E86" s="129">
        <v>-0.58799999999999997</v>
      </c>
      <c r="F86" s="130">
        <v>-4.1000000000000002E-2</v>
      </c>
      <c r="G86" s="158">
        <v>0</v>
      </c>
      <c r="H86" s="159"/>
      <c r="I86" s="161"/>
      <c r="J86" s="44">
        <v>0.33100000000000002</v>
      </c>
    </row>
    <row r="87" spans="1:10" ht="27.75" customHeight="1" x14ac:dyDescent="0.25">
      <c r="A87" s="156" t="s">
        <v>592</v>
      </c>
      <c r="B87" s="28"/>
      <c r="C87" s="163">
        <v>0</v>
      </c>
      <c r="D87" s="128">
        <v>-4.1790000000000003</v>
      </c>
      <c r="E87" s="129">
        <v>-0.53400000000000003</v>
      </c>
      <c r="F87" s="130">
        <v>-2.9000000000000001E-2</v>
      </c>
      <c r="G87" s="158">
        <v>9.08</v>
      </c>
      <c r="H87" s="159"/>
      <c r="I87" s="161"/>
      <c r="J87" s="44">
        <v>0.38200000000000001</v>
      </c>
    </row>
    <row r="88" spans="1:10" ht="27.75" customHeight="1" x14ac:dyDescent="0.25">
      <c r="A88" s="156" t="s">
        <v>593</v>
      </c>
      <c r="B88" s="28"/>
      <c r="C88" s="163" t="s">
        <v>74</v>
      </c>
      <c r="D88" s="128">
        <v>4.4729999999999999</v>
      </c>
      <c r="E88" s="129">
        <v>0.45600000000000002</v>
      </c>
      <c r="F88" s="130">
        <v>0</v>
      </c>
      <c r="G88" s="158">
        <v>0</v>
      </c>
      <c r="H88" s="159"/>
      <c r="I88" s="161"/>
      <c r="J88" s="45"/>
    </row>
    <row r="89" spans="1:10" ht="27.75" customHeight="1" x14ac:dyDescent="0.25">
      <c r="A89" s="156" t="s">
        <v>594</v>
      </c>
      <c r="B89" s="28"/>
      <c r="C89" s="163">
        <v>2</v>
      </c>
      <c r="D89" s="128">
        <v>4.5519999999999996</v>
      </c>
      <c r="E89" s="129">
        <v>0.53500000000000003</v>
      </c>
      <c r="F89" s="130">
        <v>0.04</v>
      </c>
      <c r="G89" s="159"/>
      <c r="H89" s="159"/>
      <c r="I89" s="161"/>
      <c r="J89" s="45"/>
    </row>
    <row r="90" spans="1:10" ht="27.75" customHeight="1" x14ac:dyDescent="0.25">
      <c r="A90" s="156" t="s">
        <v>595</v>
      </c>
      <c r="B90" s="28"/>
      <c r="C90" s="163" t="s">
        <v>78</v>
      </c>
      <c r="D90" s="128">
        <v>3.524</v>
      </c>
      <c r="E90" s="129">
        <v>0.41499999999999998</v>
      </c>
      <c r="F90" s="130">
        <v>3.1E-2</v>
      </c>
      <c r="G90" s="158">
        <v>2.17</v>
      </c>
      <c r="H90" s="159"/>
      <c r="I90" s="161"/>
      <c r="J90" s="45"/>
    </row>
    <row r="91" spans="1:10" ht="27.75" customHeight="1" x14ac:dyDescent="0.25">
      <c r="A91" s="156" t="s">
        <v>596</v>
      </c>
      <c r="B91" s="28"/>
      <c r="C91" s="163" t="s">
        <v>78</v>
      </c>
      <c r="D91" s="128">
        <v>3.48</v>
      </c>
      <c r="E91" s="129">
        <v>0.371</v>
      </c>
      <c r="F91" s="130">
        <v>0</v>
      </c>
      <c r="G91" s="158">
        <v>0</v>
      </c>
      <c r="H91" s="159"/>
      <c r="I91" s="161"/>
      <c r="J91" s="45"/>
    </row>
    <row r="92" spans="1:10" ht="27.75" customHeight="1" x14ac:dyDescent="0.25">
      <c r="A92" s="156" t="s">
        <v>597</v>
      </c>
      <c r="B92" s="28"/>
      <c r="C92" s="163" t="s">
        <v>78</v>
      </c>
      <c r="D92" s="128">
        <v>3.17</v>
      </c>
      <c r="E92" s="129">
        <v>0.06</v>
      </c>
      <c r="F92" s="130">
        <v>0</v>
      </c>
      <c r="G92" s="158">
        <v>0</v>
      </c>
      <c r="H92" s="159"/>
      <c r="I92" s="161"/>
      <c r="J92" s="45"/>
    </row>
    <row r="93" spans="1:10" ht="27.75" customHeight="1" x14ac:dyDescent="0.25">
      <c r="A93" s="156" t="s">
        <v>598</v>
      </c>
      <c r="B93" s="28"/>
      <c r="C93" s="163" t="s">
        <v>78</v>
      </c>
      <c r="D93" s="128">
        <v>3.056</v>
      </c>
      <c r="E93" s="129">
        <v>0</v>
      </c>
      <c r="F93" s="130">
        <v>0</v>
      </c>
      <c r="G93" s="158">
        <v>0</v>
      </c>
      <c r="H93" s="159"/>
      <c r="I93" s="161"/>
      <c r="J93" s="45"/>
    </row>
    <row r="94" spans="1:10" ht="27.75" customHeight="1" x14ac:dyDescent="0.25">
      <c r="A94" s="156" t="s">
        <v>599</v>
      </c>
      <c r="B94" s="28"/>
      <c r="C94" s="163" t="s">
        <v>78</v>
      </c>
      <c r="D94" s="128">
        <v>2.9089999999999998</v>
      </c>
      <c r="E94" s="129">
        <v>0</v>
      </c>
      <c r="F94" s="130">
        <v>0</v>
      </c>
      <c r="G94" s="158">
        <v>0</v>
      </c>
      <c r="H94" s="159"/>
      <c r="I94" s="161"/>
      <c r="J94" s="45"/>
    </row>
    <row r="95" spans="1:10" ht="27.75" customHeight="1" x14ac:dyDescent="0.25">
      <c r="A95" s="156" t="s">
        <v>600</v>
      </c>
      <c r="B95" s="28"/>
      <c r="C95" s="163">
        <v>4</v>
      </c>
      <c r="D95" s="128">
        <v>3.524</v>
      </c>
      <c r="E95" s="129">
        <v>0.41499999999999998</v>
      </c>
      <c r="F95" s="130">
        <v>3.1E-2</v>
      </c>
      <c r="G95" s="159"/>
      <c r="H95" s="159"/>
      <c r="I95" s="161"/>
      <c r="J95" s="45"/>
    </row>
    <row r="96" spans="1:10" ht="27.75" customHeight="1" x14ac:dyDescent="0.25">
      <c r="A96" s="156" t="s">
        <v>601</v>
      </c>
      <c r="B96" s="28"/>
      <c r="C96" s="163">
        <v>0</v>
      </c>
      <c r="D96" s="128">
        <v>2.8010000000000002</v>
      </c>
      <c r="E96" s="129">
        <v>0.33800000000000002</v>
      </c>
      <c r="F96" s="130">
        <v>2.3E-2</v>
      </c>
      <c r="G96" s="158">
        <v>5.32</v>
      </c>
      <c r="H96" s="158">
        <v>3.03</v>
      </c>
      <c r="I96" s="162">
        <v>3.03</v>
      </c>
      <c r="J96" s="44">
        <v>0.215</v>
      </c>
    </row>
    <row r="97" spans="1:10" ht="27.75" customHeight="1" x14ac:dyDescent="0.25">
      <c r="A97" s="156" t="s">
        <v>602</v>
      </c>
      <c r="B97" s="28"/>
      <c r="C97" s="163">
        <v>0</v>
      </c>
      <c r="D97" s="128">
        <v>1.792</v>
      </c>
      <c r="E97" s="129">
        <v>0.11799999999999999</v>
      </c>
      <c r="F97" s="130">
        <v>1.0999999999999999E-2</v>
      </c>
      <c r="G97" s="158">
        <v>0.84</v>
      </c>
      <c r="H97" s="158">
        <v>3.03</v>
      </c>
      <c r="I97" s="162">
        <v>3.03</v>
      </c>
      <c r="J97" s="44">
        <v>0.215</v>
      </c>
    </row>
    <row r="98" spans="1:10" ht="27.75" customHeight="1" x14ac:dyDescent="0.25">
      <c r="A98" s="156" t="s">
        <v>603</v>
      </c>
      <c r="B98" s="28"/>
      <c r="C98" s="163">
        <v>0</v>
      </c>
      <c r="D98" s="128">
        <v>1.768</v>
      </c>
      <c r="E98" s="129">
        <v>0.11799999999999999</v>
      </c>
      <c r="F98" s="130">
        <v>1.0999999999999999E-2</v>
      </c>
      <c r="G98" s="158">
        <v>0.84</v>
      </c>
      <c r="H98" s="158">
        <v>3.03</v>
      </c>
      <c r="I98" s="162">
        <v>3.03</v>
      </c>
      <c r="J98" s="44">
        <v>0.215</v>
      </c>
    </row>
    <row r="99" spans="1:10" ht="27.75" customHeight="1" x14ac:dyDescent="0.25">
      <c r="A99" s="156" t="s">
        <v>604</v>
      </c>
      <c r="B99" s="28"/>
      <c r="C99" s="163">
        <v>0</v>
      </c>
      <c r="D99" s="128">
        <v>1.7470000000000001</v>
      </c>
      <c r="E99" s="129">
        <v>0.11799999999999999</v>
      </c>
      <c r="F99" s="130">
        <v>1.0999999999999999E-2</v>
      </c>
      <c r="G99" s="158">
        <v>0.84</v>
      </c>
      <c r="H99" s="158">
        <v>3.03</v>
      </c>
      <c r="I99" s="162">
        <v>3.03</v>
      </c>
      <c r="J99" s="44">
        <v>0.215</v>
      </c>
    </row>
    <row r="100" spans="1:10" ht="27.75" customHeight="1" x14ac:dyDescent="0.25">
      <c r="A100" s="156" t="s">
        <v>605</v>
      </c>
      <c r="B100" s="28"/>
      <c r="C100" s="163">
        <v>0</v>
      </c>
      <c r="D100" s="128">
        <v>1.72</v>
      </c>
      <c r="E100" s="129">
        <v>0.11799999999999999</v>
      </c>
      <c r="F100" s="130">
        <v>1.0999999999999999E-2</v>
      </c>
      <c r="G100" s="158">
        <v>0.84</v>
      </c>
      <c r="H100" s="158">
        <v>3.03</v>
      </c>
      <c r="I100" s="162">
        <v>3.03</v>
      </c>
      <c r="J100" s="44">
        <v>0.215</v>
      </c>
    </row>
    <row r="101" spans="1:10" ht="27.75" customHeight="1" x14ac:dyDescent="0.25">
      <c r="A101" s="156" t="s">
        <v>606</v>
      </c>
      <c r="B101" s="28"/>
      <c r="C101" s="163">
        <v>0</v>
      </c>
      <c r="D101" s="128">
        <v>2.4900000000000002</v>
      </c>
      <c r="E101" s="129">
        <v>0.318</v>
      </c>
      <c r="F101" s="130">
        <v>1.7000000000000001E-2</v>
      </c>
      <c r="G101" s="158">
        <v>6.48</v>
      </c>
      <c r="H101" s="158">
        <v>5.51</v>
      </c>
      <c r="I101" s="162">
        <v>5.51</v>
      </c>
      <c r="J101" s="44">
        <v>0.185</v>
      </c>
    </row>
    <row r="102" spans="1:10" ht="27.75" customHeight="1" x14ac:dyDescent="0.25">
      <c r="A102" s="156" t="s">
        <v>607</v>
      </c>
      <c r="B102" s="28"/>
      <c r="C102" s="163">
        <v>0</v>
      </c>
      <c r="D102" s="128">
        <v>1.0289999999999999</v>
      </c>
      <c r="E102" s="129">
        <v>0</v>
      </c>
      <c r="F102" s="130">
        <v>0</v>
      </c>
      <c r="G102" s="158">
        <v>0</v>
      </c>
      <c r="H102" s="158">
        <v>5.51</v>
      </c>
      <c r="I102" s="162">
        <v>5.51</v>
      </c>
      <c r="J102" s="44">
        <v>0.185</v>
      </c>
    </row>
    <row r="103" spans="1:10" ht="27.75" customHeight="1" x14ac:dyDescent="0.25">
      <c r="A103" s="156" t="s">
        <v>608</v>
      </c>
      <c r="B103" s="28"/>
      <c r="C103" s="163">
        <v>0</v>
      </c>
      <c r="D103" s="128">
        <v>0.99399999999999999</v>
      </c>
      <c r="E103" s="129">
        <v>0</v>
      </c>
      <c r="F103" s="130">
        <v>0</v>
      </c>
      <c r="G103" s="158">
        <v>0</v>
      </c>
      <c r="H103" s="158">
        <v>5.51</v>
      </c>
      <c r="I103" s="162">
        <v>5.51</v>
      </c>
      <c r="J103" s="44">
        <v>0.185</v>
      </c>
    </row>
    <row r="104" spans="1:10" ht="27.75" customHeight="1" x14ac:dyDescent="0.25">
      <c r="A104" s="156" t="s">
        <v>609</v>
      </c>
      <c r="B104" s="28"/>
      <c r="C104" s="163">
        <v>0</v>
      </c>
      <c r="D104" s="128">
        <v>0.96399999999999997</v>
      </c>
      <c r="E104" s="129">
        <v>0</v>
      </c>
      <c r="F104" s="130">
        <v>0</v>
      </c>
      <c r="G104" s="158">
        <v>0</v>
      </c>
      <c r="H104" s="158">
        <v>5.51</v>
      </c>
      <c r="I104" s="162">
        <v>5.51</v>
      </c>
      <c r="J104" s="44">
        <v>0.185</v>
      </c>
    </row>
    <row r="105" spans="1:10" ht="27.75" customHeight="1" x14ac:dyDescent="0.25">
      <c r="A105" s="156" t="s">
        <v>610</v>
      </c>
      <c r="B105" s="28"/>
      <c r="C105" s="163">
        <v>0</v>
      </c>
      <c r="D105" s="128">
        <v>0.92500000000000004</v>
      </c>
      <c r="E105" s="129">
        <v>0</v>
      </c>
      <c r="F105" s="130">
        <v>0</v>
      </c>
      <c r="G105" s="158">
        <v>0</v>
      </c>
      <c r="H105" s="158">
        <v>5.51</v>
      </c>
      <c r="I105" s="162">
        <v>5.51</v>
      </c>
      <c r="J105" s="44">
        <v>0.185</v>
      </c>
    </row>
    <row r="106" spans="1:10" ht="27.75" customHeight="1" x14ac:dyDescent="0.25">
      <c r="A106" s="156" t="s">
        <v>611</v>
      </c>
      <c r="B106" s="28"/>
      <c r="C106" s="163">
        <v>0</v>
      </c>
      <c r="D106" s="128">
        <v>2.048</v>
      </c>
      <c r="E106" s="129">
        <v>0.26200000000000001</v>
      </c>
      <c r="F106" s="130">
        <v>1.4999999999999999E-2</v>
      </c>
      <c r="G106" s="158">
        <v>76</v>
      </c>
      <c r="H106" s="158">
        <v>6.25</v>
      </c>
      <c r="I106" s="162">
        <v>6.25</v>
      </c>
      <c r="J106" s="44">
        <v>0.159</v>
      </c>
    </row>
    <row r="107" spans="1:10" ht="27.75" customHeight="1" x14ac:dyDescent="0.25">
      <c r="A107" s="156" t="s">
        <v>612</v>
      </c>
      <c r="B107" s="28"/>
      <c r="C107" s="163">
        <v>0</v>
      </c>
      <c r="D107" s="128">
        <v>0.247</v>
      </c>
      <c r="E107" s="129">
        <v>0</v>
      </c>
      <c r="F107" s="130">
        <v>0</v>
      </c>
      <c r="G107" s="158">
        <v>0</v>
      </c>
      <c r="H107" s="158">
        <v>6.25</v>
      </c>
      <c r="I107" s="162">
        <v>6.25</v>
      </c>
      <c r="J107" s="44">
        <v>0.159</v>
      </c>
    </row>
    <row r="108" spans="1:10" ht="27.75" customHeight="1" x14ac:dyDescent="0.25">
      <c r="A108" s="156" t="s">
        <v>613</v>
      </c>
      <c r="B108" s="28"/>
      <c r="C108" s="163">
        <v>0</v>
      </c>
      <c r="D108" s="128">
        <v>0.13100000000000001</v>
      </c>
      <c r="E108" s="129">
        <v>0</v>
      </c>
      <c r="F108" s="130">
        <v>0</v>
      </c>
      <c r="G108" s="158">
        <v>0</v>
      </c>
      <c r="H108" s="158">
        <v>6.25</v>
      </c>
      <c r="I108" s="162">
        <v>6.25</v>
      </c>
      <c r="J108" s="44">
        <v>0.159</v>
      </c>
    </row>
    <row r="109" spans="1:10" ht="27.75" customHeight="1" x14ac:dyDescent="0.25">
      <c r="A109" s="156" t="s">
        <v>614</v>
      </c>
      <c r="B109" s="28"/>
      <c r="C109" s="163">
        <v>0</v>
      </c>
      <c r="D109" s="128">
        <v>0.17899999999999999</v>
      </c>
      <c r="E109" s="129">
        <v>0</v>
      </c>
      <c r="F109" s="130">
        <v>0</v>
      </c>
      <c r="G109" s="158">
        <v>0</v>
      </c>
      <c r="H109" s="158">
        <v>6.25</v>
      </c>
      <c r="I109" s="162">
        <v>6.25</v>
      </c>
      <c r="J109" s="44">
        <v>0.159</v>
      </c>
    </row>
    <row r="110" spans="1:10" ht="27.75" customHeight="1" x14ac:dyDescent="0.25">
      <c r="A110" s="156" t="s">
        <v>615</v>
      </c>
      <c r="B110" s="28"/>
      <c r="C110" s="163">
        <v>0</v>
      </c>
      <c r="D110" s="128">
        <v>0.14099999999999999</v>
      </c>
      <c r="E110" s="129">
        <v>0</v>
      </c>
      <c r="F110" s="130">
        <v>0</v>
      </c>
      <c r="G110" s="158">
        <v>0</v>
      </c>
      <c r="H110" s="158">
        <v>6.25</v>
      </c>
      <c r="I110" s="162">
        <v>6.25</v>
      </c>
      <c r="J110" s="44">
        <v>0.159</v>
      </c>
    </row>
    <row r="111" spans="1:10" ht="27.75" customHeight="1" x14ac:dyDescent="0.25">
      <c r="A111" s="156" t="s">
        <v>616</v>
      </c>
      <c r="B111" s="28"/>
      <c r="C111" s="163" t="s">
        <v>120</v>
      </c>
      <c r="D111" s="131">
        <v>15.025</v>
      </c>
      <c r="E111" s="132">
        <v>1.2270000000000001</v>
      </c>
      <c r="F111" s="130">
        <v>0.17299999999999999</v>
      </c>
      <c r="G111" s="159"/>
      <c r="H111" s="159"/>
      <c r="I111" s="161"/>
      <c r="J111" s="45"/>
    </row>
    <row r="112" spans="1:10" ht="27.75" customHeight="1" x14ac:dyDescent="0.25">
      <c r="A112" s="156" t="s">
        <v>617</v>
      </c>
      <c r="B112" s="28"/>
      <c r="C112" s="163" t="s">
        <v>533</v>
      </c>
      <c r="D112" s="128">
        <v>-4.1559999999999997</v>
      </c>
      <c r="E112" s="129">
        <v>-0.48899999999999999</v>
      </c>
      <c r="F112" s="130">
        <v>-3.5999999999999997E-2</v>
      </c>
      <c r="G112" s="158">
        <v>0</v>
      </c>
      <c r="H112" s="159"/>
      <c r="I112" s="161"/>
      <c r="J112" s="45"/>
    </row>
    <row r="113" spans="1:10" ht="27.75" customHeight="1" x14ac:dyDescent="0.25">
      <c r="A113" s="156" t="s">
        <v>618</v>
      </c>
      <c r="B113" s="28"/>
      <c r="C113" s="163">
        <v>0</v>
      </c>
      <c r="D113" s="128">
        <v>-3.778</v>
      </c>
      <c r="E113" s="129">
        <v>-0.45100000000000001</v>
      </c>
      <c r="F113" s="130">
        <v>-3.2000000000000001E-2</v>
      </c>
      <c r="G113" s="158">
        <v>0</v>
      </c>
      <c r="H113" s="159"/>
      <c r="I113" s="161"/>
      <c r="J113" s="45"/>
    </row>
    <row r="114" spans="1:10" ht="27.75" customHeight="1" x14ac:dyDescent="0.25">
      <c r="A114" s="156" t="s">
        <v>619</v>
      </c>
      <c r="B114" s="28"/>
      <c r="C114" s="163">
        <v>0</v>
      </c>
      <c r="D114" s="128">
        <v>-4.1559999999999997</v>
      </c>
      <c r="E114" s="129">
        <v>-0.48899999999999999</v>
      </c>
      <c r="F114" s="130">
        <v>-3.5999999999999997E-2</v>
      </c>
      <c r="G114" s="158">
        <v>0</v>
      </c>
      <c r="H114" s="159"/>
      <c r="I114" s="161"/>
      <c r="J114" s="44">
        <v>0.29199999999999998</v>
      </c>
    </row>
    <row r="115" spans="1:10" ht="27.75" customHeight="1" x14ac:dyDescent="0.25">
      <c r="A115" s="156" t="s">
        <v>620</v>
      </c>
      <c r="B115" s="28"/>
      <c r="C115" s="163">
        <v>0</v>
      </c>
      <c r="D115" s="128">
        <v>-3.778</v>
      </c>
      <c r="E115" s="129">
        <v>-0.45100000000000001</v>
      </c>
      <c r="F115" s="130">
        <v>-3.2000000000000001E-2</v>
      </c>
      <c r="G115" s="158">
        <v>0</v>
      </c>
      <c r="H115" s="159"/>
      <c r="I115" s="161"/>
      <c r="J115" s="44">
        <v>0.254</v>
      </c>
    </row>
    <row r="116" spans="1:10" ht="27.75" customHeight="1" x14ac:dyDescent="0.25">
      <c r="A116" s="156" t="s">
        <v>621</v>
      </c>
      <c r="B116" s="28"/>
      <c r="C116" s="163">
        <v>0</v>
      </c>
      <c r="D116" s="128">
        <v>-3.2080000000000002</v>
      </c>
      <c r="E116" s="129">
        <v>-0.41</v>
      </c>
      <c r="F116" s="130">
        <v>-2.1999999999999999E-2</v>
      </c>
      <c r="G116" s="158">
        <v>6.97</v>
      </c>
      <c r="H116" s="159"/>
      <c r="I116" s="161"/>
      <c r="J116" s="44">
        <v>0.29299999999999998</v>
      </c>
    </row>
    <row r="117" spans="1:10" ht="27.75" customHeight="1" x14ac:dyDescent="0.25">
      <c r="A117" s="156" t="s">
        <v>622</v>
      </c>
      <c r="B117" s="28"/>
      <c r="C117" s="163" t="s">
        <v>74</v>
      </c>
      <c r="D117" s="128">
        <v>2.7749999999999999</v>
      </c>
      <c r="E117" s="129">
        <v>0.28299999999999997</v>
      </c>
      <c r="F117" s="130">
        <v>0</v>
      </c>
      <c r="G117" s="158">
        <v>0</v>
      </c>
      <c r="H117" s="159"/>
      <c r="I117" s="161"/>
      <c r="J117" s="45"/>
    </row>
    <row r="118" spans="1:10" ht="27.75" customHeight="1" x14ac:dyDescent="0.25">
      <c r="A118" s="156" t="s">
        <v>623</v>
      </c>
      <c r="B118" s="28"/>
      <c r="C118" s="163">
        <v>2</v>
      </c>
      <c r="D118" s="128">
        <v>2.8250000000000002</v>
      </c>
      <c r="E118" s="129">
        <v>0.33200000000000002</v>
      </c>
      <c r="F118" s="130">
        <v>2.5000000000000001E-2</v>
      </c>
      <c r="G118" s="159"/>
      <c r="H118" s="159"/>
      <c r="I118" s="161"/>
      <c r="J118" s="45"/>
    </row>
    <row r="119" spans="1:10" ht="27.75" customHeight="1" x14ac:dyDescent="0.25">
      <c r="A119" s="156" t="s">
        <v>624</v>
      </c>
      <c r="B119" s="28"/>
      <c r="C119" s="163" t="s">
        <v>78</v>
      </c>
      <c r="D119" s="128">
        <v>2.1869999999999998</v>
      </c>
      <c r="E119" s="129">
        <v>0.25700000000000001</v>
      </c>
      <c r="F119" s="130">
        <v>1.9E-2</v>
      </c>
      <c r="G119" s="158">
        <v>1.34</v>
      </c>
      <c r="H119" s="159"/>
      <c r="I119" s="161"/>
      <c r="J119" s="45"/>
    </row>
    <row r="120" spans="1:10" ht="27.75" customHeight="1" x14ac:dyDescent="0.25">
      <c r="A120" s="156" t="s">
        <v>625</v>
      </c>
      <c r="B120" s="28"/>
      <c r="C120" s="163" t="s">
        <v>78</v>
      </c>
      <c r="D120" s="128">
        <v>2.1589999999999998</v>
      </c>
      <c r="E120" s="129">
        <v>0.23</v>
      </c>
      <c r="F120" s="130">
        <v>0</v>
      </c>
      <c r="G120" s="158">
        <v>0</v>
      </c>
      <c r="H120" s="159"/>
      <c r="I120" s="161"/>
      <c r="J120" s="45"/>
    </row>
    <row r="121" spans="1:10" ht="27.75" customHeight="1" x14ac:dyDescent="0.25">
      <c r="A121" s="156" t="s">
        <v>626</v>
      </c>
      <c r="B121" s="28"/>
      <c r="C121" s="163" t="s">
        <v>78</v>
      </c>
      <c r="D121" s="128">
        <v>1.9670000000000001</v>
      </c>
      <c r="E121" s="129">
        <v>3.6999999999999998E-2</v>
      </c>
      <c r="F121" s="130">
        <v>0</v>
      </c>
      <c r="G121" s="158">
        <v>0</v>
      </c>
      <c r="H121" s="159"/>
      <c r="I121" s="161"/>
      <c r="J121" s="45"/>
    </row>
    <row r="122" spans="1:10" ht="27.75" customHeight="1" x14ac:dyDescent="0.25">
      <c r="A122" s="156" t="s">
        <v>627</v>
      </c>
      <c r="B122" s="28"/>
      <c r="C122" s="163" t="s">
        <v>78</v>
      </c>
      <c r="D122" s="128">
        <v>1.8959999999999999</v>
      </c>
      <c r="E122" s="129">
        <v>0</v>
      </c>
      <c r="F122" s="130">
        <v>0</v>
      </c>
      <c r="G122" s="158">
        <v>0</v>
      </c>
      <c r="H122" s="159"/>
      <c r="I122" s="161"/>
      <c r="J122" s="45"/>
    </row>
    <row r="123" spans="1:10" ht="27.75" customHeight="1" x14ac:dyDescent="0.25">
      <c r="A123" s="156" t="s">
        <v>628</v>
      </c>
      <c r="B123" s="28"/>
      <c r="C123" s="163" t="s">
        <v>78</v>
      </c>
      <c r="D123" s="128">
        <v>1.8049999999999999</v>
      </c>
      <c r="E123" s="129">
        <v>0</v>
      </c>
      <c r="F123" s="130">
        <v>0</v>
      </c>
      <c r="G123" s="158">
        <v>0</v>
      </c>
      <c r="H123" s="159"/>
      <c r="I123" s="161"/>
      <c r="J123" s="45"/>
    </row>
    <row r="124" spans="1:10" ht="27.75" customHeight="1" x14ac:dyDescent="0.25">
      <c r="A124" s="156" t="s">
        <v>629</v>
      </c>
      <c r="B124" s="28"/>
      <c r="C124" s="163">
        <v>4</v>
      </c>
      <c r="D124" s="128">
        <v>2.1869999999999998</v>
      </c>
      <c r="E124" s="129">
        <v>0.25700000000000001</v>
      </c>
      <c r="F124" s="130">
        <v>1.9E-2</v>
      </c>
      <c r="G124" s="159"/>
      <c r="H124" s="159"/>
      <c r="I124" s="161"/>
      <c r="J124" s="45"/>
    </row>
    <row r="125" spans="1:10" ht="27.75" customHeight="1" x14ac:dyDescent="0.25">
      <c r="A125" s="156" t="s">
        <v>630</v>
      </c>
      <c r="B125" s="28"/>
      <c r="C125" s="163">
        <v>0</v>
      </c>
      <c r="D125" s="128">
        <v>1.738</v>
      </c>
      <c r="E125" s="129">
        <v>0.21</v>
      </c>
      <c r="F125" s="130">
        <v>1.4E-2</v>
      </c>
      <c r="G125" s="158">
        <v>3.3</v>
      </c>
      <c r="H125" s="158">
        <v>1.88</v>
      </c>
      <c r="I125" s="162">
        <v>1.88</v>
      </c>
      <c r="J125" s="44">
        <v>0.13400000000000001</v>
      </c>
    </row>
    <row r="126" spans="1:10" ht="27.75" customHeight="1" x14ac:dyDescent="0.25">
      <c r="A126" s="156" t="s">
        <v>631</v>
      </c>
      <c r="B126" s="28"/>
      <c r="C126" s="163">
        <v>0</v>
      </c>
      <c r="D126" s="128">
        <v>1.1120000000000001</v>
      </c>
      <c r="E126" s="129">
        <v>7.2999999999999995E-2</v>
      </c>
      <c r="F126" s="130">
        <v>7.0000000000000001E-3</v>
      </c>
      <c r="G126" s="158">
        <v>0.52</v>
      </c>
      <c r="H126" s="158">
        <v>1.88</v>
      </c>
      <c r="I126" s="162">
        <v>1.88</v>
      </c>
      <c r="J126" s="44">
        <v>0.13400000000000001</v>
      </c>
    </row>
    <row r="127" spans="1:10" ht="27.75" customHeight="1" x14ac:dyDescent="0.25">
      <c r="A127" s="156" t="s">
        <v>632</v>
      </c>
      <c r="B127" s="28"/>
      <c r="C127" s="163">
        <v>0</v>
      </c>
      <c r="D127" s="128">
        <v>1.097</v>
      </c>
      <c r="E127" s="129">
        <v>7.2999999999999995E-2</v>
      </c>
      <c r="F127" s="130">
        <v>7.0000000000000001E-3</v>
      </c>
      <c r="G127" s="158">
        <v>0.52</v>
      </c>
      <c r="H127" s="158">
        <v>1.88</v>
      </c>
      <c r="I127" s="162">
        <v>1.88</v>
      </c>
      <c r="J127" s="44">
        <v>0.13400000000000001</v>
      </c>
    </row>
    <row r="128" spans="1:10" ht="27.75" customHeight="1" x14ac:dyDescent="0.25">
      <c r="A128" s="156" t="s">
        <v>633</v>
      </c>
      <c r="B128" s="28"/>
      <c r="C128" s="163">
        <v>0</v>
      </c>
      <c r="D128" s="128">
        <v>1.0840000000000001</v>
      </c>
      <c r="E128" s="129">
        <v>7.2999999999999995E-2</v>
      </c>
      <c r="F128" s="130">
        <v>7.0000000000000001E-3</v>
      </c>
      <c r="G128" s="158">
        <v>0.52</v>
      </c>
      <c r="H128" s="158">
        <v>1.88</v>
      </c>
      <c r="I128" s="162">
        <v>1.88</v>
      </c>
      <c r="J128" s="44">
        <v>0.13400000000000001</v>
      </c>
    </row>
    <row r="129" spans="1:10" ht="27.75" customHeight="1" x14ac:dyDescent="0.25">
      <c r="A129" s="156" t="s">
        <v>634</v>
      </c>
      <c r="B129" s="28"/>
      <c r="C129" s="163">
        <v>0</v>
      </c>
      <c r="D129" s="128">
        <v>1.0680000000000001</v>
      </c>
      <c r="E129" s="129">
        <v>7.2999999999999995E-2</v>
      </c>
      <c r="F129" s="130">
        <v>7.0000000000000001E-3</v>
      </c>
      <c r="G129" s="158">
        <v>0.52</v>
      </c>
      <c r="H129" s="158">
        <v>1.88</v>
      </c>
      <c r="I129" s="162">
        <v>1.88</v>
      </c>
      <c r="J129" s="44">
        <v>0.13400000000000001</v>
      </c>
    </row>
    <row r="130" spans="1:10" ht="27.75" customHeight="1" x14ac:dyDescent="0.25">
      <c r="A130" s="156" t="s">
        <v>635</v>
      </c>
      <c r="B130" s="28"/>
      <c r="C130" s="163">
        <v>0</v>
      </c>
      <c r="D130" s="128">
        <v>1.5449999999999999</v>
      </c>
      <c r="E130" s="129">
        <v>0.19700000000000001</v>
      </c>
      <c r="F130" s="130">
        <v>1.0999999999999999E-2</v>
      </c>
      <c r="G130" s="158">
        <v>4.0199999999999996</v>
      </c>
      <c r="H130" s="158">
        <v>3.42</v>
      </c>
      <c r="I130" s="162">
        <v>3.42</v>
      </c>
      <c r="J130" s="44">
        <v>0.115</v>
      </c>
    </row>
    <row r="131" spans="1:10" ht="27.75" customHeight="1" x14ac:dyDescent="0.25">
      <c r="A131" s="156" t="s">
        <v>636</v>
      </c>
      <c r="B131" s="28"/>
      <c r="C131" s="163">
        <v>0</v>
      </c>
      <c r="D131" s="128">
        <v>0.63800000000000001</v>
      </c>
      <c r="E131" s="129">
        <v>0</v>
      </c>
      <c r="F131" s="130">
        <v>0</v>
      </c>
      <c r="G131" s="158">
        <v>0</v>
      </c>
      <c r="H131" s="158">
        <v>3.42</v>
      </c>
      <c r="I131" s="162">
        <v>3.42</v>
      </c>
      <c r="J131" s="44">
        <v>0.115</v>
      </c>
    </row>
    <row r="132" spans="1:10" ht="27.75" customHeight="1" x14ac:dyDescent="0.25">
      <c r="A132" s="156" t="s">
        <v>637</v>
      </c>
      <c r="B132" s="28"/>
      <c r="C132" s="163">
        <v>0</v>
      </c>
      <c r="D132" s="128">
        <v>0.61699999999999999</v>
      </c>
      <c r="E132" s="129">
        <v>0</v>
      </c>
      <c r="F132" s="130">
        <v>0</v>
      </c>
      <c r="G132" s="158">
        <v>0</v>
      </c>
      <c r="H132" s="158">
        <v>3.42</v>
      </c>
      <c r="I132" s="162">
        <v>3.42</v>
      </c>
      <c r="J132" s="44">
        <v>0.115</v>
      </c>
    </row>
    <row r="133" spans="1:10" ht="27.75" customHeight="1" x14ac:dyDescent="0.25">
      <c r="A133" s="156" t="s">
        <v>638</v>
      </c>
      <c r="B133" s="28"/>
      <c r="C133" s="163">
        <v>0</v>
      </c>
      <c r="D133" s="128">
        <v>0.59799999999999998</v>
      </c>
      <c r="E133" s="129">
        <v>0</v>
      </c>
      <c r="F133" s="130">
        <v>0</v>
      </c>
      <c r="G133" s="158">
        <v>0</v>
      </c>
      <c r="H133" s="158">
        <v>3.42</v>
      </c>
      <c r="I133" s="162">
        <v>3.42</v>
      </c>
      <c r="J133" s="44">
        <v>0.115</v>
      </c>
    </row>
    <row r="134" spans="1:10" ht="27.75" customHeight="1" x14ac:dyDescent="0.25">
      <c r="A134" s="156" t="s">
        <v>639</v>
      </c>
      <c r="B134" s="28"/>
      <c r="C134" s="163">
        <v>0</v>
      </c>
      <c r="D134" s="128">
        <v>0.57399999999999995</v>
      </c>
      <c r="E134" s="129">
        <v>0</v>
      </c>
      <c r="F134" s="130">
        <v>0</v>
      </c>
      <c r="G134" s="158">
        <v>0</v>
      </c>
      <c r="H134" s="158">
        <v>3.42</v>
      </c>
      <c r="I134" s="162">
        <v>3.42</v>
      </c>
      <c r="J134" s="44">
        <v>0.115</v>
      </c>
    </row>
    <row r="135" spans="1:10" ht="27.75" customHeight="1" x14ac:dyDescent="0.25">
      <c r="A135" s="156" t="s">
        <v>640</v>
      </c>
      <c r="B135" s="28"/>
      <c r="C135" s="163">
        <v>0</v>
      </c>
      <c r="D135" s="128">
        <v>1.2709999999999999</v>
      </c>
      <c r="E135" s="129">
        <v>0.16200000000000001</v>
      </c>
      <c r="F135" s="130">
        <v>8.9999999999999993E-3</v>
      </c>
      <c r="G135" s="158">
        <v>47.16</v>
      </c>
      <c r="H135" s="158">
        <v>3.88</v>
      </c>
      <c r="I135" s="162">
        <v>3.88</v>
      </c>
      <c r="J135" s="44">
        <v>9.9000000000000005E-2</v>
      </c>
    </row>
    <row r="136" spans="1:10" ht="27.75" customHeight="1" x14ac:dyDescent="0.25">
      <c r="A136" s="156" t="s">
        <v>641</v>
      </c>
      <c r="B136" s="28"/>
      <c r="C136" s="163">
        <v>0</v>
      </c>
      <c r="D136" s="128">
        <v>0.153</v>
      </c>
      <c r="E136" s="129">
        <v>0</v>
      </c>
      <c r="F136" s="130">
        <v>0</v>
      </c>
      <c r="G136" s="158">
        <v>0</v>
      </c>
      <c r="H136" s="158">
        <v>3.88</v>
      </c>
      <c r="I136" s="162">
        <v>3.88</v>
      </c>
      <c r="J136" s="44">
        <v>9.9000000000000005E-2</v>
      </c>
    </row>
    <row r="137" spans="1:10" ht="27.75" customHeight="1" x14ac:dyDescent="0.25">
      <c r="A137" s="156" t="s">
        <v>642</v>
      </c>
      <c r="B137" s="28"/>
      <c r="C137" s="163">
        <v>0</v>
      </c>
      <c r="D137" s="128">
        <v>8.1000000000000003E-2</v>
      </c>
      <c r="E137" s="129">
        <v>0</v>
      </c>
      <c r="F137" s="130">
        <v>0</v>
      </c>
      <c r="G137" s="158">
        <v>0</v>
      </c>
      <c r="H137" s="158">
        <v>3.88</v>
      </c>
      <c r="I137" s="162">
        <v>3.88</v>
      </c>
      <c r="J137" s="44">
        <v>9.9000000000000005E-2</v>
      </c>
    </row>
    <row r="138" spans="1:10" ht="27.75" customHeight="1" x14ac:dyDescent="0.25">
      <c r="A138" s="156" t="s">
        <v>643</v>
      </c>
      <c r="B138" s="28"/>
      <c r="C138" s="163">
        <v>0</v>
      </c>
      <c r="D138" s="128">
        <v>0.111</v>
      </c>
      <c r="E138" s="129">
        <v>0</v>
      </c>
      <c r="F138" s="130">
        <v>0</v>
      </c>
      <c r="G138" s="158">
        <v>0</v>
      </c>
      <c r="H138" s="158">
        <v>3.88</v>
      </c>
      <c r="I138" s="162">
        <v>3.88</v>
      </c>
      <c r="J138" s="44">
        <v>9.9000000000000005E-2</v>
      </c>
    </row>
    <row r="139" spans="1:10" ht="27.75" customHeight="1" x14ac:dyDescent="0.25">
      <c r="A139" s="156" t="s">
        <v>644</v>
      </c>
      <c r="B139" s="28"/>
      <c r="C139" s="163">
        <v>0</v>
      </c>
      <c r="D139" s="128">
        <v>8.6999999999999994E-2</v>
      </c>
      <c r="E139" s="129">
        <v>0</v>
      </c>
      <c r="F139" s="130">
        <v>0</v>
      </c>
      <c r="G139" s="158">
        <v>0</v>
      </c>
      <c r="H139" s="158">
        <v>3.88</v>
      </c>
      <c r="I139" s="162">
        <v>3.88</v>
      </c>
      <c r="J139" s="44">
        <v>9.9000000000000005E-2</v>
      </c>
    </row>
    <row r="140" spans="1:10" ht="27.75" customHeight="1" x14ac:dyDescent="0.25">
      <c r="A140" s="156" t="s">
        <v>645</v>
      </c>
      <c r="B140" s="28"/>
      <c r="C140" s="163" t="s">
        <v>120</v>
      </c>
      <c r="D140" s="131">
        <v>9.3230000000000004</v>
      </c>
      <c r="E140" s="132">
        <v>0.76100000000000001</v>
      </c>
      <c r="F140" s="130">
        <v>0.107</v>
      </c>
      <c r="G140" s="159"/>
      <c r="H140" s="159"/>
      <c r="I140" s="161"/>
      <c r="J140" s="45"/>
    </row>
    <row r="141" spans="1:10" ht="27.75" customHeight="1" x14ac:dyDescent="0.25">
      <c r="A141" s="156" t="s">
        <v>646</v>
      </c>
      <c r="B141" s="28"/>
      <c r="C141" s="163" t="s">
        <v>533</v>
      </c>
      <c r="D141" s="128">
        <v>-2.5790000000000002</v>
      </c>
      <c r="E141" s="129">
        <v>-0.30299999999999999</v>
      </c>
      <c r="F141" s="130">
        <v>-2.1999999999999999E-2</v>
      </c>
      <c r="G141" s="158">
        <v>0</v>
      </c>
      <c r="H141" s="159"/>
      <c r="I141" s="161"/>
      <c r="J141" s="45"/>
    </row>
    <row r="142" spans="1:10" ht="27.75" customHeight="1" x14ac:dyDescent="0.25">
      <c r="A142" s="156" t="s">
        <v>647</v>
      </c>
      <c r="B142" s="28"/>
      <c r="C142" s="163">
        <v>0</v>
      </c>
      <c r="D142" s="128">
        <v>-2.3439999999999999</v>
      </c>
      <c r="E142" s="129">
        <v>-0.28000000000000003</v>
      </c>
      <c r="F142" s="130">
        <v>-0.02</v>
      </c>
      <c r="G142" s="158">
        <v>0</v>
      </c>
      <c r="H142" s="159"/>
      <c r="I142" s="161"/>
      <c r="J142" s="45"/>
    </row>
    <row r="143" spans="1:10" ht="27.75" customHeight="1" x14ac:dyDescent="0.25">
      <c r="A143" s="156" t="s">
        <v>648</v>
      </c>
      <c r="B143" s="28"/>
      <c r="C143" s="163">
        <v>0</v>
      </c>
      <c r="D143" s="128">
        <v>-2.5790000000000002</v>
      </c>
      <c r="E143" s="129">
        <v>-0.30299999999999999</v>
      </c>
      <c r="F143" s="130">
        <v>-2.1999999999999999E-2</v>
      </c>
      <c r="G143" s="158">
        <v>0</v>
      </c>
      <c r="H143" s="159"/>
      <c r="I143" s="161"/>
      <c r="J143" s="44">
        <v>0.18099999999999999</v>
      </c>
    </row>
    <row r="144" spans="1:10" ht="27.75" customHeight="1" x14ac:dyDescent="0.25">
      <c r="A144" s="156" t="s">
        <v>649</v>
      </c>
      <c r="B144" s="28"/>
      <c r="C144" s="163">
        <v>0</v>
      </c>
      <c r="D144" s="128">
        <v>-2.3439999999999999</v>
      </c>
      <c r="E144" s="129">
        <v>-0.28000000000000003</v>
      </c>
      <c r="F144" s="130">
        <v>-0.02</v>
      </c>
      <c r="G144" s="158">
        <v>0</v>
      </c>
      <c r="H144" s="159"/>
      <c r="I144" s="161"/>
      <c r="J144" s="44">
        <v>0.158</v>
      </c>
    </row>
    <row r="145" spans="1:10" ht="27.75" customHeight="1" x14ac:dyDescent="0.25">
      <c r="A145" s="156" t="s">
        <v>650</v>
      </c>
      <c r="B145" s="28"/>
      <c r="C145" s="163">
        <v>0</v>
      </c>
      <c r="D145" s="128">
        <v>-1.9910000000000001</v>
      </c>
      <c r="E145" s="129">
        <v>-0.254</v>
      </c>
      <c r="F145" s="130">
        <v>-1.4E-2</v>
      </c>
      <c r="G145" s="158">
        <v>4.33</v>
      </c>
      <c r="H145" s="159"/>
      <c r="I145" s="161"/>
      <c r="J145" s="44">
        <v>0.182</v>
      </c>
    </row>
    <row r="146" spans="1:10" ht="27.75" customHeight="1" x14ac:dyDescent="0.25">
      <c r="A146" s="156" t="s">
        <v>651</v>
      </c>
      <c r="B146" s="28"/>
      <c r="C146" s="163" t="s">
        <v>74</v>
      </c>
      <c r="D146" s="128">
        <v>1.9550000000000001</v>
      </c>
      <c r="E146" s="129">
        <v>0.19900000000000001</v>
      </c>
      <c r="F146" s="130">
        <v>0</v>
      </c>
      <c r="G146" s="158">
        <v>0</v>
      </c>
      <c r="H146" s="159"/>
      <c r="I146" s="161"/>
      <c r="J146" s="45"/>
    </row>
    <row r="147" spans="1:10" ht="27.75" customHeight="1" x14ac:dyDescent="0.25">
      <c r="A147" s="156" t="s">
        <v>652</v>
      </c>
      <c r="B147" s="28"/>
      <c r="C147" s="163">
        <v>2</v>
      </c>
      <c r="D147" s="128">
        <v>1.99</v>
      </c>
      <c r="E147" s="129">
        <v>0.23400000000000001</v>
      </c>
      <c r="F147" s="130">
        <v>1.7000000000000001E-2</v>
      </c>
      <c r="G147" s="159"/>
      <c r="H147" s="159"/>
      <c r="I147" s="161"/>
      <c r="J147" s="45"/>
    </row>
    <row r="148" spans="1:10" ht="27.75" customHeight="1" x14ac:dyDescent="0.25">
      <c r="A148" s="156" t="s">
        <v>653</v>
      </c>
      <c r="B148" s="28"/>
      <c r="C148" s="163" t="s">
        <v>78</v>
      </c>
      <c r="D148" s="128">
        <v>1.54</v>
      </c>
      <c r="E148" s="129">
        <v>0.18099999999999999</v>
      </c>
      <c r="F148" s="130">
        <v>1.2999999999999999E-2</v>
      </c>
      <c r="G148" s="158">
        <v>0.95</v>
      </c>
      <c r="H148" s="159"/>
      <c r="I148" s="161"/>
      <c r="J148" s="45"/>
    </row>
    <row r="149" spans="1:10" ht="27.75" customHeight="1" x14ac:dyDescent="0.25">
      <c r="A149" s="156" t="s">
        <v>654</v>
      </c>
      <c r="B149" s="28"/>
      <c r="C149" s="163" t="s">
        <v>78</v>
      </c>
      <c r="D149" s="128">
        <v>1.5209999999999999</v>
      </c>
      <c r="E149" s="129">
        <v>0.16200000000000001</v>
      </c>
      <c r="F149" s="130">
        <v>0</v>
      </c>
      <c r="G149" s="158">
        <v>0</v>
      </c>
      <c r="H149" s="159"/>
      <c r="I149" s="161"/>
      <c r="J149" s="45"/>
    </row>
    <row r="150" spans="1:10" ht="27.75" customHeight="1" x14ac:dyDescent="0.25">
      <c r="A150" s="156" t="s">
        <v>655</v>
      </c>
      <c r="B150" s="28"/>
      <c r="C150" s="163" t="s">
        <v>78</v>
      </c>
      <c r="D150" s="128">
        <v>1.3859999999999999</v>
      </c>
      <c r="E150" s="129">
        <v>2.5999999999999999E-2</v>
      </c>
      <c r="F150" s="130">
        <v>0</v>
      </c>
      <c r="G150" s="158">
        <v>0</v>
      </c>
      <c r="H150" s="159"/>
      <c r="I150" s="161"/>
      <c r="J150" s="45"/>
    </row>
    <row r="151" spans="1:10" ht="27.75" customHeight="1" x14ac:dyDescent="0.25">
      <c r="A151" s="156" t="s">
        <v>656</v>
      </c>
      <c r="B151" s="28"/>
      <c r="C151" s="163" t="s">
        <v>78</v>
      </c>
      <c r="D151" s="128">
        <v>1.3360000000000001</v>
      </c>
      <c r="E151" s="129">
        <v>0</v>
      </c>
      <c r="F151" s="130">
        <v>0</v>
      </c>
      <c r="G151" s="158">
        <v>0</v>
      </c>
      <c r="H151" s="159"/>
      <c r="I151" s="161"/>
      <c r="J151" s="45"/>
    </row>
    <row r="152" spans="1:10" ht="27.75" customHeight="1" x14ac:dyDescent="0.25">
      <c r="A152" s="156" t="s">
        <v>657</v>
      </c>
      <c r="B152" s="28"/>
      <c r="C152" s="163" t="s">
        <v>78</v>
      </c>
      <c r="D152" s="128">
        <v>1.2709999999999999</v>
      </c>
      <c r="E152" s="129">
        <v>0</v>
      </c>
      <c r="F152" s="130">
        <v>0</v>
      </c>
      <c r="G152" s="158">
        <v>0</v>
      </c>
      <c r="H152" s="159"/>
      <c r="I152" s="161"/>
      <c r="J152" s="45"/>
    </row>
    <row r="153" spans="1:10" ht="27.75" customHeight="1" x14ac:dyDescent="0.25">
      <c r="A153" s="156" t="s">
        <v>658</v>
      </c>
      <c r="B153" s="28"/>
      <c r="C153" s="163">
        <v>4</v>
      </c>
      <c r="D153" s="128">
        <v>1.54</v>
      </c>
      <c r="E153" s="129">
        <v>0.18099999999999999</v>
      </c>
      <c r="F153" s="130">
        <v>1.2999999999999999E-2</v>
      </c>
      <c r="G153" s="159"/>
      <c r="H153" s="159"/>
      <c r="I153" s="161"/>
      <c r="J153" s="45"/>
    </row>
    <row r="154" spans="1:10" ht="27.75" customHeight="1" x14ac:dyDescent="0.25">
      <c r="A154" s="156" t="s">
        <v>659</v>
      </c>
      <c r="B154" s="28"/>
      <c r="C154" s="163">
        <v>0</v>
      </c>
      <c r="D154" s="128">
        <v>1.224</v>
      </c>
      <c r="E154" s="129">
        <v>0.14799999999999999</v>
      </c>
      <c r="F154" s="130">
        <v>0.01</v>
      </c>
      <c r="G154" s="158">
        <v>2.33</v>
      </c>
      <c r="H154" s="158">
        <v>1.32</v>
      </c>
      <c r="I154" s="162">
        <v>1.32</v>
      </c>
      <c r="J154" s="44">
        <v>9.4E-2</v>
      </c>
    </row>
    <row r="155" spans="1:10" ht="27.75" customHeight="1" x14ac:dyDescent="0.25">
      <c r="A155" s="156" t="s">
        <v>660</v>
      </c>
      <c r="B155" s="28"/>
      <c r="C155" s="163">
        <v>0</v>
      </c>
      <c r="D155" s="128">
        <v>0.78300000000000003</v>
      </c>
      <c r="E155" s="129">
        <v>5.1999999999999998E-2</v>
      </c>
      <c r="F155" s="130">
        <v>5.0000000000000001E-3</v>
      </c>
      <c r="G155" s="158">
        <v>0.37</v>
      </c>
      <c r="H155" s="158">
        <v>1.32</v>
      </c>
      <c r="I155" s="162">
        <v>1.32</v>
      </c>
      <c r="J155" s="44">
        <v>9.4E-2</v>
      </c>
    </row>
    <row r="156" spans="1:10" ht="27.75" customHeight="1" x14ac:dyDescent="0.25">
      <c r="A156" s="156" t="s">
        <v>661</v>
      </c>
      <c r="B156" s="28"/>
      <c r="C156" s="163">
        <v>0</v>
      </c>
      <c r="D156" s="128">
        <v>0.77300000000000002</v>
      </c>
      <c r="E156" s="129">
        <v>5.1999999999999998E-2</v>
      </c>
      <c r="F156" s="130">
        <v>5.0000000000000001E-3</v>
      </c>
      <c r="G156" s="158">
        <v>0.37</v>
      </c>
      <c r="H156" s="158">
        <v>1.32</v>
      </c>
      <c r="I156" s="162">
        <v>1.32</v>
      </c>
      <c r="J156" s="44">
        <v>9.4E-2</v>
      </c>
    </row>
    <row r="157" spans="1:10" ht="27.75" customHeight="1" x14ac:dyDescent="0.25">
      <c r="A157" s="156" t="s">
        <v>662</v>
      </c>
      <c r="B157" s="28"/>
      <c r="C157" s="163">
        <v>0</v>
      </c>
      <c r="D157" s="128">
        <v>0.76300000000000001</v>
      </c>
      <c r="E157" s="129">
        <v>5.1999999999999998E-2</v>
      </c>
      <c r="F157" s="130">
        <v>5.0000000000000001E-3</v>
      </c>
      <c r="G157" s="158">
        <v>0.37</v>
      </c>
      <c r="H157" s="158">
        <v>1.32</v>
      </c>
      <c r="I157" s="162">
        <v>1.32</v>
      </c>
      <c r="J157" s="44">
        <v>9.4E-2</v>
      </c>
    </row>
    <row r="158" spans="1:10" ht="27.75" customHeight="1" x14ac:dyDescent="0.25">
      <c r="A158" s="156" t="s">
        <v>663</v>
      </c>
      <c r="B158" s="28"/>
      <c r="C158" s="163">
        <v>0</v>
      </c>
      <c r="D158" s="128">
        <v>0.752</v>
      </c>
      <c r="E158" s="129">
        <v>5.1999999999999998E-2</v>
      </c>
      <c r="F158" s="130">
        <v>5.0000000000000001E-3</v>
      </c>
      <c r="G158" s="158">
        <v>0.37</v>
      </c>
      <c r="H158" s="158">
        <v>1.32</v>
      </c>
      <c r="I158" s="162">
        <v>1.32</v>
      </c>
      <c r="J158" s="44">
        <v>9.4E-2</v>
      </c>
    </row>
    <row r="159" spans="1:10" ht="27.75" customHeight="1" x14ac:dyDescent="0.25">
      <c r="A159" s="156" t="s">
        <v>664</v>
      </c>
      <c r="B159" s="28"/>
      <c r="C159" s="163">
        <v>0</v>
      </c>
      <c r="D159" s="128">
        <v>1.0880000000000001</v>
      </c>
      <c r="E159" s="129">
        <v>0.13900000000000001</v>
      </c>
      <c r="F159" s="130">
        <v>8.0000000000000002E-3</v>
      </c>
      <c r="G159" s="158">
        <v>2.83</v>
      </c>
      <c r="H159" s="158">
        <v>2.41</v>
      </c>
      <c r="I159" s="162">
        <v>2.41</v>
      </c>
      <c r="J159" s="44">
        <v>8.1000000000000003E-2</v>
      </c>
    </row>
    <row r="160" spans="1:10" ht="27.75" customHeight="1" x14ac:dyDescent="0.25">
      <c r="A160" s="156" t="s">
        <v>665</v>
      </c>
      <c r="B160" s="28"/>
      <c r="C160" s="163">
        <v>0</v>
      </c>
      <c r="D160" s="128">
        <v>0.45</v>
      </c>
      <c r="E160" s="129">
        <v>0</v>
      </c>
      <c r="F160" s="130">
        <v>0</v>
      </c>
      <c r="G160" s="158">
        <v>0</v>
      </c>
      <c r="H160" s="158">
        <v>2.41</v>
      </c>
      <c r="I160" s="162">
        <v>2.41</v>
      </c>
      <c r="J160" s="44">
        <v>8.1000000000000003E-2</v>
      </c>
    </row>
    <row r="161" spans="1:10" ht="27.75" customHeight="1" x14ac:dyDescent="0.25">
      <c r="A161" s="156" t="s">
        <v>666</v>
      </c>
      <c r="B161" s="28"/>
      <c r="C161" s="163">
        <v>0</v>
      </c>
      <c r="D161" s="128">
        <v>0.435</v>
      </c>
      <c r="E161" s="129">
        <v>0</v>
      </c>
      <c r="F161" s="130">
        <v>0</v>
      </c>
      <c r="G161" s="158">
        <v>0</v>
      </c>
      <c r="H161" s="158">
        <v>2.41</v>
      </c>
      <c r="I161" s="162">
        <v>2.41</v>
      </c>
      <c r="J161" s="44">
        <v>8.1000000000000003E-2</v>
      </c>
    </row>
    <row r="162" spans="1:10" ht="27.75" customHeight="1" x14ac:dyDescent="0.25">
      <c r="A162" s="156" t="s">
        <v>667</v>
      </c>
      <c r="B162" s="28"/>
      <c r="C162" s="163">
        <v>0</v>
      </c>
      <c r="D162" s="128">
        <v>0.42099999999999999</v>
      </c>
      <c r="E162" s="129">
        <v>0</v>
      </c>
      <c r="F162" s="130">
        <v>0</v>
      </c>
      <c r="G162" s="158">
        <v>0</v>
      </c>
      <c r="H162" s="158">
        <v>2.41</v>
      </c>
      <c r="I162" s="162">
        <v>2.41</v>
      </c>
      <c r="J162" s="44">
        <v>8.1000000000000003E-2</v>
      </c>
    </row>
    <row r="163" spans="1:10" ht="27.75" customHeight="1" x14ac:dyDescent="0.25">
      <c r="A163" s="156" t="s">
        <v>668</v>
      </c>
      <c r="B163" s="28"/>
      <c r="C163" s="163">
        <v>0</v>
      </c>
      <c r="D163" s="128">
        <v>0.40400000000000003</v>
      </c>
      <c r="E163" s="129">
        <v>0</v>
      </c>
      <c r="F163" s="130">
        <v>0</v>
      </c>
      <c r="G163" s="158">
        <v>0</v>
      </c>
      <c r="H163" s="158">
        <v>2.41</v>
      </c>
      <c r="I163" s="162">
        <v>2.41</v>
      </c>
      <c r="J163" s="44">
        <v>8.1000000000000003E-2</v>
      </c>
    </row>
    <row r="164" spans="1:10" ht="27.75" customHeight="1" x14ac:dyDescent="0.25">
      <c r="A164" s="156" t="s">
        <v>669</v>
      </c>
      <c r="B164" s="28"/>
      <c r="C164" s="163">
        <v>0</v>
      </c>
      <c r="D164" s="128">
        <v>0.89500000000000002</v>
      </c>
      <c r="E164" s="129">
        <v>0.114</v>
      </c>
      <c r="F164" s="130">
        <v>7.0000000000000001E-3</v>
      </c>
      <c r="G164" s="158">
        <v>33.22</v>
      </c>
      <c r="H164" s="158">
        <v>2.73</v>
      </c>
      <c r="I164" s="162">
        <v>2.73</v>
      </c>
      <c r="J164" s="44">
        <v>7.0000000000000007E-2</v>
      </c>
    </row>
    <row r="165" spans="1:10" ht="27.75" customHeight="1" x14ac:dyDescent="0.25">
      <c r="A165" s="156" t="s">
        <v>670</v>
      </c>
      <c r="B165" s="28"/>
      <c r="C165" s="163">
        <v>0</v>
      </c>
      <c r="D165" s="128">
        <v>0.108</v>
      </c>
      <c r="E165" s="129">
        <v>0</v>
      </c>
      <c r="F165" s="130">
        <v>0</v>
      </c>
      <c r="G165" s="158">
        <v>0</v>
      </c>
      <c r="H165" s="158">
        <v>2.73</v>
      </c>
      <c r="I165" s="162">
        <v>2.73</v>
      </c>
      <c r="J165" s="44">
        <v>7.0000000000000007E-2</v>
      </c>
    </row>
    <row r="166" spans="1:10" ht="27.75" customHeight="1" x14ac:dyDescent="0.25">
      <c r="A166" s="156" t="s">
        <v>671</v>
      </c>
      <c r="B166" s="28"/>
      <c r="C166" s="163">
        <v>0</v>
      </c>
      <c r="D166" s="128">
        <v>5.7000000000000002E-2</v>
      </c>
      <c r="E166" s="129">
        <v>0</v>
      </c>
      <c r="F166" s="130">
        <v>0</v>
      </c>
      <c r="G166" s="158">
        <v>0</v>
      </c>
      <c r="H166" s="158">
        <v>2.73</v>
      </c>
      <c r="I166" s="162">
        <v>2.73</v>
      </c>
      <c r="J166" s="44">
        <v>7.0000000000000007E-2</v>
      </c>
    </row>
    <row r="167" spans="1:10" ht="27.75" customHeight="1" x14ac:dyDescent="0.25">
      <c r="A167" s="156" t="s">
        <v>672</v>
      </c>
      <c r="B167" s="28"/>
      <c r="C167" s="163">
        <v>0</v>
      </c>
      <c r="D167" s="128">
        <v>7.8E-2</v>
      </c>
      <c r="E167" s="129">
        <v>0</v>
      </c>
      <c r="F167" s="130">
        <v>0</v>
      </c>
      <c r="G167" s="158">
        <v>0</v>
      </c>
      <c r="H167" s="158">
        <v>2.73</v>
      </c>
      <c r="I167" s="162">
        <v>2.73</v>
      </c>
      <c r="J167" s="44">
        <v>7.0000000000000007E-2</v>
      </c>
    </row>
    <row r="168" spans="1:10" ht="27.75" customHeight="1" x14ac:dyDescent="0.25">
      <c r="A168" s="156" t="s">
        <v>673</v>
      </c>
      <c r="B168" s="28"/>
      <c r="C168" s="163">
        <v>0</v>
      </c>
      <c r="D168" s="128">
        <v>6.2E-2</v>
      </c>
      <c r="E168" s="129">
        <v>0</v>
      </c>
      <c r="F168" s="130">
        <v>0</v>
      </c>
      <c r="G168" s="158">
        <v>0</v>
      </c>
      <c r="H168" s="158">
        <v>2.73</v>
      </c>
      <c r="I168" s="162">
        <v>2.73</v>
      </c>
      <c r="J168" s="44">
        <v>7.0000000000000007E-2</v>
      </c>
    </row>
    <row r="169" spans="1:10" ht="27.75" customHeight="1" x14ac:dyDescent="0.25">
      <c r="A169" s="156" t="s">
        <v>674</v>
      </c>
      <c r="B169" s="28"/>
      <c r="C169" s="163" t="s">
        <v>120</v>
      </c>
      <c r="D169" s="131">
        <v>6.5670000000000002</v>
      </c>
      <c r="E169" s="132">
        <v>0.53600000000000003</v>
      </c>
      <c r="F169" s="130">
        <v>7.4999999999999997E-2</v>
      </c>
      <c r="G169" s="159"/>
      <c r="H169" s="159"/>
      <c r="I169" s="161"/>
      <c r="J169" s="45"/>
    </row>
    <row r="170" spans="1:10" ht="27.75" customHeight="1" x14ac:dyDescent="0.25">
      <c r="A170" s="156" t="s">
        <v>675</v>
      </c>
      <c r="B170" s="28"/>
      <c r="C170" s="163" t="s">
        <v>533</v>
      </c>
      <c r="D170" s="128">
        <v>-1.8160000000000001</v>
      </c>
      <c r="E170" s="129">
        <v>-0.214</v>
      </c>
      <c r="F170" s="130">
        <v>-1.6E-2</v>
      </c>
      <c r="G170" s="158">
        <v>0</v>
      </c>
      <c r="H170" s="159"/>
      <c r="I170" s="161"/>
      <c r="J170" s="45"/>
    </row>
    <row r="171" spans="1:10" ht="27.75" customHeight="1" x14ac:dyDescent="0.25">
      <c r="A171" s="156" t="s">
        <v>676</v>
      </c>
      <c r="B171" s="28"/>
      <c r="C171" s="163">
        <v>0</v>
      </c>
      <c r="D171" s="128">
        <v>-1.651</v>
      </c>
      <c r="E171" s="129">
        <v>-0.19700000000000001</v>
      </c>
      <c r="F171" s="130">
        <v>-1.4E-2</v>
      </c>
      <c r="G171" s="158">
        <v>0</v>
      </c>
      <c r="H171" s="159"/>
      <c r="I171" s="161"/>
      <c r="J171" s="45"/>
    </row>
    <row r="172" spans="1:10" ht="27.75" customHeight="1" x14ac:dyDescent="0.25">
      <c r="A172" s="156" t="s">
        <v>677</v>
      </c>
      <c r="B172" s="28"/>
      <c r="C172" s="163">
        <v>0</v>
      </c>
      <c r="D172" s="128">
        <v>-1.8160000000000001</v>
      </c>
      <c r="E172" s="129">
        <v>-0.214</v>
      </c>
      <c r="F172" s="130">
        <v>-1.6E-2</v>
      </c>
      <c r="G172" s="158">
        <v>0</v>
      </c>
      <c r="H172" s="159"/>
      <c r="I172" s="161"/>
      <c r="J172" s="44">
        <v>0.128</v>
      </c>
    </row>
    <row r="173" spans="1:10" ht="27.75" customHeight="1" x14ac:dyDescent="0.25">
      <c r="A173" s="156" t="s">
        <v>678</v>
      </c>
      <c r="B173" s="28"/>
      <c r="C173" s="163">
        <v>0</v>
      </c>
      <c r="D173" s="128">
        <v>-1.651</v>
      </c>
      <c r="E173" s="129">
        <v>-0.19700000000000001</v>
      </c>
      <c r="F173" s="130">
        <v>-1.4E-2</v>
      </c>
      <c r="G173" s="158">
        <v>0</v>
      </c>
      <c r="H173" s="159"/>
      <c r="I173" s="161"/>
      <c r="J173" s="44">
        <v>0.111</v>
      </c>
    </row>
    <row r="174" spans="1:10" ht="27.75" customHeight="1" x14ac:dyDescent="0.25">
      <c r="A174" s="156" t="s">
        <v>679</v>
      </c>
      <c r="B174" s="28"/>
      <c r="C174" s="163">
        <v>0</v>
      </c>
      <c r="D174" s="128">
        <v>-1.4019999999999999</v>
      </c>
      <c r="E174" s="129">
        <v>-0.17899999999999999</v>
      </c>
      <c r="F174" s="130">
        <v>-0.01</v>
      </c>
      <c r="G174" s="158">
        <v>3.05</v>
      </c>
      <c r="H174" s="159"/>
      <c r="I174" s="161"/>
      <c r="J174" s="44">
        <v>0.128</v>
      </c>
    </row>
    <row r="175" spans="1:10" ht="27.75" customHeight="1" x14ac:dyDescent="0.25">
      <c r="A175" s="156" t="s">
        <v>680</v>
      </c>
      <c r="B175" s="28"/>
      <c r="C175" s="163" t="s">
        <v>74</v>
      </c>
      <c r="D175" s="128">
        <v>0.80900000000000005</v>
      </c>
      <c r="E175" s="129">
        <v>8.2000000000000003E-2</v>
      </c>
      <c r="F175" s="130">
        <v>0</v>
      </c>
      <c r="G175" s="158">
        <v>0</v>
      </c>
      <c r="H175" s="159"/>
      <c r="I175" s="161"/>
      <c r="J175" s="45"/>
    </row>
    <row r="176" spans="1:10" ht="27.75" customHeight="1" x14ac:dyDescent="0.25">
      <c r="A176" s="156" t="s">
        <v>681</v>
      </c>
      <c r="B176" s="28"/>
      <c r="C176" s="163">
        <v>2</v>
      </c>
      <c r="D176" s="128">
        <v>0.82399999999999995</v>
      </c>
      <c r="E176" s="129">
        <v>9.7000000000000003E-2</v>
      </c>
      <c r="F176" s="130">
        <v>7.0000000000000001E-3</v>
      </c>
      <c r="G176" s="159"/>
      <c r="H176" s="159"/>
      <c r="I176" s="161"/>
      <c r="J176" s="45"/>
    </row>
    <row r="177" spans="1:10" ht="27.75" customHeight="1" x14ac:dyDescent="0.25">
      <c r="A177" s="156" t="s">
        <v>682</v>
      </c>
      <c r="B177" s="28"/>
      <c r="C177" s="163" t="s">
        <v>78</v>
      </c>
      <c r="D177" s="128">
        <v>0.63800000000000001</v>
      </c>
      <c r="E177" s="129">
        <v>7.4999999999999997E-2</v>
      </c>
      <c r="F177" s="130">
        <v>6.0000000000000001E-3</v>
      </c>
      <c r="G177" s="158">
        <v>0.39</v>
      </c>
      <c r="H177" s="159"/>
      <c r="I177" s="161"/>
      <c r="J177" s="45"/>
    </row>
    <row r="178" spans="1:10" ht="27.75" customHeight="1" x14ac:dyDescent="0.25">
      <c r="A178" s="156" t="s">
        <v>683</v>
      </c>
      <c r="B178" s="28"/>
      <c r="C178" s="163" t="s">
        <v>78</v>
      </c>
      <c r="D178" s="128">
        <v>0.63</v>
      </c>
      <c r="E178" s="129">
        <v>6.7000000000000004E-2</v>
      </c>
      <c r="F178" s="130">
        <v>0</v>
      </c>
      <c r="G178" s="158">
        <v>0</v>
      </c>
      <c r="H178" s="159"/>
      <c r="I178" s="161"/>
      <c r="J178" s="45"/>
    </row>
    <row r="179" spans="1:10" ht="27.75" customHeight="1" x14ac:dyDescent="0.25">
      <c r="A179" s="156" t="s">
        <v>684</v>
      </c>
      <c r="B179" s="28"/>
      <c r="C179" s="163" t="s">
        <v>78</v>
      </c>
      <c r="D179" s="128">
        <v>0.57399999999999995</v>
      </c>
      <c r="E179" s="129">
        <v>1.0999999999999999E-2</v>
      </c>
      <c r="F179" s="130">
        <v>0</v>
      </c>
      <c r="G179" s="158">
        <v>0</v>
      </c>
      <c r="H179" s="159"/>
      <c r="I179" s="161"/>
      <c r="J179" s="45"/>
    </row>
    <row r="180" spans="1:10" ht="27.75" customHeight="1" x14ac:dyDescent="0.25">
      <c r="A180" s="156" t="s">
        <v>685</v>
      </c>
      <c r="B180" s="28"/>
      <c r="C180" s="163" t="s">
        <v>78</v>
      </c>
      <c r="D180" s="128">
        <v>0.55300000000000005</v>
      </c>
      <c r="E180" s="129">
        <v>0</v>
      </c>
      <c r="F180" s="130">
        <v>0</v>
      </c>
      <c r="G180" s="158">
        <v>0</v>
      </c>
      <c r="H180" s="159"/>
      <c r="I180" s="161"/>
      <c r="J180" s="45"/>
    </row>
    <row r="181" spans="1:10" ht="27.75" customHeight="1" x14ac:dyDescent="0.25">
      <c r="A181" s="156" t="s">
        <v>686</v>
      </c>
      <c r="B181" s="28"/>
      <c r="C181" s="163" t="s">
        <v>78</v>
      </c>
      <c r="D181" s="128">
        <v>0.52600000000000002</v>
      </c>
      <c r="E181" s="129">
        <v>0</v>
      </c>
      <c r="F181" s="130">
        <v>0</v>
      </c>
      <c r="G181" s="158">
        <v>0</v>
      </c>
      <c r="H181" s="159"/>
      <c r="I181" s="161"/>
      <c r="J181" s="45"/>
    </row>
    <row r="182" spans="1:10" ht="27.75" customHeight="1" x14ac:dyDescent="0.25">
      <c r="A182" s="156" t="s">
        <v>687</v>
      </c>
      <c r="B182" s="28"/>
      <c r="C182" s="163">
        <v>4</v>
      </c>
      <c r="D182" s="128">
        <v>0.63800000000000001</v>
      </c>
      <c r="E182" s="129">
        <v>7.4999999999999997E-2</v>
      </c>
      <c r="F182" s="130">
        <v>6.0000000000000001E-3</v>
      </c>
      <c r="G182" s="159"/>
      <c r="H182" s="159"/>
      <c r="I182" s="161"/>
      <c r="J182" s="45"/>
    </row>
    <row r="183" spans="1:10" ht="27.75" customHeight="1" x14ac:dyDescent="0.25">
      <c r="A183" s="156" t="s">
        <v>688</v>
      </c>
      <c r="B183" s="28"/>
      <c r="C183" s="163">
        <v>0</v>
      </c>
      <c r="D183" s="128">
        <v>0.50700000000000001</v>
      </c>
      <c r="E183" s="129">
        <v>6.0999999999999999E-2</v>
      </c>
      <c r="F183" s="130">
        <v>4.0000000000000001E-3</v>
      </c>
      <c r="G183" s="158">
        <v>0.96</v>
      </c>
      <c r="H183" s="158">
        <v>0.55000000000000004</v>
      </c>
      <c r="I183" s="162">
        <v>0.55000000000000004</v>
      </c>
      <c r="J183" s="44">
        <v>3.9E-2</v>
      </c>
    </row>
    <row r="184" spans="1:10" ht="27.75" customHeight="1" x14ac:dyDescent="0.25">
      <c r="A184" s="156" t="s">
        <v>689</v>
      </c>
      <c r="B184" s="28"/>
      <c r="C184" s="163">
        <v>0</v>
      </c>
      <c r="D184" s="128">
        <v>0.32400000000000001</v>
      </c>
      <c r="E184" s="129">
        <v>2.1000000000000001E-2</v>
      </c>
      <c r="F184" s="130">
        <v>2E-3</v>
      </c>
      <c r="G184" s="158">
        <v>0.15</v>
      </c>
      <c r="H184" s="158">
        <v>0.55000000000000004</v>
      </c>
      <c r="I184" s="162">
        <v>0.55000000000000004</v>
      </c>
      <c r="J184" s="44">
        <v>3.9E-2</v>
      </c>
    </row>
    <row r="185" spans="1:10" ht="27.75" customHeight="1" x14ac:dyDescent="0.25">
      <c r="A185" s="156" t="s">
        <v>690</v>
      </c>
      <c r="B185" s="28"/>
      <c r="C185" s="163">
        <v>0</v>
      </c>
      <c r="D185" s="128">
        <v>0.32</v>
      </c>
      <c r="E185" s="129">
        <v>2.1000000000000001E-2</v>
      </c>
      <c r="F185" s="130">
        <v>2E-3</v>
      </c>
      <c r="G185" s="158">
        <v>0.15</v>
      </c>
      <c r="H185" s="158">
        <v>0.55000000000000004</v>
      </c>
      <c r="I185" s="162">
        <v>0.55000000000000004</v>
      </c>
      <c r="J185" s="44">
        <v>3.9E-2</v>
      </c>
    </row>
    <row r="186" spans="1:10" ht="27.75" customHeight="1" x14ac:dyDescent="0.25">
      <c r="A186" s="156" t="s">
        <v>691</v>
      </c>
      <c r="B186" s="28"/>
      <c r="C186" s="163">
        <v>0</v>
      </c>
      <c r="D186" s="128">
        <v>0.316</v>
      </c>
      <c r="E186" s="129">
        <v>2.1000000000000001E-2</v>
      </c>
      <c r="F186" s="130">
        <v>2E-3</v>
      </c>
      <c r="G186" s="158">
        <v>0.15</v>
      </c>
      <c r="H186" s="158">
        <v>0.55000000000000004</v>
      </c>
      <c r="I186" s="162">
        <v>0.55000000000000004</v>
      </c>
      <c r="J186" s="44">
        <v>3.9E-2</v>
      </c>
    </row>
    <row r="187" spans="1:10" ht="27.75" customHeight="1" x14ac:dyDescent="0.25">
      <c r="A187" s="156" t="s">
        <v>692</v>
      </c>
      <c r="B187" s="28"/>
      <c r="C187" s="163">
        <v>0</v>
      </c>
      <c r="D187" s="128">
        <v>0.311</v>
      </c>
      <c r="E187" s="129">
        <v>2.1000000000000001E-2</v>
      </c>
      <c r="F187" s="130">
        <v>2E-3</v>
      </c>
      <c r="G187" s="158">
        <v>0.15</v>
      </c>
      <c r="H187" s="158">
        <v>0.55000000000000004</v>
      </c>
      <c r="I187" s="162">
        <v>0.55000000000000004</v>
      </c>
      <c r="J187" s="44">
        <v>3.9E-2</v>
      </c>
    </row>
    <row r="188" spans="1:10" ht="27.75" customHeight="1" x14ac:dyDescent="0.25">
      <c r="A188" s="156" t="s">
        <v>693</v>
      </c>
      <c r="B188" s="28"/>
      <c r="C188" s="163">
        <v>0</v>
      </c>
      <c r="D188" s="128">
        <v>0.45100000000000001</v>
      </c>
      <c r="E188" s="129">
        <v>5.8000000000000003E-2</v>
      </c>
      <c r="F188" s="130">
        <v>3.0000000000000001E-3</v>
      </c>
      <c r="G188" s="158">
        <v>1.17</v>
      </c>
      <c r="H188" s="158">
        <v>1</v>
      </c>
      <c r="I188" s="162">
        <v>1</v>
      </c>
      <c r="J188" s="44">
        <v>3.3000000000000002E-2</v>
      </c>
    </row>
    <row r="189" spans="1:10" ht="27.75" customHeight="1" x14ac:dyDescent="0.25">
      <c r="A189" s="156" t="s">
        <v>694</v>
      </c>
      <c r="B189" s="28"/>
      <c r="C189" s="163">
        <v>0</v>
      </c>
      <c r="D189" s="128">
        <v>0.186</v>
      </c>
      <c r="E189" s="129">
        <v>0</v>
      </c>
      <c r="F189" s="130">
        <v>0</v>
      </c>
      <c r="G189" s="158">
        <v>0</v>
      </c>
      <c r="H189" s="158">
        <v>1</v>
      </c>
      <c r="I189" s="162">
        <v>1</v>
      </c>
      <c r="J189" s="44">
        <v>3.3000000000000002E-2</v>
      </c>
    </row>
    <row r="190" spans="1:10" ht="27.75" customHeight="1" x14ac:dyDescent="0.25">
      <c r="A190" s="156" t="s">
        <v>695</v>
      </c>
      <c r="B190" s="28"/>
      <c r="C190" s="163">
        <v>0</v>
      </c>
      <c r="D190" s="128">
        <v>0.18</v>
      </c>
      <c r="E190" s="129">
        <v>0</v>
      </c>
      <c r="F190" s="130">
        <v>0</v>
      </c>
      <c r="G190" s="158">
        <v>0</v>
      </c>
      <c r="H190" s="158">
        <v>1</v>
      </c>
      <c r="I190" s="162">
        <v>1</v>
      </c>
      <c r="J190" s="44">
        <v>3.3000000000000002E-2</v>
      </c>
    </row>
    <row r="191" spans="1:10" ht="27.75" customHeight="1" x14ac:dyDescent="0.25">
      <c r="A191" s="156" t="s">
        <v>696</v>
      </c>
      <c r="B191" s="28"/>
      <c r="C191" s="163">
        <v>0</v>
      </c>
      <c r="D191" s="128">
        <v>0.17399999999999999</v>
      </c>
      <c r="E191" s="129">
        <v>0</v>
      </c>
      <c r="F191" s="130">
        <v>0</v>
      </c>
      <c r="G191" s="158">
        <v>0</v>
      </c>
      <c r="H191" s="158">
        <v>1</v>
      </c>
      <c r="I191" s="162">
        <v>1</v>
      </c>
      <c r="J191" s="44">
        <v>3.3000000000000002E-2</v>
      </c>
    </row>
    <row r="192" spans="1:10" ht="27.75" customHeight="1" x14ac:dyDescent="0.25">
      <c r="A192" s="156" t="s">
        <v>697</v>
      </c>
      <c r="B192" s="28"/>
      <c r="C192" s="163">
        <v>0</v>
      </c>
      <c r="D192" s="128">
        <v>0.16700000000000001</v>
      </c>
      <c r="E192" s="129">
        <v>0</v>
      </c>
      <c r="F192" s="130">
        <v>0</v>
      </c>
      <c r="G192" s="158">
        <v>0</v>
      </c>
      <c r="H192" s="158">
        <v>1</v>
      </c>
      <c r="I192" s="162">
        <v>1</v>
      </c>
      <c r="J192" s="44">
        <v>3.3000000000000002E-2</v>
      </c>
    </row>
    <row r="193" spans="1:10" ht="27.75" customHeight="1" x14ac:dyDescent="0.25">
      <c r="A193" s="156" t="s">
        <v>698</v>
      </c>
      <c r="B193" s="28"/>
      <c r="C193" s="163">
        <v>0</v>
      </c>
      <c r="D193" s="128">
        <v>0.371</v>
      </c>
      <c r="E193" s="129">
        <v>4.7E-2</v>
      </c>
      <c r="F193" s="130">
        <v>3.0000000000000001E-3</v>
      </c>
      <c r="G193" s="158">
        <v>13.75</v>
      </c>
      <c r="H193" s="158">
        <v>1.1299999999999999</v>
      </c>
      <c r="I193" s="162">
        <v>1.1299999999999999</v>
      </c>
      <c r="J193" s="44">
        <v>2.9000000000000001E-2</v>
      </c>
    </row>
    <row r="194" spans="1:10" ht="27.75" customHeight="1" x14ac:dyDescent="0.25">
      <c r="A194" s="156" t="s">
        <v>699</v>
      </c>
      <c r="B194" s="28"/>
      <c r="C194" s="163">
        <v>0</v>
      </c>
      <c r="D194" s="128">
        <v>4.4999999999999998E-2</v>
      </c>
      <c r="E194" s="129">
        <v>0</v>
      </c>
      <c r="F194" s="130">
        <v>0</v>
      </c>
      <c r="G194" s="158">
        <v>0</v>
      </c>
      <c r="H194" s="158">
        <v>1.1299999999999999</v>
      </c>
      <c r="I194" s="162">
        <v>1.1299999999999999</v>
      </c>
      <c r="J194" s="44">
        <v>2.9000000000000001E-2</v>
      </c>
    </row>
    <row r="195" spans="1:10" ht="27.75" customHeight="1" x14ac:dyDescent="0.25">
      <c r="A195" s="156" t="s">
        <v>700</v>
      </c>
      <c r="B195" s="28"/>
      <c r="C195" s="163">
        <v>0</v>
      </c>
      <c r="D195" s="128">
        <v>2.4E-2</v>
      </c>
      <c r="E195" s="129">
        <v>0</v>
      </c>
      <c r="F195" s="130">
        <v>0</v>
      </c>
      <c r="G195" s="158">
        <v>0</v>
      </c>
      <c r="H195" s="158">
        <v>1.1299999999999999</v>
      </c>
      <c r="I195" s="162">
        <v>1.1299999999999999</v>
      </c>
      <c r="J195" s="44">
        <v>2.9000000000000001E-2</v>
      </c>
    </row>
    <row r="196" spans="1:10" ht="27.75" customHeight="1" x14ac:dyDescent="0.25">
      <c r="A196" s="156" t="s">
        <v>701</v>
      </c>
      <c r="B196" s="28"/>
      <c r="C196" s="163">
        <v>0</v>
      </c>
      <c r="D196" s="128">
        <v>3.2000000000000001E-2</v>
      </c>
      <c r="E196" s="129">
        <v>0</v>
      </c>
      <c r="F196" s="130">
        <v>0</v>
      </c>
      <c r="G196" s="158">
        <v>0</v>
      </c>
      <c r="H196" s="158">
        <v>1.1299999999999999</v>
      </c>
      <c r="I196" s="162">
        <v>1.1299999999999999</v>
      </c>
      <c r="J196" s="44">
        <v>2.9000000000000001E-2</v>
      </c>
    </row>
    <row r="197" spans="1:10" ht="27.75" customHeight="1" x14ac:dyDescent="0.25">
      <c r="A197" s="156" t="s">
        <v>702</v>
      </c>
      <c r="B197" s="28"/>
      <c r="C197" s="163">
        <v>0</v>
      </c>
      <c r="D197" s="128">
        <v>2.5000000000000001E-2</v>
      </c>
      <c r="E197" s="129">
        <v>0</v>
      </c>
      <c r="F197" s="130">
        <v>0</v>
      </c>
      <c r="G197" s="158">
        <v>0</v>
      </c>
      <c r="H197" s="158">
        <v>1.1299999999999999</v>
      </c>
      <c r="I197" s="162">
        <v>1.1299999999999999</v>
      </c>
      <c r="J197" s="44">
        <v>2.9000000000000001E-2</v>
      </c>
    </row>
    <row r="198" spans="1:10" ht="27.75" customHeight="1" x14ac:dyDescent="0.25">
      <c r="A198" s="156" t="s">
        <v>703</v>
      </c>
      <c r="B198" s="28"/>
      <c r="C198" s="163" t="s">
        <v>120</v>
      </c>
      <c r="D198" s="131">
        <v>2.7189999999999999</v>
      </c>
      <c r="E198" s="132">
        <v>0.222</v>
      </c>
      <c r="F198" s="130">
        <v>3.1E-2</v>
      </c>
      <c r="G198" s="159"/>
      <c r="H198" s="159"/>
      <c r="I198" s="161"/>
      <c r="J198" s="45"/>
    </row>
    <row r="199" spans="1:10" ht="27.75" customHeight="1" x14ac:dyDescent="0.25">
      <c r="A199" s="156" t="s">
        <v>704</v>
      </c>
      <c r="B199" s="28"/>
      <c r="C199" s="163" t="s">
        <v>533</v>
      </c>
      <c r="D199" s="128">
        <v>-0.752</v>
      </c>
      <c r="E199" s="129">
        <v>-8.7999999999999995E-2</v>
      </c>
      <c r="F199" s="130">
        <v>-7.0000000000000001E-3</v>
      </c>
      <c r="G199" s="158">
        <v>0</v>
      </c>
      <c r="H199" s="159"/>
      <c r="I199" s="161"/>
      <c r="J199" s="45"/>
    </row>
    <row r="200" spans="1:10" ht="27.75" customHeight="1" x14ac:dyDescent="0.25">
      <c r="A200" s="156" t="s">
        <v>705</v>
      </c>
      <c r="B200" s="28"/>
      <c r="C200" s="163">
        <v>0</v>
      </c>
      <c r="D200" s="128">
        <v>-0.68400000000000005</v>
      </c>
      <c r="E200" s="129">
        <v>-8.2000000000000003E-2</v>
      </c>
      <c r="F200" s="130">
        <v>-6.0000000000000001E-3</v>
      </c>
      <c r="G200" s="158">
        <v>0</v>
      </c>
      <c r="H200" s="159"/>
      <c r="I200" s="161"/>
      <c r="J200" s="45"/>
    </row>
    <row r="201" spans="1:10" ht="27.75" customHeight="1" x14ac:dyDescent="0.25">
      <c r="A201" s="156" t="s">
        <v>706</v>
      </c>
      <c r="B201" s="28"/>
      <c r="C201" s="163">
        <v>0</v>
      </c>
      <c r="D201" s="128">
        <v>-0.752</v>
      </c>
      <c r="E201" s="129">
        <v>-8.7999999999999995E-2</v>
      </c>
      <c r="F201" s="130">
        <v>-7.0000000000000001E-3</v>
      </c>
      <c r="G201" s="158">
        <v>0</v>
      </c>
      <c r="H201" s="159"/>
      <c r="I201" s="161"/>
      <c r="J201" s="44">
        <v>5.2999999999999999E-2</v>
      </c>
    </row>
    <row r="202" spans="1:10" ht="27.75" customHeight="1" x14ac:dyDescent="0.25">
      <c r="A202" s="156" t="s">
        <v>707</v>
      </c>
      <c r="B202" s="28"/>
      <c r="C202" s="163">
        <v>0</v>
      </c>
      <c r="D202" s="128">
        <v>-0.68400000000000005</v>
      </c>
      <c r="E202" s="129">
        <v>-8.2000000000000003E-2</v>
      </c>
      <c r="F202" s="130">
        <v>-6.0000000000000001E-3</v>
      </c>
      <c r="G202" s="158">
        <v>0</v>
      </c>
      <c r="H202" s="159"/>
      <c r="I202" s="161"/>
      <c r="J202" s="44">
        <v>4.5999999999999999E-2</v>
      </c>
    </row>
    <row r="203" spans="1:10" ht="27.75" customHeight="1" x14ac:dyDescent="0.25">
      <c r="A203" s="156" t="s">
        <v>708</v>
      </c>
      <c r="B203" s="28"/>
      <c r="C203" s="163">
        <v>0</v>
      </c>
      <c r="D203" s="128">
        <v>-0.58099999999999996</v>
      </c>
      <c r="E203" s="129">
        <v>-7.3999999999999996E-2</v>
      </c>
      <c r="F203" s="130">
        <v>-4.0000000000000001E-3</v>
      </c>
      <c r="G203" s="158">
        <v>1.26</v>
      </c>
      <c r="H203" s="159"/>
      <c r="I203" s="161"/>
      <c r="J203" s="44">
        <v>5.2999999999999999E-2</v>
      </c>
    </row>
  </sheetData>
  <mergeCells count="13">
    <mergeCell ref="F5:G5"/>
    <mergeCell ref="F10:G10"/>
    <mergeCell ref="H10:J10"/>
    <mergeCell ref="B1:D1"/>
    <mergeCell ref="F1:H1"/>
    <mergeCell ref="A2:J2"/>
    <mergeCell ref="A4:D4"/>
    <mergeCell ref="F4:J4"/>
    <mergeCell ref="F6:G6"/>
    <mergeCell ref="F7:G7"/>
    <mergeCell ref="B8:D8"/>
    <mergeCell ref="F8:G8"/>
    <mergeCell ref="F9:G9"/>
  </mergeCells>
  <hyperlinks>
    <hyperlink ref="A1" location="Overview!A1" display="Back to Overview" xr:uid="{DDD1B719-A5B4-4BC7-A528-151226FF607E}"/>
  </hyperlinks>
  <pageMargins left="0.39370078740157483" right="0.35433070866141736" top="0.9055118110236221" bottom="0.74803149606299213" header="0.51181102362204722" footer="0.51181102362204722"/>
  <pageSetup paperSize="9" scale="43"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4EF8-DF62-49DF-8063-DD704D542D49}">
  <sheetPr>
    <pageSetUpPr fitToPage="1"/>
  </sheetPr>
  <dimension ref="A1:M203"/>
  <sheetViews>
    <sheetView zoomScale="70" zoomScaleNormal="70" zoomScaleSheetLayoutView="85" workbookViewId="0">
      <selection activeCell="L2" sqref="L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SP Manweb Area (GSP Group _D)"</f>
        <v>Southern Electric Power Distribution plc - Effective from 1 April 2027 - Final LDNO tariffs in SP Manweb Area (GSP Group _D)</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81" t="s">
        <v>50</v>
      </c>
      <c r="B6" s="209" t="s">
        <v>209</v>
      </c>
      <c r="C6" s="210" t="s">
        <v>210</v>
      </c>
      <c r="D6" s="211" t="s">
        <v>211</v>
      </c>
      <c r="E6" s="87"/>
      <c r="F6" s="330" t="s">
        <v>176</v>
      </c>
      <c r="G6" s="330"/>
      <c r="H6" s="207"/>
      <c r="I6" s="211" t="s">
        <v>212</v>
      </c>
      <c r="J6" s="211" t="s">
        <v>211</v>
      </c>
      <c r="K6" s="87"/>
      <c r="L6" s="4"/>
      <c r="M6" s="4"/>
    </row>
    <row r="7" spans="1:13" ht="56.25" customHeight="1" x14ac:dyDescent="0.25">
      <c r="A7" s="81" t="s">
        <v>55</v>
      </c>
      <c r="B7" s="207"/>
      <c r="C7" s="210" t="s">
        <v>213</v>
      </c>
      <c r="D7" s="211" t="s">
        <v>214</v>
      </c>
      <c r="E7" s="87"/>
      <c r="F7" s="330" t="s">
        <v>54</v>
      </c>
      <c r="G7" s="330"/>
      <c r="H7" s="209" t="s">
        <v>209</v>
      </c>
      <c r="I7" s="211" t="s">
        <v>210</v>
      </c>
      <c r="J7" s="211" t="s">
        <v>211</v>
      </c>
      <c r="K7" s="87"/>
      <c r="L7" s="4"/>
      <c r="M7" s="4"/>
    </row>
    <row r="8" spans="1:13" ht="55.5" customHeight="1" x14ac:dyDescent="0.25">
      <c r="A8" s="82" t="s">
        <v>59</v>
      </c>
      <c r="B8" s="335" t="s">
        <v>60</v>
      </c>
      <c r="C8" s="336"/>
      <c r="D8" s="337"/>
      <c r="E8" s="87"/>
      <c r="F8" s="330" t="s">
        <v>712</v>
      </c>
      <c r="G8" s="330"/>
      <c r="H8" s="207"/>
      <c r="I8" s="211" t="s">
        <v>212</v>
      </c>
      <c r="J8" s="211" t="s">
        <v>211</v>
      </c>
      <c r="K8" s="87"/>
      <c r="L8" s="4"/>
      <c r="M8" s="4"/>
    </row>
    <row r="9" spans="1:13" s="79" customFormat="1" ht="55.5" customHeight="1" x14ac:dyDescent="0.25">
      <c r="E9" s="91"/>
      <c r="F9" s="333" t="s">
        <v>144</v>
      </c>
      <c r="G9" s="334"/>
      <c r="H9" s="207"/>
      <c r="I9" s="211" t="s">
        <v>213</v>
      </c>
      <c r="J9" s="211" t="s">
        <v>216</v>
      </c>
      <c r="K9" s="87"/>
      <c r="L9" s="53"/>
      <c r="M9" s="53"/>
    </row>
    <row r="10" spans="1:13" ht="27.75" customHeight="1" x14ac:dyDescent="0.25">
      <c r="F10" s="391" t="s">
        <v>59</v>
      </c>
      <c r="G10" s="391"/>
      <c r="H10" s="392" t="s">
        <v>60</v>
      </c>
      <c r="I10" s="392"/>
      <c r="J10" s="392"/>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c r="D14" s="128">
        <v>9.4149999999999991</v>
      </c>
      <c r="E14" s="129">
        <v>2.036</v>
      </c>
      <c r="F14" s="130">
        <v>0.27400000000000002</v>
      </c>
      <c r="G14" s="158">
        <v>14.76</v>
      </c>
      <c r="H14" s="159"/>
      <c r="I14" s="161"/>
      <c r="J14" s="45"/>
    </row>
    <row r="15" spans="1:13" ht="27.75" customHeight="1" x14ac:dyDescent="0.25">
      <c r="A15" s="156" t="s">
        <v>519</v>
      </c>
      <c r="B15" s="28"/>
      <c r="C15" s="157"/>
      <c r="D15" s="128">
        <v>9.4149999999999991</v>
      </c>
      <c r="E15" s="129">
        <v>2.036</v>
      </c>
      <c r="F15" s="130">
        <v>0.27400000000000002</v>
      </c>
      <c r="G15" s="159"/>
      <c r="H15" s="159"/>
      <c r="I15" s="161"/>
      <c r="J15" s="45"/>
    </row>
    <row r="16" spans="1:13" ht="27.75" customHeight="1" x14ac:dyDescent="0.25">
      <c r="A16" s="156" t="s">
        <v>520</v>
      </c>
      <c r="B16" s="28"/>
      <c r="C16" s="157"/>
      <c r="D16" s="128">
        <v>9.8040000000000003</v>
      </c>
      <c r="E16" s="129">
        <v>2.12</v>
      </c>
      <c r="F16" s="130">
        <v>0.28499999999999998</v>
      </c>
      <c r="G16" s="158">
        <v>4.18</v>
      </c>
      <c r="H16" s="159"/>
      <c r="I16" s="161"/>
      <c r="J16" s="45"/>
    </row>
    <row r="17" spans="1:10" ht="27.75" customHeight="1" x14ac:dyDescent="0.25">
      <c r="A17" s="156" t="s">
        <v>521</v>
      </c>
      <c r="B17" s="28"/>
      <c r="C17" s="157"/>
      <c r="D17" s="128">
        <v>9.8040000000000003</v>
      </c>
      <c r="E17" s="129">
        <v>2.12</v>
      </c>
      <c r="F17" s="130">
        <v>0.28499999999999998</v>
      </c>
      <c r="G17" s="158">
        <v>18.350000000000001</v>
      </c>
      <c r="H17" s="159"/>
      <c r="I17" s="161"/>
      <c r="J17" s="45"/>
    </row>
    <row r="18" spans="1:10" ht="27.75" customHeight="1" x14ac:dyDescent="0.25">
      <c r="A18" s="156" t="s">
        <v>522</v>
      </c>
      <c r="B18" s="28"/>
      <c r="C18" s="157"/>
      <c r="D18" s="128">
        <v>9.8040000000000003</v>
      </c>
      <c r="E18" s="129">
        <v>2.12</v>
      </c>
      <c r="F18" s="130">
        <v>0.28499999999999998</v>
      </c>
      <c r="G18" s="158">
        <v>32.24</v>
      </c>
      <c r="H18" s="159"/>
      <c r="I18" s="161"/>
      <c r="J18" s="45"/>
    </row>
    <row r="19" spans="1:10" ht="27.75" customHeight="1" x14ac:dyDescent="0.25">
      <c r="A19" s="156" t="s">
        <v>523</v>
      </c>
      <c r="B19" s="28"/>
      <c r="C19" s="157"/>
      <c r="D19" s="128">
        <v>9.8040000000000003</v>
      </c>
      <c r="E19" s="129">
        <v>2.12</v>
      </c>
      <c r="F19" s="130">
        <v>0.28499999999999998</v>
      </c>
      <c r="G19" s="158">
        <v>63.35</v>
      </c>
      <c r="H19" s="159"/>
      <c r="I19" s="161"/>
      <c r="J19" s="45"/>
    </row>
    <row r="20" spans="1:10" ht="27.75" customHeight="1" x14ac:dyDescent="0.25">
      <c r="A20" s="156" t="s">
        <v>524</v>
      </c>
      <c r="B20" s="28"/>
      <c r="C20" s="157"/>
      <c r="D20" s="128">
        <v>9.8040000000000003</v>
      </c>
      <c r="E20" s="129">
        <v>2.12</v>
      </c>
      <c r="F20" s="130">
        <v>0.28499999999999998</v>
      </c>
      <c r="G20" s="158">
        <v>175.54</v>
      </c>
      <c r="H20" s="159"/>
      <c r="I20" s="161"/>
      <c r="J20" s="45"/>
    </row>
    <row r="21" spans="1:10" ht="27.75" customHeight="1" x14ac:dyDescent="0.25">
      <c r="A21" s="156" t="s">
        <v>525</v>
      </c>
      <c r="B21" s="28"/>
      <c r="C21" s="157"/>
      <c r="D21" s="128">
        <v>9.8040000000000003</v>
      </c>
      <c r="E21" s="129">
        <v>2.12</v>
      </c>
      <c r="F21" s="130">
        <v>0.28499999999999998</v>
      </c>
      <c r="G21" s="159"/>
      <c r="H21" s="159"/>
      <c r="I21" s="161"/>
      <c r="J21" s="45"/>
    </row>
    <row r="22" spans="1:10" ht="27.75" customHeight="1" x14ac:dyDescent="0.25">
      <c r="A22" s="156" t="s">
        <v>526</v>
      </c>
      <c r="B22" s="28"/>
      <c r="C22" s="157"/>
      <c r="D22" s="128">
        <v>7.1070000000000002</v>
      </c>
      <c r="E22" s="129">
        <v>1.399</v>
      </c>
      <c r="F22" s="130">
        <v>0.18099999999999999</v>
      </c>
      <c r="G22" s="158">
        <v>13.58</v>
      </c>
      <c r="H22" s="158">
        <v>4.08</v>
      </c>
      <c r="I22" s="162">
        <v>4.08</v>
      </c>
      <c r="J22" s="44">
        <v>0.38200000000000001</v>
      </c>
    </row>
    <row r="23" spans="1:10" ht="27.75" customHeight="1" x14ac:dyDescent="0.25">
      <c r="A23" s="156" t="s">
        <v>527</v>
      </c>
      <c r="B23" s="28"/>
      <c r="C23" s="157"/>
      <c r="D23" s="128">
        <v>7.1070000000000002</v>
      </c>
      <c r="E23" s="129">
        <v>1.399</v>
      </c>
      <c r="F23" s="130">
        <v>0.18099999999999999</v>
      </c>
      <c r="G23" s="158">
        <v>344.52</v>
      </c>
      <c r="H23" s="158">
        <v>4.08</v>
      </c>
      <c r="I23" s="162">
        <v>4.08</v>
      </c>
      <c r="J23" s="44">
        <v>0.38200000000000001</v>
      </c>
    </row>
    <row r="24" spans="1:10" ht="27.75" customHeight="1" x14ac:dyDescent="0.25">
      <c r="A24" s="156" t="s">
        <v>528</v>
      </c>
      <c r="B24" s="28"/>
      <c r="C24" s="157"/>
      <c r="D24" s="128">
        <v>7.1070000000000002</v>
      </c>
      <c r="E24" s="129">
        <v>1.399</v>
      </c>
      <c r="F24" s="130">
        <v>0.18099999999999999</v>
      </c>
      <c r="G24" s="158">
        <v>638.58000000000004</v>
      </c>
      <c r="H24" s="158">
        <v>4.08</v>
      </c>
      <c r="I24" s="162">
        <v>4.08</v>
      </c>
      <c r="J24" s="44">
        <v>0.38200000000000001</v>
      </c>
    </row>
    <row r="25" spans="1:10" ht="27.75" customHeight="1" x14ac:dyDescent="0.25">
      <c r="A25" s="156" t="s">
        <v>529</v>
      </c>
      <c r="B25" s="28"/>
      <c r="C25" s="157"/>
      <c r="D25" s="128">
        <v>7.1070000000000002</v>
      </c>
      <c r="E25" s="129">
        <v>1.399</v>
      </c>
      <c r="F25" s="130">
        <v>0.18099999999999999</v>
      </c>
      <c r="G25" s="158">
        <v>1004.49</v>
      </c>
      <c r="H25" s="158">
        <v>4.08</v>
      </c>
      <c r="I25" s="162">
        <v>4.08</v>
      </c>
      <c r="J25" s="44">
        <v>0.38200000000000001</v>
      </c>
    </row>
    <row r="26" spans="1:10" ht="27.75" customHeight="1" x14ac:dyDescent="0.25">
      <c r="A26" s="156" t="s">
        <v>530</v>
      </c>
      <c r="B26" s="28"/>
      <c r="C26" s="157"/>
      <c r="D26" s="128">
        <v>7.1070000000000002</v>
      </c>
      <c r="E26" s="129">
        <v>1.399</v>
      </c>
      <c r="F26" s="130">
        <v>0.18099999999999999</v>
      </c>
      <c r="G26" s="158">
        <v>2295.7600000000002</v>
      </c>
      <c r="H26" s="158">
        <v>4.08</v>
      </c>
      <c r="I26" s="162">
        <v>4.08</v>
      </c>
      <c r="J26" s="44">
        <v>0.38200000000000001</v>
      </c>
    </row>
    <row r="27" spans="1:10" ht="27.75" customHeight="1" x14ac:dyDescent="0.25">
      <c r="A27" s="156" t="s">
        <v>531</v>
      </c>
      <c r="B27" s="28"/>
      <c r="C27" s="163"/>
      <c r="D27" s="131">
        <v>21.071000000000002</v>
      </c>
      <c r="E27" s="132">
        <v>3.286</v>
      </c>
      <c r="F27" s="130">
        <v>1.7809999999999999</v>
      </c>
      <c r="G27" s="159"/>
      <c r="H27" s="159"/>
      <c r="I27" s="161"/>
      <c r="J27" s="45"/>
    </row>
    <row r="28" spans="1:10" ht="27.75" customHeight="1" x14ac:dyDescent="0.25">
      <c r="A28" s="156" t="s">
        <v>532</v>
      </c>
      <c r="B28" s="28"/>
      <c r="C28" s="163"/>
      <c r="D28" s="128">
        <v>-11.14</v>
      </c>
      <c r="E28" s="129">
        <v>-2.4089999999999998</v>
      </c>
      <c r="F28" s="130">
        <v>-0.32400000000000001</v>
      </c>
      <c r="G28" s="158">
        <v>0</v>
      </c>
      <c r="H28" s="159"/>
      <c r="I28" s="161"/>
      <c r="J28" s="45"/>
    </row>
    <row r="29" spans="1:10" ht="27.75" customHeight="1" x14ac:dyDescent="0.25">
      <c r="A29" s="156" t="s">
        <v>534</v>
      </c>
      <c r="B29" s="28"/>
      <c r="C29" s="163"/>
      <c r="D29" s="128">
        <v>-11.14</v>
      </c>
      <c r="E29" s="129">
        <v>-2.4089999999999998</v>
      </c>
      <c r="F29" s="130">
        <v>-0.32400000000000001</v>
      </c>
      <c r="G29" s="158">
        <v>0</v>
      </c>
      <c r="H29" s="159"/>
      <c r="I29" s="161"/>
      <c r="J29" s="44">
        <v>0.61</v>
      </c>
    </row>
    <row r="30" spans="1:10" ht="27.75" customHeight="1" x14ac:dyDescent="0.25">
      <c r="A30" s="160" t="s">
        <v>535</v>
      </c>
      <c r="B30" s="28"/>
      <c r="C30" s="163"/>
      <c r="D30" s="128">
        <v>6.827</v>
      </c>
      <c r="E30" s="129">
        <v>1.4770000000000001</v>
      </c>
      <c r="F30" s="130">
        <v>0.19800000000000001</v>
      </c>
      <c r="G30" s="158">
        <v>10.71</v>
      </c>
      <c r="H30" s="159"/>
      <c r="I30" s="161"/>
      <c r="J30" s="45"/>
    </row>
    <row r="31" spans="1:10" ht="27.75" customHeight="1" x14ac:dyDescent="0.25">
      <c r="A31" s="160" t="s">
        <v>536</v>
      </c>
      <c r="B31" s="28"/>
      <c r="C31" s="163"/>
      <c r="D31" s="128">
        <v>6.827</v>
      </c>
      <c r="E31" s="129">
        <v>1.4770000000000001</v>
      </c>
      <c r="F31" s="130">
        <v>0.19800000000000001</v>
      </c>
      <c r="G31" s="159"/>
      <c r="H31" s="159"/>
      <c r="I31" s="161"/>
      <c r="J31" s="45"/>
    </row>
    <row r="32" spans="1:10" ht="27.75" customHeight="1" x14ac:dyDescent="0.25">
      <c r="A32" s="160" t="s">
        <v>537</v>
      </c>
      <c r="B32" s="28"/>
      <c r="C32" s="163"/>
      <c r="D32" s="128">
        <v>7.11</v>
      </c>
      <c r="E32" s="129">
        <v>1.538</v>
      </c>
      <c r="F32" s="130">
        <v>0.20699999999999999</v>
      </c>
      <c r="G32" s="158">
        <v>3.03</v>
      </c>
      <c r="H32" s="159"/>
      <c r="I32" s="161"/>
      <c r="J32" s="45"/>
    </row>
    <row r="33" spans="1:10" ht="27.75" customHeight="1" x14ac:dyDescent="0.25">
      <c r="A33" s="160" t="s">
        <v>538</v>
      </c>
      <c r="B33" s="28"/>
      <c r="C33" s="163"/>
      <c r="D33" s="128">
        <v>7.11</v>
      </c>
      <c r="E33" s="129">
        <v>1.538</v>
      </c>
      <c r="F33" s="130">
        <v>0.20699999999999999</v>
      </c>
      <c r="G33" s="158">
        <v>13.31</v>
      </c>
      <c r="H33" s="159"/>
      <c r="I33" s="161"/>
      <c r="J33" s="45"/>
    </row>
    <row r="34" spans="1:10" ht="27.75" customHeight="1" x14ac:dyDescent="0.25">
      <c r="A34" s="160" t="s">
        <v>539</v>
      </c>
      <c r="B34" s="28"/>
      <c r="C34" s="163"/>
      <c r="D34" s="128">
        <v>7.11</v>
      </c>
      <c r="E34" s="129">
        <v>1.538</v>
      </c>
      <c r="F34" s="130">
        <v>0.20699999999999999</v>
      </c>
      <c r="G34" s="158">
        <v>23.38</v>
      </c>
      <c r="H34" s="159"/>
      <c r="I34" s="161"/>
      <c r="J34" s="45"/>
    </row>
    <row r="35" spans="1:10" ht="27.75" customHeight="1" x14ac:dyDescent="0.25">
      <c r="A35" s="160" t="s">
        <v>540</v>
      </c>
      <c r="B35" s="28"/>
      <c r="C35" s="163"/>
      <c r="D35" s="128">
        <v>7.11</v>
      </c>
      <c r="E35" s="129">
        <v>1.538</v>
      </c>
      <c r="F35" s="130">
        <v>0.20699999999999999</v>
      </c>
      <c r="G35" s="158">
        <v>45.94</v>
      </c>
      <c r="H35" s="159"/>
      <c r="I35" s="161"/>
      <c r="J35" s="45"/>
    </row>
    <row r="36" spans="1:10" ht="27.75" customHeight="1" x14ac:dyDescent="0.25">
      <c r="A36" s="160" t="s">
        <v>541</v>
      </c>
      <c r="B36" s="28"/>
      <c r="C36" s="163"/>
      <c r="D36" s="128">
        <v>7.11</v>
      </c>
      <c r="E36" s="129">
        <v>1.538</v>
      </c>
      <c r="F36" s="130">
        <v>0.20699999999999999</v>
      </c>
      <c r="G36" s="158">
        <v>127.3</v>
      </c>
      <c r="H36" s="159"/>
      <c r="I36" s="161"/>
      <c r="J36" s="45"/>
    </row>
    <row r="37" spans="1:10" ht="27.75" customHeight="1" x14ac:dyDescent="0.25">
      <c r="A37" s="160" t="s">
        <v>542</v>
      </c>
      <c r="B37" s="28"/>
      <c r="C37" s="163"/>
      <c r="D37" s="128">
        <v>7.11</v>
      </c>
      <c r="E37" s="129">
        <v>1.538</v>
      </c>
      <c r="F37" s="130">
        <v>0.20699999999999999</v>
      </c>
      <c r="G37" s="159"/>
      <c r="H37" s="159"/>
      <c r="I37" s="161"/>
      <c r="J37" s="45"/>
    </row>
    <row r="38" spans="1:10" ht="27.75" customHeight="1" x14ac:dyDescent="0.25">
      <c r="A38" s="160" t="s">
        <v>543</v>
      </c>
      <c r="B38" s="28"/>
      <c r="C38" s="163"/>
      <c r="D38" s="128">
        <v>5.1539999999999999</v>
      </c>
      <c r="E38" s="129">
        <v>1.0149999999999999</v>
      </c>
      <c r="F38" s="130">
        <v>0.13100000000000001</v>
      </c>
      <c r="G38" s="158">
        <v>9.85</v>
      </c>
      <c r="H38" s="158">
        <v>2.96</v>
      </c>
      <c r="I38" s="162">
        <v>2.96</v>
      </c>
      <c r="J38" s="44">
        <v>0.27700000000000002</v>
      </c>
    </row>
    <row r="39" spans="1:10" ht="27.75" customHeight="1" x14ac:dyDescent="0.25">
      <c r="A39" s="160" t="s">
        <v>544</v>
      </c>
      <c r="B39" s="28"/>
      <c r="C39" s="163"/>
      <c r="D39" s="128">
        <v>5.1539999999999999</v>
      </c>
      <c r="E39" s="129">
        <v>1.0149999999999999</v>
      </c>
      <c r="F39" s="130">
        <v>0.13100000000000001</v>
      </c>
      <c r="G39" s="158">
        <v>249.84</v>
      </c>
      <c r="H39" s="158">
        <v>2.96</v>
      </c>
      <c r="I39" s="162">
        <v>2.96</v>
      </c>
      <c r="J39" s="44">
        <v>0.27700000000000002</v>
      </c>
    </row>
    <row r="40" spans="1:10" ht="27.75" customHeight="1" x14ac:dyDescent="0.25">
      <c r="A40" s="160" t="s">
        <v>545</v>
      </c>
      <c r="B40" s="28"/>
      <c r="C40" s="163"/>
      <c r="D40" s="128">
        <v>5.1539999999999999</v>
      </c>
      <c r="E40" s="129">
        <v>1.0149999999999999</v>
      </c>
      <c r="F40" s="130">
        <v>0.13100000000000001</v>
      </c>
      <c r="G40" s="158">
        <v>463.09</v>
      </c>
      <c r="H40" s="158">
        <v>2.96</v>
      </c>
      <c r="I40" s="162">
        <v>2.96</v>
      </c>
      <c r="J40" s="44">
        <v>0.27700000000000002</v>
      </c>
    </row>
    <row r="41" spans="1:10" ht="27.75" customHeight="1" x14ac:dyDescent="0.25">
      <c r="A41" s="160" t="s">
        <v>546</v>
      </c>
      <c r="B41" s="28"/>
      <c r="C41" s="163"/>
      <c r="D41" s="128">
        <v>5.1539999999999999</v>
      </c>
      <c r="E41" s="129">
        <v>1.0149999999999999</v>
      </c>
      <c r="F41" s="130">
        <v>0.13100000000000001</v>
      </c>
      <c r="G41" s="158">
        <v>728.45</v>
      </c>
      <c r="H41" s="158">
        <v>2.96</v>
      </c>
      <c r="I41" s="162">
        <v>2.96</v>
      </c>
      <c r="J41" s="44">
        <v>0.27700000000000002</v>
      </c>
    </row>
    <row r="42" spans="1:10" ht="27.75" customHeight="1" x14ac:dyDescent="0.25">
      <c r="A42" s="160" t="s">
        <v>547</v>
      </c>
      <c r="B42" s="28"/>
      <c r="C42" s="163"/>
      <c r="D42" s="128">
        <v>5.1539999999999999</v>
      </c>
      <c r="E42" s="129">
        <v>1.0149999999999999</v>
      </c>
      <c r="F42" s="130">
        <v>0.13100000000000001</v>
      </c>
      <c r="G42" s="158">
        <v>1664.87</v>
      </c>
      <c r="H42" s="158">
        <v>2.96</v>
      </c>
      <c r="I42" s="162">
        <v>2.96</v>
      </c>
      <c r="J42" s="44">
        <v>0.27700000000000002</v>
      </c>
    </row>
    <row r="43" spans="1:10" ht="27.75" customHeight="1" x14ac:dyDescent="0.25">
      <c r="A43" s="160" t="s">
        <v>548</v>
      </c>
      <c r="B43" s="28"/>
      <c r="C43" s="163"/>
      <c r="D43" s="128">
        <v>6.3540000000000001</v>
      </c>
      <c r="E43" s="129">
        <v>1.0109999999999999</v>
      </c>
      <c r="F43" s="130">
        <v>0.11700000000000001</v>
      </c>
      <c r="G43" s="158">
        <v>5.91</v>
      </c>
      <c r="H43" s="158">
        <v>7.81</v>
      </c>
      <c r="I43" s="162">
        <v>7.81</v>
      </c>
      <c r="J43" s="44">
        <v>0.26500000000000001</v>
      </c>
    </row>
    <row r="44" spans="1:10" ht="27.75" customHeight="1" x14ac:dyDescent="0.25">
      <c r="A44" s="160" t="s">
        <v>549</v>
      </c>
      <c r="B44" s="28"/>
      <c r="C44" s="163"/>
      <c r="D44" s="128">
        <v>6.3540000000000001</v>
      </c>
      <c r="E44" s="129">
        <v>1.0109999999999999</v>
      </c>
      <c r="F44" s="130">
        <v>0.11700000000000001</v>
      </c>
      <c r="G44" s="158">
        <v>414.07</v>
      </c>
      <c r="H44" s="158">
        <v>7.81</v>
      </c>
      <c r="I44" s="162">
        <v>7.81</v>
      </c>
      <c r="J44" s="44">
        <v>0.26500000000000001</v>
      </c>
    </row>
    <row r="45" spans="1:10" ht="27.75" customHeight="1" x14ac:dyDescent="0.25">
      <c r="A45" s="160" t="s">
        <v>550</v>
      </c>
      <c r="B45" s="28"/>
      <c r="C45" s="163"/>
      <c r="D45" s="128">
        <v>6.3540000000000001</v>
      </c>
      <c r="E45" s="129">
        <v>1.0109999999999999</v>
      </c>
      <c r="F45" s="130">
        <v>0.11700000000000001</v>
      </c>
      <c r="G45" s="158">
        <v>776.73</v>
      </c>
      <c r="H45" s="158">
        <v>7.81</v>
      </c>
      <c r="I45" s="162">
        <v>7.81</v>
      </c>
      <c r="J45" s="44">
        <v>0.26500000000000001</v>
      </c>
    </row>
    <row r="46" spans="1:10" ht="27.75" customHeight="1" x14ac:dyDescent="0.25">
      <c r="A46" s="160" t="s">
        <v>551</v>
      </c>
      <c r="B46" s="28"/>
      <c r="C46" s="163"/>
      <c r="D46" s="128">
        <v>6.3540000000000001</v>
      </c>
      <c r="E46" s="129">
        <v>1.0109999999999999</v>
      </c>
      <c r="F46" s="130">
        <v>0.11700000000000001</v>
      </c>
      <c r="G46" s="158">
        <v>1228.02</v>
      </c>
      <c r="H46" s="158">
        <v>7.81</v>
      </c>
      <c r="I46" s="162">
        <v>7.81</v>
      </c>
      <c r="J46" s="44">
        <v>0.26500000000000001</v>
      </c>
    </row>
    <row r="47" spans="1:10" ht="27.75" customHeight="1" x14ac:dyDescent="0.25">
      <c r="A47" s="160" t="s">
        <v>552</v>
      </c>
      <c r="B47" s="28"/>
      <c r="C47" s="163"/>
      <c r="D47" s="128">
        <v>6.3540000000000001</v>
      </c>
      <c r="E47" s="129">
        <v>1.0109999999999999</v>
      </c>
      <c r="F47" s="130">
        <v>0.11700000000000001</v>
      </c>
      <c r="G47" s="158">
        <v>2820.55</v>
      </c>
      <c r="H47" s="158">
        <v>7.81</v>
      </c>
      <c r="I47" s="162">
        <v>7.81</v>
      </c>
      <c r="J47" s="44">
        <v>0.26500000000000001</v>
      </c>
    </row>
    <row r="48" spans="1:10" ht="27.75" customHeight="1" x14ac:dyDescent="0.25">
      <c r="A48" s="160" t="s">
        <v>553</v>
      </c>
      <c r="B48" s="28"/>
      <c r="C48" s="163"/>
      <c r="D48" s="128">
        <v>5.6269999999999998</v>
      </c>
      <c r="E48" s="129">
        <v>0.82199999999999995</v>
      </c>
      <c r="F48" s="130">
        <v>8.5000000000000006E-2</v>
      </c>
      <c r="G48" s="158">
        <v>100.71</v>
      </c>
      <c r="H48" s="158">
        <v>8.17</v>
      </c>
      <c r="I48" s="162">
        <v>8.17</v>
      </c>
      <c r="J48" s="44">
        <v>0.214</v>
      </c>
    </row>
    <row r="49" spans="1:10" ht="27.75" customHeight="1" x14ac:dyDescent="0.25">
      <c r="A49" s="160" t="s">
        <v>554</v>
      </c>
      <c r="B49" s="28"/>
      <c r="C49" s="163"/>
      <c r="D49" s="128">
        <v>5.6269999999999998</v>
      </c>
      <c r="E49" s="129">
        <v>0.82199999999999995</v>
      </c>
      <c r="F49" s="130">
        <v>8.5000000000000006E-2</v>
      </c>
      <c r="G49" s="158">
        <v>2592.66</v>
      </c>
      <c r="H49" s="158">
        <v>8.17</v>
      </c>
      <c r="I49" s="162">
        <v>8.17</v>
      </c>
      <c r="J49" s="44">
        <v>0.214</v>
      </c>
    </row>
    <row r="50" spans="1:10" ht="27.75" customHeight="1" x14ac:dyDescent="0.25">
      <c r="A50" s="160" t="s">
        <v>555</v>
      </c>
      <c r="B50" s="28"/>
      <c r="C50" s="163"/>
      <c r="D50" s="128">
        <v>5.6269999999999998</v>
      </c>
      <c r="E50" s="129">
        <v>0.82199999999999995</v>
      </c>
      <c r="F50" s="130">
        <v>8.5000000000000006E-2</v>
      </c>
      <c r="G50" s="158">
        <v>7677.36</v>
      </c>
      <c r="H50" s="158">
        <v>8.17</v>
      </c>
      <c r="I50" s="162">
        <v>8.17</v>
      </c>
      <c r="J50" s="44">
        <v>0.214</v>
      </c>
    </row>
    <row r="51" spans="1:10" ht="27.75" customHeight="1" x14ac:dyDescent="0.25">
      <c r="A51" s="160" t="s">
        <v>556</v>
      </c>
      <c r="B51" s="28"/>
      <c r="C51" s="163"/>
      <c r="D51" s="128">
        <v>5.6269999999999998</v>
      </c>
      <c r="E51" s="129">
        <v>0.82199999999999995</v>
      </c>
      <c r="F51" s="130">
        <v>8.5000000000000006E-2</v>
      </c>
      <c r="G51" s="158">
        <v>16825.95</v>
      </c>
      <c r="H51" s="158">
        <v>8.17</v>
      </c>
      <c r="I51" s="162">
        <v>8.17</v>
      </c>
      <c r="J51" s="44">
        <v>0.214</v>
      </c>
    </row>
    <row r="52" spans="1:10" ht="27.75" customHeight="1" x14ac:dyDescent="0.25">
      <c r="A52" s="160" t="s">
        <v>557</v>
      </c>
      <c r="B52" s="28"/>
      <c r="C52" s="163"/>
      <c r="D52" s="128">
        <v>5.6269999999999998</v>
      </c>
      <c r="E52" s="129">
        <v>0.82199999999999995</v>
      </c>
      <c r="F52" s="130">
        <v>8.5000000000000006E-2</v>
      </c>
      <c r="G52" s="158">
        <v>32226.16</v>
      </c>
      <c r="H52" s="158">
        <v>8.17</v>
      </c>
      <c r="I52" s="162">
        <v>8.17</v>
      </c>
      <c r="J52" s="44">
        <v>0.214</v>
      </c>
    </row>
    <row r="53" spans="1:10" ht="27.75" customHeight="1" x14ac:dyDescent="0.25">
      <c r="A53" s="160" t="s">
        <v>558</v>
      </c>
      <c r="B53" s="28"/>
      <c r="C53" s="163"/>
      <c r="D53" s="131">
        <v>15.281000000000001</v>
      </c>
      <c r="E53" s="132">
        <v>2.383</v>
      </c>
      <c r="F53" s="130">
        <v>1.2909999999999999</v>
      </c>
      <c r="G53" s="159"/>
      <c r="H53" s="159"/>
      <c r="I53" s="161"/>
      <c r="J53" s="45"/>
    </row>
    <row r="54" spans="1:10" ht="27.75" customHeight="1" x14ac:dyDescent="0.25">
      <c r="A54" s="160" t="s">
        <v>559</v>
      </c>
      <c r="B54" s="28"/>
      <c r="C54" s="163"/>
      <c r="D54" s="128">
        <v>-11.14</v>
      </c>
      <c r="E54" s="129">
        <v>-2.4089999999999998</v>
      </c>
      <c r="F54" s="130">
        <v>-0.32400000000000001</v>
      </c>
      <c r="G54" s="158">
        <v>0</v>
      </c>
      <c r="H54" s="159"/>
      <c r="I54" s="161"/>
      <c r="J54" s="45"/>
    </row>
    <row r="55" spans="1:10" ht="27.75" customHeight="1" x14ac:dyDescent="0.25">
      <c r="A55" s="160" t="s">
        <v>560</v>
      </c>
      <c r="B55" s="28"/>
      <c r="C55" s="163"/>
      <c r="D55" s="128">
        <v>-9.5069999999999997</v>
      </c>
      <c r="E55" s="129">
        <v>-1.94</v>
      </c>
      <c r="F55" s="130">
        <v>-0.255</v>
      </c>
      <c r="G55" s="158">
        <v>0</v>
      </c>
      <c r="H55" s="159"/>
      <c r="I55" s="161"/>
      <c r="J55" s="45"/>
    </row>
    <row r="56" spans="1:10" ht="27.75" customHeight="1" x14ac:dyDescent="0.25">
      <c r="A56" s="160" t="s">
        <v>561</v>
      </c>
      <c r="B56" s="28"/>
      <c r="C56" s="163"/>
      <c r="D56" s="128">
        <v>-11.14</v>
      </c>
      <c r="E56" s="129">
        <v>-2.4089999999999998</v>
      </c>
      <c r="F56" s="130">
        <v>-0.32400000000000001</v>
      </c>
      <c r="G56" s="158">
        <v>0</v>
      </c>
      <c r="H56" s="159"/>
      <c r="I56" s="161"/>
      <c r="J56" s="44">
        <v>0.61</v>
      </c>
    </row>
    <row r="57" spans="1:10" ht="27.75" customHeight="1" x14ac:dyDescent="0.25">
      <c r="A57" s="160" t="s">
        <v>562</v>
      </c>
      <c r="B57" s="28"/>
      <c r="C57" s="163"/>
      <c r="D57" s="128">
        <v>-9.5069999999999997</v>
      </c>
      <c r="E57" s="129">
        <v>-1.94</v>
      </c>
      <c r="F57" s="130">
        <v>-0.255</v>
      </c>
      <c r="G57" s="158">
        <v>0</v>
      </c>
      <c r="H57" s="159"/>
      <c r="I57" s="161"/>
      <c r="J57" s="44">
        <v>0.52700000000000002</v>
      </c>
    </row>
    <row r="58" spans="1:10" ht="27.75" customHeight="1" x14ac:dyDescent="0.25">
      <c r="A58" s="160" t="s">
        <v>563</v>
      </c>
      <c r="B58" s="28"/>
      <c r="C58" s="163"/>
      <c r="D58" s="128">
        <v>-7.0609999999999999</v>
      </c>
      <c r="E58" s="129">
        <v>-1.1240000000000001</v>
      </c>
      <c r="F58" s="130">
        <v>-0.13</v>
      </c>
      <c r="G58" s="158">
        <v>0</v>
      </c>
      <c r="H58" s="159"/>
      <c r="I58" s="161"/>
      <c r="J58" s="44">
        <v>0.44600000000000001</v>
      </c>
    </row>
    <row r="59" spans="1:10" ht="27.75" customHeight="1" x14ac:dyDescent="0.25">
      <c r="A59" s="156" t="s">
        <v>564</v>
      </c>
      <c r="B59" s="28"/>
      <c r="C59" s="163"/>
      <c r="D59" s="128">
        <v>4.7889999999999997</v>
      </c>
      <c r="E59" s="129">
        <v>1.036</v>
      </c>
      <c r="F59" s="130">
        <v>0.13900000000000001</v>
      </c>
      <c r="G59" s="158">
        <v>7.51</v>
      </c>
      <c r="H59" s="159"/>
      <c r="I59" s="161"/>
      <c r="J59" s="45"/>
    </row>
    <row r="60" spans="1:10" ht="27.75" customHeight="1" x14ac:dyDescent="0.25">
      <c r="A60" s="156" t="s">
        <v>565</v>
      </c>
      <c r="B60" s="28"/>
      <c r="C60" s="163"/>
      <c r="D60" s="128">
        <v>4.7889999999999997</v>
      </c>
      <c r="E60" s="129">
        <v>1.036</v>
      </c>
      <c r="F60" s="130">
        <v>0.13900000000000001</v>
      </c>
      <c r="G60" s="159"/>
      <c r="H60" s="159"/>
      <c r="I60" s="161"/>
      <c r="J60" s="45"/>
    </row>
    <row r="61" spans="1:10" ht="27.75" customHeight="1" x14ac:dyDescent="0.25">
      <c r="A61" s="156" t="s">
        <v>566</v>
      </c>
      <c r="B61" s="28"/>
      <c r="C61" s="163"/>
      <c r="D61" s="128">
        <v>4.9870000000000001</v>
      </c>
      <c r="E61" s="129">
        <v>1.079</v>
      </c>
      <c r="F61" s="130">
        <v>0.14499999999999999</v>
      </c>
      <c r="G61" s="158">
        <v>2.12</v>
      </c>
      <c r="H61" s="159"/>
      <c r="I61" s="161"/>
      <c r="J61" s="45"/>
    </row>
    <row r="62" spans="1:10" ht="27.75" customHeight="1" x14ac:dyDescent="0.25">
      <c r="A62" s="156" t="s">
        <v>567</v>
      </c>
      <c r="B62" s="28"/>
      <c r="C62" s="163"/>
      <c r="D62" s="128">
        <v>4.9870000000000001</v>
      </c>
      <c r="E62" s="129">
        <v>1.079</v>
      </c>
      <c r="F62" s="130">
        <v>0.14499999999999999</v>
      </c>
      <c r="G62" s="158">
        <v>9.34</v>
      </c>
      <c r="H62" s="159"/>
      <c r="I62" s="161"/>
      <c r="J62" s="45"/>
    </row>
    <row r="63" spans="1:10" ht="27.75" customHeight="1" x14ac:dyDescent="0.25">
      <c r="A63" s="156" t="s">
        <v>568</v>
      </c>
      <c r="B63" s="28"/>
      <c r="C63" s="163"/>
      <c r="D63" s="128">
        <v>4.9870000000000001</v>
      </c>
      <c r="E63" s="129">
        <v>1.079</v>
      </c>
      <c r="F63" s="130">
        <v>0.14499999999999999</v>
      </c>
      <c r="G63" s="158">
        <v>16.399999999999999</v>
      </c>
      <c r="H63" s="159"/>
      <c r="I63" s="161"/>
      <c r="J63" s="45"/>
    </row>
    <row r="64" spans="1:10" ht="27.75" customHeight="1" x14ac:dyDescent="0.25">
      <c r="A64" s="156" t="s">
        <v>569</v>
      </c>
      <c r="B64" s="28"/>
      <c r="C64" s="163"/>
      <c r="D64" s="128">
        <v>4.9870000000000001</v>
      </c>
      <c r="E64" s="129">
        <v>1.079</v>
      </c>
      <c r="F64" s="130">
        <v>0.14499999999999999</v>
      </c>
      <c r="G64" s="158">
        <v>32.22</v>
      </c>
      <c r="H64" s="159"/>
      <c r="I64" s="161"/>
      <c r="J64" s="45"/>
    </row>
    <row r="65" spans="1:10" ht="27.75" customHeight="1" x14ac:dyDescent="0.25">
      <c r="A65" s="156" t="s">
        <v>570</v>
      </c>
      <c r="B65" s="28"/>
      <c r="C65" s="163"/>
      <c r="D65" s="128">
        <v>4.9870000000000001</v>
      </c>
      <c r="E65" s="129">
        <v>1.079</v>
      </c>
      <c r="F65" s="130">
        <v>0.14499999999999999</v>
      </c>
      <c r="G65" s="158">
        <v>89.3</v>
      </c>
      <c r="H65" s="159"/>
      <c r="I65" s="161"/>
      <c r="J65" s="45"/>
    </row>
    <row r="66" spans="1:10" ht="27.75" customHeight="1" x14ac:dyDescent="0.25">
      <c r="A66" s="156" t="s">
        <v>571</v>
      </c>
      <c r="B66" s="28"/>
      <c r="C66" s="163"/>
      <c r="D66" s="128">
        <v>4.9870000000000001</v>
      </c>
      <c r="E66" s="129">
        <v>1.079</v>
      </c>
      <c r="F66" s="130">
        <v>0.14499999999999999</v>
      </c>
      <c r="G66" s="159"/>
      <c r="H66" s="159"/>
      <c r="I66" s="161"/>
      <c r="J66" s="45"/>
    </row>
    <row r="67" spans="1:10" ht="27.75" customHeight="1" x14ac:dyDescent="0.25">
      <c r="A67" s="156" t="s">
        <v>572</v>
      </c>
      <c r="B67" s="28"/>
      <c r="C67" s="163"/>
      <c r="D67" s="128">
        <v>3.6150000000000002</v>
      </c>
      <c r="E67" s="129">
        <v>0.71199999999999997</v>
      </c>
      <c r="F67" s="130">
        <v>9.1999999999999998E-2</v>
      </c>
      <c r="G67" s="158">
        <v>6.91</v>
      </c>
      <c r="H67" s="158">
        <v>2.0699999999999998</v>
      </c>
      <c r="I67" s="162">
        <v>2.0699999999999998</v>
      </c>
      <c r="J67" s="44">
        <v>0.19400000000000001</v>
      </c>
    </row>
    <row r="68" spans="1:10" ht="27.75" customHeight="1" x14ac:dyDescent="0.25">
      <c r="A68" s="156" t="s">
        <v>573</v>
      </c>
      <c r="B68" s="28"/>
      <c r="C68" s="163"/>
      <c r="D68" s="128">
        <v>3.6150000000000002</v>
      </c>
      <c r="E68" s="129">
        <v>0.71199999999999997</v>
      </c>
      <c r="F68" s="130">
        <v>9.1999999999999998E-2</v>
      </c>
      <c r="G68" s="158">
        <v>175.25</v>
      </c>
      <c r="H68" s="158">
        <v>2.0699999999999998</v>
      </c>
      <c r="I68" s="162">
        <v>2.0699999999999998</v>
      </c>
      <c r="J68" s="44">
        <v>0.19400000000000001</v>
      </c>
    </row>
    <row r="69" spans="1:10" ht="27.75" customHeight="1" x14ac:dyDescent="0.25">
      <c r="A69" s="156" t="s">
        <v>574</v>
      </c>
      <c r="B69" s="28"/>
      <c r="C69" s="163"/>
      <c r="D69" s="128">
        <v>3.6150000000000002</v>
      </c>
      <c r="E69" s="129">
        <v>0.71199999999999997</v>
      </c>
      <c r="F69" s="130">
        <v>9.1999999999999998E-2</v>
      </c>
      <c r="G69" s="158">
        <v>324.83</v>
      </c>
      <c r="H69" s="158">
        <v>2.0699999999999998</v>
      </c>
      <c r="I69" s="162">
        <v>2.0699999999999998</v>
      </c>
      <c r="J69" s="44">
        <v>0.19400000000000001</v>
      </c>
    </row>
    <row r="70" spans="1:10" ht="27.75" customHeight="1" x14ac:dyDescent="0.25">
      <c r="A70" s="156" t="s">
        <v>575</v>
      </c>
      <c r="B70" s="28"/>
      <c r="C70" s="163"/>
      <c r="D70" s="128">
        <v>3.6150000000000002</v>
      </c>
      <c r="E70" s="129">
        <v>0.71199999999999997</v>
      </c>
      <c r="F70" s="130">
        <v>9.1999999999999998E-2</v>
      </c>
      <c r="G70" s="158">
        <v>510.97</v>
      </c>
      <c r="H70" s="158">
        <v>2.0699999999999998</v>
      </c>
      <c r="I70" s="162">
        <v>2.0699999999999998</v>
      </c>
      <c r="J70" s="44">
        <v>0.19400000000000001</v>
      </c>
    </row>
    <row r="71" spans="1:10" ht="27.75" customHeight="1" x14ac:dyDescent="0.25">
      <c r="A71" s="156" t="s">
        <v>576</v>
      </c>
      <c r="B71" s="28"/>
      <c r="C71" s="163"/>
      <c r="D71" s="128">
        <v>3.6150000000000002</v>
      </c>
      <c r="E71" s="129">
        <v>0.71199999999999997</v>
      </c>
      <c r="F71" s="130">
        <v>9.1999999999999998E-2</v>
      </c>
      <c r="G71" s="158">
        <v>1167.81</v>
      </c>
      <c r="H71" s="158">
        <v>2.0699999999999998</v>
      </c>
      <c r="I71" s="162">
        <v>2.0699999999999998</v>
      </c>
      <c r="J71" s="44">
        <v>0.19400000000000001</v>
      </c>
    </row>
    <row r="72" spans="1:10" ht="27.75" customHeight="1" x14ac:dyDescent="0.25">
      <c r="A72" s="156" t="s">
        <v>577</v>
      </c>
      <c r="B72" s="28"/>
      <c r="C72" s="163"/>
      <c r="D72" s="128">
        <v>4.3079999999999998</v>
      </c>
      <c r="E72" s="129">
        <v>0.68600000000000005</v>
      </c>
      <c r="F72" s="130">
        <v>7.9000000000000001E-2</v>
      </c>
      <c r="G72" s="158">
        <v>4.01</v>
      </c>
      <c r="H72" s="158">
        <v>5.29</v>
      </c>
      <c r="I72" s="162">
        <v>5.29</v>
      </c>
      <c r="J72" s="44">
        <v>0.17899999999999999</v>
      </c>
    </row>
    <row r="73" spans="1:10" ht="27.75" customHeight="1" x14ac:dyDescent="0.25">
      <c r="A73" s="156" t="s">
        <v>578</v>
      </c>
      <c r="B73" s="28"/>
      <c r="C73" s="163"/>
      <c r="D73" s="128">
        <v>4.3079999999999998</v>
      </c>
      <c r="E73" s="129">
        <v>0.68600000000000005</v>
      </c>
      <c r="F73" s="130">
        <v>7.9000000000000001E-2</v>
      </c>
      <c r="G73" s="158">
        <v>280.75</v>
      </c>
      <c r="H73" s="158">
        <v>5.29</v>
      </c>
      <c r="I73" s="162">
        <v>5.29</v>
      </c>
      <c r="J73" s="44">
        <v>0.17899999999999999</v>
      </c>
    </row>
    <row r="74" spans="1:10" ht="27.75" customHeight="1" x14ac:dyDescent="0.25">
      <c r="A74" s="156" t="s">
        <v>579</v>
      </c>
      <c r="B74" s="28"/>
      <c r="C74" s="163"/>
      <c r="D74" s="128">
        <v>4.3079999999999998</v>
      </c>
      <c r="E74" s="129">
        <v>0.68600000000000005</v>
      </c>
      <c r="F74" s="130">
        <v>7.9000000000000001E-2</v>
      </c>
      <c r="G74" s="158">
        <v>526.65</v>
      </c>
      <c r="H74" s="158">
        <v>5.29</v>
      </c>
      <c r="I74" s="162">
        <v>5.29</v>
      </c>
      <c r="J74" s="44">
        <v>0.17899999999999999</v>
      </c>
    </row>
    <row r="75" spans="1:10" ht="27.75" customHeight="1" x14ac:dyDescent="0.25">
      <c r="A75" s="156" t="s">
        <v>580</v>
      </c>
      <c r="B75" s="28"/>
      <c r="C75" s="163"/>
      <c r="D75" s="128">
        <v>4.3079999999999998</v>
      </c>
      <c r="E75" s="129">
        <v>0.68600000000000005</v>
      </c>
      <c r="F75" s="130">
        <v>7.9000000000000001E-2</v>
      </c>
      <c r="G75" s="158">
        <v>832.64</v>
      </c>
      <c r="H75" s="158">
        <v>5.29</v>
      </c>
      <c r="I75" s="162">
        <v>5.29</v>
      </c>
      <c r="J75" s="44">
        <v>0.17899999999999999</v>
      </c>
    </row>
    <row r="76" spans="1:10" ht="27.75" customHeight="1" x14ac:dyDescent="0.25">
      <c r="A76" s="156" t="s">
        <v>581</v>
      </c>
      <c r="B76" s="28"/>
      <c r="C76" s="163"/>
      <c r="D76" s="128">
        <v>4.3079999999999998</v>
      </c>
      <c r="E76" s="129">
        <v>0.68600000000000005</v>
      </c>
      <c r="F76" s="130">
        <v>7.9000000000000001E-2</v>
      </c>
      <c r="G76" s="158">
        <v>1912.44</v>
      </c>
      <c r="H76" s="158">
        <v>5.29</v>
      </c>
      <c r="I76" s="162">
        <v>5.29</v>
      </c>
      <c r="J76" s="44">
        <v>0.17899999999999999</v>
      </c>
    </row>
    <row r="77" spans="1:10" ht="27.75" customHeight="1" x14ac:dyDescent="0.25">
      <c r="A77" s="156" t="s">
        <v>582</v>
      </c>
      <c r="B77" s="28"/>
      <c r="C77" s="163"/>
      <c r="D77" s="128">
        <v>3.774</v>
      </c>
      <c r="E77" s="129">
        <v>0.55100000000000005</v>
      </c>
      <c r="F77" s="130">
        <v>5.7000000000000002E-2</v>
      </c>
      <c r="G77" s="158">
        <v>67.55</v>
      </c>
      <c r="H77" s="158">
        <v>5.48</v>
      </c>
      <c r="I77" s="162">
        <v>5.48</v>
      </c>
      <c r="J77" s="44">
        <v>0.14299999999999999</v>
      </c>
    </row>
    <row r="78" spans="1:10" ht="27.75" customHeight="1" x14ac:dyDescent="0.25">
      <c r="A78" s="156" t="s">
        <v>583</v>
      </c>
      <c r="B78" s="28"/>
      <c r="C78" s="163"/>
      <c r="D78" s="128">
        <v>3.774</v>
      </c>
      <c r="E78" s="129">
        <v>0.55100000000000005</v>
      </c>
      <c r="F78" s="130">
        <v>5.7000000000000002E-2</v>
      </c>
      <c r="G78" s="158">
        <v>1738.96</v>
      </c>
      <c r="H78" s="158">
        <v>5.48</v>
      </c>
      <c r="I78" s="162">
        <v>5.48</v>
      </c>
      <c r="J78" s="44">
        <v>0.14299999999999999</v>
      </c>
    </row>
    <row r="79" spans="1:10" ht="27.75" customHeight="1" x14ac:dyDescent="0.25">
      <c r="A79" s="156" t="s">
        <v>584</v>
      </c>
      <c r="B79" s="28"/>
      <c r="C79" s="163"/>
      <c r="D79" s="128">
        <v>3.774</v>
      </c>
      <c r="E79" s="129">
        <v>0.55100000000000005</v>
      </c>
      <c r="F79" s="130">
        <v>5.7000000000000002E-2</v>
      </c>
      <c r="G79" s="158">
        <v>5149.41</v>
      </c>
      <c r="H79" s="158">
        <v>5.48</v>
      </c>
      <c r="I79" s="162">
        <v>5.48</v>
      </c>
      <c r="J79" s="44">
        <v>0.14299999999999999</v>
      </c>
    </row>
    <row r="80" spans="1:10" ht="27.75" customHeight="1" x14ac:dyDescent="0.25">
      <c r="A80" s="156" t="s">
        <v>585</v>
      </c>
      <c r="B80" s="28"/>
      <c r="C80" s="163"/>
      <c r="D80" s="128">
        <v>3.774</v>
      </c>
      <c r="E80" s="129">
        <v>0.55100000000000005</v>
      </c>
      <c r="F80" s="130">
        <v>5.7000000000000002E-2</v>
      </c>
      <c r="G80" s="158">
        <v>11285.62</v>
      </c>
      <c r="H80" s="158">
        <v>5.48</v>
      </c>
      <c r="I80" s="162">
        <v>5.48</v>
      </c>
      <c r="J80" s="44">
        <v>0.14299999999999999</v>
      </c>
    </row>
    <row r="81" spans="1:10" ht="27.75" customHeight="1" x14ac:dyDescent="0.25">
      <c r="A81" s="156" t="s">
        <v>586</v>
      </c>
      <c r="B81" s="28"/>
      <c r="C81" s="163"/>
      <c r="D81" s="128">
        <v>3.774</v>
      </c>
      <c r="E81" s="129">
        <v>0.55100000000000005</v>
      </c>
      <c r="F81" s="130">
        <v>5.7000000000000002E-2</v>
      </c>
      <c r="G81" s="158">
        <v>21614.95</v>
      </c>
      <c r="H81" s="158">
        <v>5.48</v>
      </c>
      <c r="I81" s="162">
        <v>5.48</v>
      </c>
      <c r="J81" s="44">
        <v>0.14299999999999999</v>
      </c>
    </row>
    <row r="82" spans="1:10" ht="27.75" customHeight="1" x14ac:dyDescent="0.25">
      <c r="A82" s="156" t="s">
        <v>587</v>
      </c>
      <c r="B82" s="28"/>
      <c r="C82" s="163"/>
      <c r="D82" s="131">
        <v>10.718999999999999</v>
      </c>
      <c r="E82" s="132">
        <v>1.671</v>
      </c>
      <c r="F82" s="130">
        <v>0.90600000000000003</v>
      </c>
      <c r="G82" s="159"/>
      <c r="H82" s="159"/>
      <c r="I82" s="161"/>
      <c r="J82" s="45"/>
    </row>
    <row r="83" spans="1:10" ht="27.75" customHeight="1" x14ac:dyDescent="0.25">
      <c r="A83" s="156" t="s">
        <v>588</v>
      </c>
      <c r="B83" s="28"/>
      <c r="C83" s="163"/>
      <c r="D83" s="128">
        <v>-5.4889999999999999</v>
      </c>
      <c r="E83" s="129">
        <v>-1.1870000000000001</v>
      </c>
      <c r="F83" s="130">
        <v>-0.16</v>
      </c>
      <c r="G83" s="158">
        <v>0</v>
      </c>
      <c r="H83" s="159"/>
      <c r="I83" s="161"/>
      <c r="J83" s="45"/>
    </row>
    <row r="84" spans="1:10" ht="27.75" customHeight="1" x14ac:dyDescent="0.25">
      <c r="A84" s="156" t="s">
        <v>589</v>
      </c>
      <c r="B84" s="28"/>
      <c r="C84" s="163"/>
      <c r="D84" s="128">
        <v>-5.2160000000000002</v>
      </c>
      <c r="E84" s="129">
        <v>-1.0649999999999999</v>
      </c>
      <c r="F84" s="130">
        <v>-0.14000000000000001</v>
      </c>
      <c r="G84" s="158">
        <v>0</v>
      </c>
      <c r="H84" s="159"/>
      <c r="I84" s="161"/>
      <c r="J84" s="45"/>
    </row>
    <row r="85" spans="1:10" ht="27.75" customHeight="1" x14ac:dyDescent="0.25">
      <c r="A85" s="156" t="s">
        <v>590</v>
      </c>
      <c r="B85" s="28"/>
      <c r="C85" s="163"/>
      <c r="D85" s="128">
        <v>-5.4889999999999999</v>
      </c>
      <c r="E85" s="129">
        <v>-1.1870000000000001</v>
      </c>
      <c r="F85" s="130">
        <v>-0.16</v>
      </c>
      <c r="G85" s="158">
        <v>0</v>
      </c>
      <c r="H85" s="159"/>
      <c r="I85" s="161"/>
      <c r="J85" s="44">
        <v>0.30099999999999999</v>
      </c>
    </row>
    <row r="86" spans="1:10" ht="27.75" customHeight="1" x14ac:dyDescent="0.25">
      <c r="A86" s="156" t="s">
        <v>591</v>
      </c>
      <c r="B86" s="28"/>
      <c r="C86" s="163"/>
      <c r="D86" s="128">
        <v>-5.2160000000000002</v>
      </c>
      <c r="E86" s="129">
        <v>-1.0649999999999999</v>
      </c>
      <c r="F86" s="130">
        <v>-0.14000000000000001</v>
      </c>
      <c r="G86" s="158">
        <v>0</v>
      </c>
      <c r="H86" s="159"/>
      <c r="I86" s="161"/>
      <c r="J86" s="44">
        <v>0.28899999999999998</v>
      </c>
    </row>
    <row r="87" spans="1:10" ht="27.75" customHeight="1" x14ac:dyDescent="0.25">
      <c r="A87" s="156" t="s">
        <v>592</v>
      </c>
      <c r="B87" s="28"/>
      <c r="C87" s="163"/>
      <c r="D87" s="128">
        <v>-7.0609999999999999</v>
      </c>
      <c r="E87" s="129">
        <v>-1.1240000000000001</v>
      </c>
      <c r="F87" s="130">
        <v>-0.13</v>
      </c>
      <c r="G87" s="158">
        <v>89.91</v>
      </c>
      <c r="H87" s="159"/>
      <c r="I87" s="161"/>
      <c r="J87" s="44">
        <v>0.44600000000000001</v>
      </c>
    </row>
    <row r="88" spans="1:10" ht="27.75" customHeight="1" x14ac:dyDescent="0.25">
      <c r="A88" s="156" t="s">
        <v>593</v>
      </c>
      <c r="B88" s="28"/>
      <c r="C88" s="163"/>
      <c r="D88" s="128">
        <v>3.4180000000000001</v>
      </c>
      <c r="E88" s="129">
        <v>0.73899999999999999</v>
      </c>
      <c r="F88" s="130">
        <v>9.9000000000000005E-2</v>
      </c>
      <c r="G88" s="158">
        <v>5.36</v>
      </c>
      <c r="H88" s="159"/>
      <c r="I88" s="161"/>
      <c r="J88" s="45"/>
    </row>
    <row r="89" spans="1:10" ht="27.75" customHeight="1" x14ac:dyDescent="0.25">
      <c r="A89" s="156" t="s">
        <v>594</v>
      </c>
      <c r="B89" s="28"/>
      <c r="C89" s="163"/>
      <c r="D89" s="128">
        <v>3.4180000000000001</v>
      </c>
      <c r="E89" s="129">
        <v>0.73899999999999999</v>
      </c>
      <c r="F89" s="130">
        <v>9.9000000000000005E-2</v>
      </c>
      <c r="G89" s="159"/>
      <c r="H89" s="159"/>
      <c r="I89" s="161"/>
      <c r="J89" s="45"/>
    </row>
    <row r="90" spans="1:10" ht="27.75" customHeight="1" x14ac:dyDescent="0.25">
      <c r="A90" s="156" t="s">
        <v>595</v>
      </c>
      <c r="B90" s="28"/>
      <c r="C90" s="163"/>
      <c r="D90" s="128">
        <v>3.5590000000000002</v>
      </c>
      <c r="E90" s="129">
        <v>0.77</v>
      </c>
      <c r="F90" s="130">
        <v>0.10299999999999999</v>
      </c>
      <c r="G90" s="158">
        <v>1.52</v>
      </c>
      <c r="H90" s="159"/>
      <c r="I90" s="161"/>
      <c r="J90" s="45"/>
    </row>
    <row r="91" spans="1:10" ht="27.75" customHeight="1" x14ac:dyDescent="0.25">
      <c r="A91" s="156" t="s">
        <v>596</v>
      </c>
      <c r="B91" s="28"/>
      <c r="C91" s="163"/>
      <c r="D91" s="128">
        <v>3.5590000000000002</v>
      </c>
      <c r="E91" s="129">
        <v>0.77</v>
      </c>
      <c r="F91" s="130">
        <v>0.10299999999999999</v>
      </c>
      <c r="G91" s="158">
        <v>6.66</v>
      </c>
      <c r="H91" s="159"/>
      <c r="I91" s="161"/>
      <c r="J91" s="45"/>
    </row>
    <row r="92" spans="1:10" ht="27.75" customHeight="1" x14ac:dyDescent="0.25">
      <c r="A92" s="156" t="s">
        <v>597</v>
      </c>
      <c r="B92" s="28"/>
      <c r="C92" s="163"/>
      <c r="D92" s="128">
        <v>3.5590000000000002</v>
      </c>
      <c r="E92" s="129">
        <v>0.77</v>
      </c>
      <c r="F92" s="130">
        <v>0.10299999999999999</v>
      </c>
      <c r="G92" s="158">
        <v>11.7</v>
      </c>
      <c r="H92" s="159"/>
      <c r="I92" s="161"/>
      <c r="J92" s="45"/>
    </row>
    <row r="93" spans="1:10" ht="27.75" customHeight="1" x14ac:dyDescent="0.25">
      <c r="A93" s="156" t="s">
        <v>598</v>
      </c>
      <c r="B93" s="28"/>
      <c r="C93" s="163"/>
      <c r="D93" s="128">
        <v>3.5590000000000002</v>
      </c>
      <c r="E93" s="129">
        <v>0.77</v>
      </c>
      <c r="F93" s="130">
        <v>0.10299999999999999</v>
      </c>
      <c r="G93" s="158">
        <v>23</v>
      </c>
      <c r="H93" s="159"/>
      <c r="I93" s="161"/>
      <c r="J93" s="45"/>
    </row>
    <row r="94" spans="1:10" ht="27.75" customHeight="1" x14ac:dyDescent="0.25">
      <c r="A94" s="156" t="s">
        <v>599</v>
      </c>
      <c r="B94" s="28"/>
      <c r="C94" s="163"/>
      <c r="D94" s="128">
        <v>3.5590000000000002</v>
      </c>
      <c r="E94" s="129">
        <v>0.77</v>
      </c>
      <c r="F94" s="130">
        <v>0.10299999999999999</v>
      </c>
      <c r="G94" s="158">
        <v>63.72</v>
      </c>
      <c r="H94" s="159"/>
      <c r="I94" s="161"/>
      <c r="J94" s="45"/>
    </row>
    <row r="95" spans="1:10" ht="27.75" customHeight="1" x14ac:dyDescent="0.25">
      <c r="A95" s="156" t="s">
        <v>600</v>
      </c>
      <c r="B95" s="28"/>
      <c r="C95" s="163"/>
      <c r="D95" s="128">
        <v>3.5590000000000002</v>
      </c>
      <c r="E95" s="129">
        <v>0.77</v>
      </c>
      <c r="F95" s="130">
        <v>0.10299999999999999</v>
      </c>
      <c r="G95" s="159"/>
      <c r="H95" s="159"/>
      <c r="I95" s="161"/>
      <c r="J95" s="45"/>
    </row>
    <row r="96" spans="1:10" ht="27.75" customHeight="1" x14ac:dyDescent="0.25">
      <c r="A96" s="156" t="s">
        <v>601</v>
      </c>
      <c r="B96" s="28"/>
      <c r="C96" s="163"/>
      <c r="D96" s="128">
        <v>2.58</v>
      </c>
      <c r="E96" s="129">
        <v>0.50800000000000001</v>
      </c>
      <c r="F96" s="130">
        <v>6.6000000000000003E-2</v>
      </c>
      <c r="G96" s="158">
        <v>4.93</v>
      </c>
      <c r="H96" s="158">
        <v>1.48</v>
      </c>
      <c r="I96" s="162">
        <v>1.48</v>
      </c>
      <c r="J96" s="44">
        <v>0.13800000000000001</v>
      </c>
    </row>
    <row r="97" spans="1:10" ht="27.75" customHeight="1" x14ac:dyDescent="0.25">
      <c r="A97" s="156" t="s">
        <v>602</v>
      </c>
      <c r="B97" s="28"/>
      <c r="C97" s="163"/>
      <c r="D97" s="128">
        <v>2.58</v>
      </c>
      <c r="E97" s="129">
        <v>0.50800000000000001</v>
      </c>
      <c r="F97" s="130">
        <v>6.6000000000000003E-2</v>
      </c>
      <c r="G97" s="158">
        <v>125.07</v>
      </c>
      <c r="H97" s="158">
        <v>1.48</v>
      </c>
      <c r="I97" s="162">
        <v>1.48</v>
      </c>
      <c r="J97" s="44">
        <v>0.13800000000000001</v>
      </c>
    </row>
    <row r="98" spans="1:10" ht="27.75" customHeight="1" x14ac:dyDescent="0.25">
      <c r="A98" s="156" t="s">
        <v>603</v>
      </c>
      <c r="B98" s="28"/>
      <c r="C98" s="163"/>
      <c r="D98" s="128">
        <v>2.58</v>
      </c>
      <c r="E98" s="129">
        <v>0.50800000000000001</v>
      </c>
      <c r="F98" s="130">
        <v>6.6000000000000003E-2</v>
      </c>
      <c r="G98" s="158">
        <v>231.81</v>
      </c>
      <c r="H98" s="158">
        <v>1.48</v>
      </c>
      <c r="I98" s="162">
        <v>1.48</v>
      </c>
      <c r="J98" s="44">
        <v>0.13800000000000001</v>
      </c>
    </row>
    <row r="99" spans="1:10" ht="27.75" customHeight="1" x14ac:dyDescent="0.25">
      <c r="A99" s="156" t="s">
        <v>604</v>
      </c>
      <c r="B99" s="28"/>
      <c r="C99" s="163"/>
      <c r="D99" s="128">
        <v>2.58</v>
      </c>
      <c r="E99" s="129">
        <v>0.50800000000000001</v>
      </c>
      <c r="F99" s="130">
        <v>6.6000000000000003E-2</v>
      </c>
      <c r="G99" s="158">
        <v>364.64</v>
      </c>
      <c r="H99" s="158">
        <v>1.48</v>
      </c>
      <c r="I99" s="162">
        <v>1.48</v>
      </c>
      <c r="J99" s="44">
        <v>0.13800000000000001</v>
      </c>
    </row>
    <row r="100" spans="1:10" ht="27.75" customHeight="1" x14ac:dyDescent="0.25">
      <c r="A100" s="156" t="s">
        <v>605</v>
      </c>
      <c r="B100" s="28"/>
      <c r="C100" s="163"/>
      <c r="D100" s="128">
        <v>2.58</v>
      </c>
      <c r="E100" s="129">
        <v>0.50800000000000001</v>
      </c>
      <c r="F100" s="130">
        <v>6.6000000000000003E-2</v>
      </c>
      <c r="G100" s="158">
        <v>833.39</v>
      </c>
      <c r="H100" s="158">
        <v>1.48</v>
      </c>
      <c r="I100" s="162">
        <v>1.48</v>
      </c>
      <c r="J100" s="44">
        <v>0.13800000000000001</v>
      </c>
    </row>
    <row r="101" spans="1:10" ht="27.75" customHeight="1" x14ac:dyDescent="0.25">
      <c r="A101" s="156" t="s">
        <v>606</v>
      </c>
      <c r="B101" s="28"/>
      <c r="C101" s="163"/>
      <c r="D101" s="128">
        <v>3.0739999999999998</v>
      </c>
      <c r="E101" s="129">
        <v>0.48899999999999999</v>
      </c>
      <c r="F101" s="130">
        <v>5.7000000000000002E-2</v>
      </c>
      <c r="G101" s="158">
        <v>2.86</v>
      </c>
      <c r="H101" s="158">
        <v>3.78</v>
      </c>
      <c r="I101" s="162">
        <v>3.78</v>
      </c>
      <c r="J101" s="44">
        <v>0.128</v>
      </c>
    </row>
    <row r="102" spans="1:10" ht="27.75" customHeight="1" x14ac:dyDescent="0.25">
      <c r="A102" s="156" t="s">
        <v>607</v>
      </c>
      <c r="B102" s="28"/>
      <c r="C102" s="163"/>
      <c r="D102" s="128">
        <v>3.0739999999999998</v>
      </c>
      <c r="E102" s="129">
        <v>0.48899999999999999</v>
      </c>
      <c r="F102" s="130">
        <v>5.7000000000000002E-2</v>
      </c>
      <c r="G102" s="158">
        <v>200.35</v>
      </c>
      <c r="H102" s="158">
        <v>3.78</v>
      </c>
      <c r="I102" s="162">
        <v>3.78</v>
      </c>
      <c r="J102" s="44">
        <v>0.128</v>
      </c>
    </row>
    <row r="103" spans="1:10" ht="27.75" customHeight="1" x14ac:dyDescent="0.25">
      <c r="A103" s="156" t="s">
        <v>608</v>
      </c>
      <c r="B103" s="28"/>
      <c r="C103" s="163"/>
      <c r="D103" s="128">
        <v>3.0739999999999998</v>
      </c>
      <c r="E103" s="129">
        <v>0.48899999999999999</v>
      </c>
      <c r="F103" s="130">
        <v>5.7000000000000002E-2</v>
      </c>
      <c r="G103" s="158">
        <v>375.84</v>
      </c>
      <c r="H103" s="158">
        <v>3.78</v>
      </c>
      <c r="I103" s="162">
        <v>3.78</v>
      </c>
      <c r="J103" s="44">
        <v>0.128</v>
      </c>
    </row>
    <row r="104" spans="1:10" ht="27.75" customHeight="1" x14ac:dyDescent="0.25">
      <c r="A104" s="156" t="s">
        <v>609</v>
      </c>
      <c r="B104" s="28"/>
      <c r="C104" s="163"/>
      <c r="D104" s="128">
        <v>3.0739999999999998</v>
      </c>
      <c r="E104" s="129">
        <v>0.48899999999999999</v>
      </c>
      <c r="F104" s="130">
        <v>5.7000000000000002E-2</v>
      </c>
      <c r="G104" s="158">
        <v>594.20000000000005</v>
      </c>
      <c r="H104" s="158">
        <v>3.78</v>
      </c>
      <c r="I104" s="162">
        <v>3.78</v>
      </c>
      <c r="J104" s="44">
        <v>0.128</v>
      </c>
    </row>
    <row r="105" spans="1:10" ht="27.75" customHeight="1" x14ac:dyDescent="0.25">
      <c r="A105" s="156" t="s">
        <v>610</v>
      </c>
      <c r="B105" s="28"/>
      <c r="C105" s="163"/>
      <c r="D105" s="128">
        <v>3.0739999999999998</v>
      </c>
      <c r="E105" s="129">
        <v>0.48899999999999999</v>
      </c>
      <c r="F105" s="130">
        <v>5.7000000000000002E-2</v>
      </c>
      <c r="G105" s="158">
        <v>1364.78</v>
      </c>
      <c r="H105" s="158">
        <v>3.78</v>
      </c>
      <c r="I105" s="162">
        <v>3.78</v>
      </c>
      <c r="J105" s="44">
        <v>0.128</v>
      </c>
    </row>
    <row r="106" spans="1:10" ht="27.75" customHeight="1" x14ac:dyDescent="0.25">
      <c r="A106" s="156" t="s">
        <v>611</v>
      </c>
      <c r="B106" s="28"/>
      <c r="C106" s="163"/>
      <c r="D106" s="128">
        <v>2.6930000000000001</v>
      </c>
      <c r="E106" s="129">
        <v>0.39300000000000002</v>
      </c>
      <c r="F106" s="130">
        <v>4.1000000000000002E-2</v>
      </c>
      <c r="G106" s="158">
        <v>48.21</v>
      </c>
      <c r="H106" s="158">
        <v>3.91</v>
      </c>
      <c r="I106" s="162">
        <v>3.91</v>
      </c>
      <c r="J106" s="44">
        <v>0.10199999999999999</v>
      </c>
    </row>
    <row r="107" spans="1:10" ht="27.75" customHeight="1" x14ac:dyDescent="0.25">
      <c r="A107" s="156" t="s">
        <v>612</v>
      </c>
      <c r="B107" s="28"/>
      <c r="C107" s="163"/>
      <c r="D107" s="128">
        <v>2.6930000000000001</v>
      </c>
      <c r="E107" s="129">
        <v>0.39300000000000002</v>
      </c>
      <c r="F107" s="130">
        <v>4.1000000000000002E-2</v>
      </c>
      <c r="G107" s="158">
        <v>1240.98</v>
      </c>
      <c r="H107" s="158">
        <v>3.91</v>
      </c>
      <c r="I107" s="162">
        <v>3.91</v>
      </c>
      <c r="J107" s="44">
        <v>0.10199999999999999</v>
      </c>
    </row>
    <row r="108" spans="1:10" ht="27.75" customHeight="1" x14ac:dyDescent="0.25">
      <c r="A108" s="156" t="s">
        <v>613</v>
      </c>
      <c r="B108" s="28"/>
      <c r="C108" s="163"/>
      <c r="D108" s="128">
        <v>2.6930000000000001</v>
      </c>
      <c r="E108" s="129">
        <v>0.39300000000000002</v>
      </c>
      <c r="F108" s="130">
        <v>4.1000000000000002E-2</v>
      </c>
      <c r="G108" s="158">
        <v>3674.78</v>
      </c>
      <c r="H108" s="158">
        <v>3.91</v>
      </c>
      <c r="I108" s="162">
        <v>3.91</v>
      </c>
      <c r="J108" s="44">
        <v>0.10199999999999999</v>
      </c>
    </row>
    <row r="109" spans="1:10" ht="27.75" customHeight="1" x14ac:dyDescent="0.25">
      <c r="A109" s="156" t="s">
        <v>614</v>
      </c>
      <c r="B109" s="28"/>
      <c r="C109" s="163"/>
      <c r="D109" s="128">
        <v>2.6930000000000001</v>
      </c>
      <c r="E109" s="129">
        <v>0.39300000000000002</v>
      </c>
      <c r="F109" s="130">
        <v>4.1000000000000002E-2</v>
      </c>
      <c r="G109" s="158">
        <v>8053.77</v>
      </c>
      <c r="H109" s="158">
        <v>3.91</v>
      </c>
      <c r="I109" s="162">
        <v>3.91</v>
      </c>
      <c r="J109" s="44">
        <v>0.10199999999999999</v>
      </c>
    </row>
    <row r="110" spans="1:10" ht="27.75" customHeight="1" x14ac:dyDescent="0.25">
      <c r="A110" s="156" t="s">
        <v>615</v>
      </c>
      <c r="B110" s="28"/>
      <c r="C110" s="163"/>
      <c r="D110" s="128">
        <v>2.6930000000000001</v>
      </c>
      <c r="E110" s="129">
        <v>0.39300000000000002</v>
      </c>
      <c r="F110" s="130">
        <v>4.1000000000000002E-2</v>
      </c>
      <c r="G110" s="158">
        <v>15425.11</v>
      </c>
      <c r="H110" s="158">
        <v>3.91</v>
      </c>
      <c r="I110" s="162">
        <v>3.91</v>
      </c>
      <c r="J110" s="44">
        <v>0.10199999999999999</v>
      </c>
    </row>
    <row r="111" spans="1:10" ht="27.75" customHeight="1" x14ac:dyDescent="0.25">
      <c r="A111" s="156" t="s">
        <v>616</v>
      </c>
      <c r="B111" s="28"/>
      <c r="C111" s="163"/>
      <c r="D111" s="131">
        <v>7.649</v>
      </c>
      <c r="E111" s="132">
        <v>1.1930000000000001</v>
      </c>
      <c r="F111" s="130">
        <v>0.64600000000000002</v>
      </c>
      <c r="G111" s="159"/>
      <c r="H111" s="159"/>
      <c r="I111" s="161"/>
      <c r="J111" s="45"/>
    </row>
    <row r="112" spans="1:10" ht="27.75" customHeight="1" x14ac:dyDescent="0.25">
      <c r="A112" s="156" t="s">
        <v>617</v>
      </c>
      <c r="B112" s="28"/>
      <c r="C112" s="163"/>
      <c r="D112" s="128">
        <v>-3.9169999999999998</v>
      </c>
      <c r="E112" s="129">
        <v>-0.84699999999999998</v>
      </c>
      <c r="F112" s="130">
        <v>-0.114</v>
      </c>
      <c r="G112" s="158">
        <v>0</v>
      </c>
      <c r="H112" s="159"/>
      <c r="I112" s="161"/>
      <c r="J112" s="45"/>
    </row>
    <row r="113" spans="1:10" ht="27.75" customHeight="1" x14ac:dyDescent="0.25">
      <c r="A113" s="156" t="s">
        <v>618</v>
      </c>
      <c r="B113" s="28"/>
      <c r="C113" s="163"/>
      <c r="D113" s="128">
        <v>-3.722</v>
      </c>
      <c r="E113" s="129">
        <v>-0.76</v>
      </c>
      <c r="F113" s="130">
        <v>-0.1</v>
      </c>
      <c r="G113" s="158">
        <v>0</v>
      </c>
      <c r="H113" s="159"/>
      <c r="I113" s="161"/>
      <c r="J113" s="45"/>
    </row>
    <row r="114" spans="1:10" ht="27.75" customHeight="1" x14ac:dyDescent="0.25">
      <c r="A114" s="156" t="s">
        <v>619</v>
      </c>
      <c r="B114" s="28"/>
      <c r="C114" s="163"/>
      <c r="D114" s="128">
        <v>-3.9169999999999998</v>
      </c>
      <c r="E114" s="129">
        <v>-0.84699999999999998</v>
      </c>
      <c r="F114" s="130">
        <v>-0.114</v>
      </c>
      <c r="G114" s="158">
        <v>0</v>
      </c>
      <c r="H114" s="159"/>
      <c r="I114" s="161"/>
      <c r="J114" s="44">
        <v>0.215</v>
      </c>
    </row>
    <row r="115" spans="1:10" ht="27.75" customHeight="1" x14ac:dyDescent="0.25">
      <c r="A115" s="156" t="s">
        <v>620</v>
      </c>
      <c r="B115" s="28"/>
      <c r="C115" s="163"/>
      <c r="D115" s="128">
        <v>-3.722</v>
      </c>
      <c r="E115" s="129">
        <v>-0.76</v>
      </c>
      <c r="F115" s="130">
        <v>-0.1</v>
      </c>
      <c r="G115" s="158">
        <v>0</v>
      </c>
      <c r="H115" s="159"/>
      <c r="I115" s="161"/>
      <c r="J115" s="44">
        <v>0.20599999999999999</v>
      </c>
    </row>
    <row r="116" spans="1:10" ht="27.75" customHeight="1" x14ac:dyDescent="0.25">
      <c r="A116" s="156" t="s">
        <v>621</v>
      </c>
      <c r="B116" s="28"/>
      <c r="C116" s="163"/>
      <c r="D116" s="128">
        <v>-5.0389999999999997</v>
      </c>
      <c r="E116" s="129">
        <v>-0.80200000000000005</v>
      </c>
      <c r="F116" s="130">
        <v>-9.2999999999999999E-2</v>
      </c>
      <c r="G116" s="158">
        <v>64.16</v>
      </c>
      <c r="H116" s="159"/>
      <c r="I116" s="161"/>
      <c r="J116" s="44">
        <v>0.318</v>
      </c>
    </row>
    <row r="117" spans="1:10" ht="27.75" customHeight="1" x14ac:dyDescent="0.25">
      <c r="A117" s="156" t="s">
        <v>622</v>
      </c>
      <c r="B117" s="28"/>
      <c r="C117" s="163"/>
      <c r="D117" s="128">
        <v>2.5470000000000002</v>
      </c>
      <c r="E117" s="129">
        <v>0.55100000000000005</v>
      </c>
      <c r="F117" s="130">
        <v>7.3999999999999996E-2</v>
      </c>
      <c r="G117" s="158">
        <v>3.99</v>
      </c>
      <c r="H117" s="159"/>
      <c r="I117" s="161"/>
      <c r="J117" s="45"/>
    </row>
    <row r="118" spans="1:10" ht="27.75" customHeight="1" x14ac:dyDescent="0.25">
      <c r="A118" s="156" t="s">
        <v>623</v>
      </c>
      <c r="B118" s="28"/>
      <c r="C118" s="163"/>
      <c r="D118" s="128">
        <v>2.5470000000000002</v>
      </c>
      <c r="E118" s="129">
        <v>0.55100000000000005</v>
      </c>
      <c r="F118" s="130">
        <v>7.3999999999999996E-2</v>
      </c>
      <c r="G118" s="159"/>
      <c r="H118" s="159"/>
      <c r="I118" s="161"/>
      <c r="J118" s="45"/>
    </row>
    <row r="119" spans="1:10" ht="27.75" customHeight="1" x14ac:dyDescent="0.25">
      <c r="A119" s="156" t="s">
        <v>624</v>
      </c>
      <c r="B119" s="28"/>
      <c r="C119" s="163"/>
      <c r="D119" s="128">
        <v>2.6520000000000001</v>
      </c>
      <c r="E119" s="129">
        <v>0.57399999999999995</v>
      </c>
      <c r="F119" s="130">
        <v>7.6999999999999999E-2</v>
      </c>
      <c r="G119" s="158">
        <v>1.1299999999999999</v>
      </c>
      <c r="H119" s="159"/>
      <c r="I119" s="161"/>
      <c r="J119" s="45"/>
    </row>
    <row r="120" spans="1:10" ht="27.75" customHeight="1" x14ac:dyDescent="0.25">
      <c r="A120" s="156" t="s">
        <v>625</v>
      </c>
      <c r="B120" s="28"/>
      <c r="C120" s="163"/>
      <c r="D120" s="128">
        <v>2.6520000000000001</v>
      </c>
      <c r="E120" s="129">
        <v>0.57399999999999995</v>
      </c>
      <c r="F120" s="130">
        <v>7.6999999999999999E-2</v>
      </c>
      <c r="G120" s="158">
        <v>4.97</v>
      </c>
      <c r="H120" s="159"/>
      <c r="I120" s="161"/>
      <c r="J120" s="45"/>
    </row>
    <row r="121" spans="1:10" ht="27.75" customHeight="1" x14ac:dyDescent="0.25">
      <c r="A121" s="156" t="s">
        <v>626</v>
      </c>
      <c r="B121" s="28"/>
      <c r="C121" s="163"/>
      <c r="D121" s="128">
        <v>2.6520000000000001</v>
      </c>
      <c r="E121" s="129">
        <v>0.57399999999999995</v>
      </c>
      <c r="F121" s="130">
        <v>7.6999999999999999E-2</v>
      </c>
      <c r="G121" s="158">
        <v>8.7200000000000006</v>
      </c>
      <c r="H121" s="159"/>
      <c r="I121" s="161"/>
      <c r="J121" s="45"/>
    </row>
    <row r="122" spans="1:10" ht="27.75" customHeight="1" x14ac:dyDescent="0.25">
      <c r="A122" s="156" t="s">
        <v>627</v>
      </c>
      <c r="B122" s="28"/>
      <c r="C122" s="163"/>
      <c r="D122" s="128">
        <v>2.6520000000000001</v>
      </c>
      <c r="E122" s="129">
        <v>0.57399999999999995</v>
      </c>
      <c r="F122" s="130">
        <v>7.6999999999999999E-2</v>
      </c>
      <c r="G122" s="158">
        <v>17.14</v>
      </c>
      <c r="H122" s="159"/>
      <c r="I122" s="161"/>
      <c r="J122" s="45"/>
    </row>
    <row r="123" spans="1:10" ht="27.75" customHeight="1" x14ac:dyDescent="0.25">
      <c r="A123" s="156" t="s">
        <v>628</v>
      </c>
      <c r="B123" s="28"/>
      <c r="C123" s="163"/>
      <c r="D123" s="128">
        <v>2.6520000000000001</v>
      </c>
      <c r="E123" s="129">
        <v>0.57399999999999995</v>
      </c>
      <c r="F123" s="130">
        <v>7.6999999999999999E-2</v>
      </c>
      <c r="G123" s="158">
        <v>47.49</v>
      </c>
      <c r="H123" s="159"/>
      <c r="I123" s="161"/>
      <c r="J123" s="45"/>
    </row>
    <row r="124" spans="1:10" ht="27.75" customHeight="1" x14ac:dyDescent="0.25">
      <c r="A124" s="156" t="s">
        <v>629</v>
      </c>
      <c r="B124" s="28"/>
      <c r="C124" s="163"/>
      <c r="D124" s="128">
        <v>2.6520000000000001</v>
      </c>
      <c r="E124" s="129">
        <v>0.57399999999999995</v>
      </c>
      <c r="F124" s="130">
        <v>7.6999999999999999E-2</v>
      </c>
      <c r="G124" s="159"/>
      <c r="H124" s="159"/>
      <c r="I124" s="161"/>
      <c r="J124" s="45"/>
    </row>
    <row r="125" spans="1:10" ht="27.75" customHeight="1" x14ac:dyDescent="0.25">
      <c r="A125" s="156" t="s">
        <v>630</v>
      </c>
      <c r="B125" s="28"/>
      <c r="C125" s="163"/>
      <c r="D125" s="128">
        <v>1.923</v>
      </c>
      <c r="E125" s="129">
        <v>0.379</v>
      </c>
      <c r="F125" s="130">
        <v>4.9000000000000002E-2</v>
      </c>
      <c r="G125" s="158">
        <v>3.67</v>
      </c>
      <c r="H125" s="158">
        <v>1.1000000000000001</v>
      </c>
      <c r="I125" s="162">
        <v>1.1000000000000001</v>
      </c>
      <c r="J125" s="44">
        <v>0.10299999999999999</v>
      </c>
    </row>
    <row r="126" spans="1:10" ht="27.75" customHeight="1" x14ac:dyDescent="0.25">
      <c r="A126" s="156" t="s">
        <v>631</v>
      </c>
      <c r="B126" s="28"/>
      <c r="C126" s="163"/>
      <c r="D126" s="128">
        <v>1.923</v>
      </c>
      <c r="E126" s="129">
        <v>0.379</v>
      </c>
      <c r="F126" s="130">
        <v>4.9000000000000002E-2</v>
      </c>
      <c r="G126" s="158">
        <v>93.21</v>
      </c>
      <c r="H126" s="158">
        <v>1.1000000000000001</v>
      </c>
      <c r="I126" s="162">
        <v>1.1000000000000001</v>
      </c>
      <c r="J126" s="44">
        <v>0.10299999999999999</v>
      </c>
    </row>
    <row r="127" spans="1:10" ht="27.75" customHeight="1" x14ac:dyDescent="0.25">
      <c r="A127" s="156" t="s">
        <v>632</v>
      </c>
      <c r="B127" s="28"/>
      <c r="C127" s="163"/>
      <c r="D127" s="128">
        <v>1.923</v>
      </c>
      <c r="E127" s="129">
        <v>0.379</v>
      </c>
      <c r="F127" s="130">
        <v>4.9000000000000002E-2</v>
      </c>
      <c r="G127" s="158">
        <v>172.76</v>
      </c>
      <c r="H127" s="158">
        <v>1.1000000000000001</v>
      </c>
      <c r="I127" s="162">
        <v>1.1000000000000001</v>
      </c>
      <c r="J127" s="44">
        <v>0.10299999999999999</v>
      </c>
    </row>
    <row r="128" spans="1:10" ht="27.75" customHeight="1" x14ac:dyDescent="0.25">
      <c r="A128" s="156" t="s">
        <v>633</v>
      </c>
      <c r="B128" s="28"/>
      <c r="C128" s="163"/>
      <c r="D128" s="128">
        <v>1.923</v>
      </c>
      <c r="E128" s="129">
        <v>0.379</v>
      </c>
      <c r="F128" s="130">
        <v>4.9000000000000002E-2</v>
      </c>
      <c r="G128" s="158">
        <v>271.75</v>
      </c>
      <c r="H128" s="158">
        <v>1.1000000000000001</v>
      </c>
      <c r="I128" s="162">
        <v>1.1000000000000001</v>
      </c>
      <c r="J128" s="44">
        <v>0.10299999999999999</v>
      </c>
    </row>
    <row r="129" spans="1:10" ht="27.75" customHeight="1" x14ac:dyDescent="0.25">
      <c r="A129" s="156" t="s">
        <v>634</v>
      </c>
      <c r="B129" s="28"/>
      <c r="C129" s="163"/>
      <c r="D129" s="128">
        <v>1.923</v>
      </c>
      <c r="E129" s="129">
        <v>0.379</v>
      </c>
      <c r="F129" s="130">
        <v>4.9000000000000002E-2</v>
      </c>
      <c r="G129" s="158">
        <v>621.09</v>
      </c>
      <c r="H129" s="158">
        <v>1.1000000000000001</v>
      </c>
      <c r="I129" s="162">
        <v>1.1000000000000001</v>
      </c>
      <c r="J129" s="44">
        <v>0.10299999999999999</v>
      </c>
    </row>
    <row r="130" spans="1:10" ht="27.75" customHeight="1" x14ac:dyDescent="0.25">
      <c r="A130" s="156" t="s">
        <v>635</v>
      </c>
      <c r="B130" s="28"/>
      <c r="C130" s="163"/>
      <c r="D130" s="128">
        <v>2.2909999999999999</v>
      </c>
      <c r="E130" s="129">
        <v>0.36499999999999999</v>
      </c>
      <c r="F130" s="130">
        <v>4.2000000000000003E-2</v>
      </c>
      <c r="G130" s="158">
        <v>2.13</v>
      </c>
      <c r="H130" s="158">
        <v>2.81</v>
      </c>
      <c r="I130" s="162">
        <v>2.81</v>
      </c>
      <c r="J130" s="44">
        <v>9.5000000000000001E-2</v>
      </c>
    </row>
    <row r="131" spans="1:10" ht="27.75" customHeight="1" x14ac:dyDescent="0.25">
      <c r="A131" s="156" t="s">
        <v>636</v>
      </c>
      <c r="B131" s="28"/>
      <c r="C131" s="163"/>
      <c r="D131" s="128">
        <v>2.2909999999999999</v>
      </c>
      <c r="E131" s="129">
        <v>0.36499999999999999</v>
      </c>
      <c r="F131" s="130">
        <v>4.2000000000000003E-2</v>
      </c>
      <c r="G131" s="158">
        <v>149.32</v>
      </c>
      <c r="H131" s="158">
        <v>2.81</v>
      </c>
      <c r="I131" s="162">
        <v>2.81</v>
      </c>
      <c r="J131" s="44">
        <v>9.5000000000000001E-2</v>
      </c>
    </row>
    <row r="132" spans="1:10" ht="27.75" customHeight="1" x14ac:dyDescent="0.25">
      <c r="A132" s="156" t="s">
        <v>637</v>
      </c>
      <c r="B132" s="28"/>
      <c r="C132" s="163"/>
      <c r="D132" s="128">
        <v>2.2909999999999999</v>
      </c>
      <c r="E132" s="129">
        <v>0.36499999999999999</v>
      </c>
      <c r="F132" s="130">
        <v>4.2000000000000003E-2</v>
      </c>
      <c r="G132" s="158">
        <v>280.10000000000002</v>
      </c>
      <c r="H132" s="158">
        <v>2.81</v>
      </c>
      <c r="I132" s="162">
        <v>2.81</v>
      </c>
      <c r="J132" s="44">
        <v>9.5000000000000001E-2</v>
      </c>
    </row>
    <row r="133" spans="1:10" ht="27.75" customHeight="1" x14ac:dyDescent="0.25">
      <c r="A133" s="156" t="s">
        <v>638</v>
      </c>
      <c r="B133" s="28"/>
      <c r="C133" s="163"/>
      <c r="D133" s="128">
        <v>2.2909999999999999</v>
      </c>
      <c r="E133" s="129">
        <v>0.36499999999999999</v>
      </c>
      <c r="F133" s="130">
        <v>4.2000000000000003E-2</v>
      </c>
      <c r="G133" s="158">
        <v>442.84</v>
      </c>
      <c r="H133" s="158">
        <v>2.81</v>
      </c>
      <c r="I133" s="162">
        <v>2.81</v>
      </c>
      <c r="J133" s="44">
        <v>9.5000000000000001E-2</v>
      </c>
    </row>
    <row r="134" spans="1:10" ht="27.75" customHeight="1" x14ac:dyDescent="0.25">
      <c r="A134" s="156" t="s">
        <v>639</v>
      </c>
      <c r="B134" s="28"/>
      <c r="C134" s="163"/>
      <c r="D134" s="128">
        <v>2.2909999999999999</v>
      </c>
      <c r="E134" s="129">
        <v>0.36499999999999999</v>
      </c>
      <c r="F134" s="130">
        <v>4.2000000000000003E-2</v>
      </c>
      <c r="G134" s="158">
        <v>1017.12</v>
      </c>
      <c r="H134" s="158">
        <v>2.81</v>
      </c>
      <c r="I134" s="162">
        <v>2.81</v>
      </c>
      <c r="J134" s="44">
        <v>9.5000000000000001E-2</v>
      </c>
    </row>
    <row r="135" spans="1:10" ht="27.75" customHeight="1" x14ac:dyDescent="0.25">
      <c r="A135" s="156" t="s">
        <v>640</v>
      </c>
      <c r="B135" s="28"/>
      <c r="C135" s="163"/>
      <c r="D135" s="128">
        <v>2.0070000000000001</v>
      </c>
      <c r="E135" s="129">
        <v>0.29299999999999998</v>
      </c>
      <c r="F135" s="130">
        <v>0.03</v>
      </c>
      <c r="G135" s="158">
        <v>35.93</v>
      </c>
      <c r="H135" s="158">
        <v>2.91</v>
      </c>
      <c r="I135" s="162">
        <v>2.91</v>
      </c>
      <c r="J135" s="44">
        <v>7.5999999999999998E-2</v>
      </c>
    </row>
    <row r="136" spans="1:10" ht="27.75" customHeight="1" x14ac:dyDescent="0.25">
      <c r="A136" s="156" t="s">
        <v>641</v>
      </c>
      <c r="B136" s="28"/>
      <c r="C136" s="163"/>
      <c r="D136" s="128">
        <v>2.0070000000000001</v>
      </c>
      <c r="E136" s="129">
        <v>0.29299999999999998</v>
      </c>
      <c r="F136" s="130">
        <v>0.03</v>
      </c>
      <c r="G136" s="158">
        <v>924.86</v>
      </c>
      <c r="H136" s="158">
        <v>2.91</v>
      </c>
      <c r="I136" s="162">
        <v>2.91</v>
      </c>
      <c r="J136" s="44">
        <v>7.5999999999999998E-2</v>
      </c>
    </row>
    <row r="137" spans="1:10" ht="27.75" customHeight="1" x14ac:dyDescent="0.25">
      <c r="A137" s="156" t="s">
        <v>642</v>
      </c>
      <c r="B137" s="28"/>
      <c r="C137" s="163"/>
      <c r="D137" s="128">
        <v>2.0070000000000001</v>
      </c>
      <c r="E137" s="129">
        <v>0.29299999999999998</v>
      </c>
      <c r="F137" s="130">
        <v>0.03</v>
      </c>
      <c r="G137" s="158">
        <v>2738.68</v>
      </c>
      <c r="H137" s="158">
        <v>2.91</v>
      </c>
      <c r="I137" s="162">
        <v>2.91</v>
      </c>
      <c r="J137" s="44">
        <v>7.5999999999999998E-2</v>
      </c>
    </row>
    <row r="138" spans="1:10" ht="27.75" customHeight="1" x14ac:dyDescent="0.25">
      <c r="A138" s="156" t="s">
        <v>643</v>
      </c>
      <c r="B138" s="28"/>
      <c r="C138" s="163"/>
      <c r="D138" s="128">
        <v>2.0070000000000001</v>
      </c>
      <c r="E138" s="129">
        <v>0.29299999999999998</v>
      </c>
      <c r="F138" s="130">
        <v>0.03</v>
      </c>
      <c r="G138" s="158">
        <v>6002.18</v>
      </c>
      <c r="H138" s="158">
        <v>2.91</v>
      </c>
      <c r="I138" s="162">
        <v>2.91</v>
      </c>
      <c r="J138" s="44">
        <v>7.5999999999999998E-2</v>
      </c>
    </row>
    <row r="139" spans="1:10" ht="27.75" customHeight="1" x14ac:dyDescent="0.25">
      <c r="A139" s="156" t="s">
        <v>644</v>
      </c>
      <c r="B139" s="28"/>
      <c r="C139" s="163"/>
      <c r="D139" s="128">
        <v>2.0070000000000001</v>
      </c>
      <c r="E139" s="129">
        <v>0.29299999999999998</v>
      </c>
      <c r="F139" s="130">
        <v>0.03</v>
      </c>
      <c r="G139" s="158">
        <v>11495.77</v>
      </c>
      <c r="H139" s="158">
        <v>2.91</v>
      </c>
      <c r="I139" s="162">
        <v>2.91</v>
      </c>
      <c r="J139" s="44">
        <v>7.5999999999999998E-2</v>
      </c>
    </row>
    <row r="140" spans="1:10" ht="27.75" customHeight="1" x14ac:dyDescent="0.25">
      <c r="A140" s="156" t="s">
        <v>645</v>
      </c>
      <c r="B140" s="28"/>
      <c r="C140" s="163"/>
      <c r="D140" s="131">
        <v>5.7009999999999996</v>
      </c>
      <c r="E140" s="132">
        <v>0.88900000000000001</v>
      </c>
      <c r="F140" s="130">
        <v>0.48199999999999998</v>
      </c>
      <c r="G140" s="159"/>
      <c r="H140" s="159"/>
      <c r="I140" s="161"/>
      <c r="J140" s="45"/>
    </row>
    <row r="141" spans="1:10" ht="27.75" customHeight="1" x14ac:dyDescent="0.25">
      <c r="A141" s="156" t="s">
        <v>646</v>
      </c>
      <c r="B141" s="28"/>
      <c r="C141" s="163"/>
      <c r="D141" s="128">
        <v>-2.92</v>
      </c>
      <c r="E141" s="129">
        <v>-0.63100000000000001</v>
      </c>
      <c r="F141" s="130">
        <v>-8.5000000000000006E-2</v>
      </c>
      <c r="G141" s="158">
        <v>0</v>
      </c>
      <c r="H141" s="159"/>
      <c r="I141" s="161"/>
      <c r="J141" s="45"/>
    </row>
    <row r="142" spans="1:10" ht="27.75" customHeight="1" x14ac:dyDescent="0.25">
      <c r="A142" s="156" t="s">
        <v>647</v>
      </c>
      <c r="B142" s="28"/>
      <c r="C142" s="163"/>
      <c r="D142" s="128">
        <v>-2.774</v>
      </c>
      <c r="E142" s="129">
        <v>-0.56599999999999995</v>
      </c>
      <c r="F142" s="130">
        <v>-7.3999999999999996E-2</v>
      </c>
      <c r="G142" s="158">
        <v>0</v>
      </c>
      <c r="H142" s="159"/>
      <c r="I142" s="161"/>
      <c r="J142" s="45"/>
    </row>
    <row r="143" spans="1:10" ht="27.75" customHeight="1" x14ac:dyDescent="0.25">
      <c r="A143" s="156" t="s">
        <v>648</v>
      </c>
      <c r="B143" s="28"/>
      <c r="C143" s="163"/>
      <c r="D143" s="128">
        <v>-2.92</v>
      </c>
      <c r="E143" s="129">
        <v>-0.63100000000000001</v>
      </c>
      <c r="F143" s="130">
        <v>-8.5000000000000006E-2</v>
      </c>
      <c r="G143" s="158">
        <v>0</v>
      </c>
      <c r="H143" s="159"/>
      <c r="I143" s="161"/>
      <c r="J143" s="44">
        <v>0.16</v>
      </c>
    </row>
    <row r="144" spans="1:10" ht="27.75" customHeight="1" x14ac:dyDescent="0.25">
      <c r="A144" s="156" t="s">
        <v>649</v>
      </c>
      <c r="B144" s="28"/>
      <c r="C144" s="163"/>
      <c r="D144" s="128">
        <v>-2.774</v>
      </c>
      <c r="E144" s="129">
        <v>-0.56599999999999995</v>
      </c>
      <c r="F144" s="130">
        <v>-7.3999999999999996E-2</v>
      </c>
      <c r="G144" s="158">
        <v>0</v>
      </c>
      <c r="H144" s="159"/>
      <c r="I144" s="161"/>
      <c r="J144" s="44">
        <v>0.154</v>
      </c>
    </row>
    <row r="145" spans="1:10" ht="27.75" customHeight="1" x14ac:dyDescent="0.25">
      <c r="A145" s="156" t="s">
        <v>650</v>
      </c>
      <c r="B145" s="28"/>
      <c r="C145" s="163"/>
      <c r="D145" s="128">
        <v>-3.7549999999999999</v>
      </c>
      <c r="E145" s="129">
        <v>-0.59799999999999998</v>
      </c>
      <c r="F145" s="130">
        <v>-6.9000000000000006E-2</v>
      </c>
      <c r="G145" s="158">
        <v>47.82</v>
      </c>
      <c r="H145" s="159"/>
      <c r="I145" s="161"/>
      <c r="J145" s="44">
        <v>0.23699999999999999</v>
      </c>
    </row>
    <row r="146" spans="1:10" ht="27.75" customHeight="1" x14ac:dyDescent="0.25">
      <c r="A146" s="156" t="s">
        <v>651</v>
      </c>
      <c r="B146" s="28"/>
      <c r="C146" s="163"/>
      <c r="D146" s="128">
        <v>1.1080000000000001</v>
      </c>
      <c r="E146" s="129">
        <v>0.24</v>
      </c>
      <c r="F146" s="130">
        <v>3.2000000000000001E-2</v>
      </c>
      <c r="G146" s="158">
        <v>1.74</v>
      </c>
      <c r="H146" s="159"/>
      <c r="I146" s="161"/>
      <c r="J146" s="45"/>
    </row>
    <row r="147" spans="1:10" ht="27.75" customHeight="1" x14ac:dyDescent="0.25">
      <c r="A147" s="156" t="s">
        <v>652</v>
      </c>
      <c r="B147" s="28"/>
      <c r="C147" s="163"/>
      <c r="D147" s="128">
        <v>1.1080000000000001</v>
      </c>
      <c r="E147" s="129">
        <v>0.24</v>
      </c>
      <c r="F147" s="130">
        <v>3.2000000000000001E-2</v>
      </c>
      <c r="G147" s="159"/>
      <c r="H147" s="159"/>
      <c r="I147" s="161"/>
      <c r="J147" s="45"/>
    </row>
    <row r="148" spans="1:10" ht="27.75" customHeight="1" x14ac:dyDescent="0.25">
      <c r="A148" s="156" t="s">
        <v>653</v>
      </c>
      <c r="B148" s="28"/>
      <c r="C148" s="163"/>
      <c r="D148" s="128">
        <v>1.1539999999999999</v>
      </c>
      <c r="E148" s="129">
        <v>0.25</v>
      </c>
      <c r="F148" s="130">
        <v>3.4000000000000002E-2</v>
      </c>
      <c r="G148" s="158">
        <v>0.49</v>
      </c>
      <c r="H148" s="159"/>
      <c r="I148" s="161"/>
      <c r="J148" s="45"/>
    </row>
    <row r="149" spans="1:10" ht="27.75" customHeight="1" x14ac:dyDescent="0.25">
      <c r="A149" s="156" t="s">
        <v>654</v>
      </c>
      <c r="B149" s="28"/>
      <c r="C149" s="163"/>
      <c r="D149" s="128">
        <v>1.1539999999999999</v>
      </c>
      <c r="E149" s="129">
        <v>0.25</v>
      </c>
      <c r="F149" s="130">
        <v>3.4000000000000002E-2</v>
      </c>
      <c r="G149" s="158">
        <v>2.16</v>
      </c>
      <c r="H149" s="159"/>
      <c r="I149" s="161"/>
      <c r="J149" s="45"/>
    </row>
    <row r="150" spans="1:10" ht="27.75" customHeight="1" x14ac:dyDescent="0.25">
      <c r="A150" s="156" t="s">
        <v>655</v>
      </c>
      <c r="B150" s="28"/>
      <c r="C150" s="163"/>
      <c r="D150" s="128">
        <v>1.1539999999999999</v>
      </c>
      <c r="E150" s="129">
        <v>0.25</v>
      </c>
      <c r="F150" s="130">
        <v>3.4000000000000002E-2</v>
      </c>
      <c r="G150" s="158">
        <v>3.79</v>
      </c>
      <c r="H150" s="159"/>
      <c r="I150" s="161"/>
      <c r="J150" s="45"/>
    </row>
    <row r="151" spans="1:10" ht="27.75" customHeight="1" x14ac:dyDescent="0.25">
      <c r="A151" s="156" t="s">
        <v>656</v>
      </c>
      <c r="B151" s="28"/>
      <c r="C151" s="163"/>
      <c r="D151" s="128">
        <v>1.1539999999999999</v>
      </c>
      <c r="E151" s="129">
        <v>0.25</v>
      </c>
      <c r="F151" s="130">
        <v>3.4000000000000002E-2</v>
      </c>
      <c r="G151" s="158">
        <v>7.45</v>
      </c>
      <c r="H151" s="159"/>
      <c r="I151" s="161"/>
      <c r="J151" s="45"/>
    </row>
    <row r="152" spans="1:10" ht="27.75" customHeight="1" x14ac:dyDescent="0.25">
      <c r="A152" s="156" t="s">
        <v>657</v>
      </c>
      <c r="B152" s="28"/>
      <c r="C152" s="163"/>
      <c r="D152" s="128">
        <v>1.1539999999999999</v>
      </c>
      <c r="E152" s="129">
        <v>0.25</v>
      </c>
      <c r="F152" s="130">
        <v>3.4000000000000002E-2</v>
      </c>
      <c r="G152" s="158">
        <v>20.66</v>
      </c>
      <c r="H152" s="159"/>
      <c r="I152" s="161"/>
      <c r="J152" s="45"/>
    </row>
    <row r="153" spans="1:10" ht="27.75" customHeight="1" x14ac:dyDescent="0.25">
      <c r="A153" s="156" t="s">
        <v>658</v>
      </c>
      <c r="B153" s="28"/>
      <c r="C153" s="163"/>
      <c r="D153" s="128">
        <v>1.1539999999999999</v>
      </c>
      <c r="E153" s="129">
        <v>0.25</v>
      </c>
      <c r="F153" s="130">
        <v>3.4000000000000002E-2</v>
      </c>
      <c r="G153" s="159"/>
      <c r="H153" s="159"/>
      <c r="I153" s="161"/>
      <c r="J153" s="45"/>
    </row>
    <row r="154" spans="1:10" ht="27.75" customHeight="1" x14ac:dyDescent="0.25">
      <c r="A154" s="156" t="s">
        <v>659</v>
      </c>
      <c r="B154" s="28"/>
      <c r="C154" s="163"/>
      <c r="D154" s="128">
        <v>0.83599999999999997</v>
      </c>
      <c r="E154" s="129">
        <v>0.16500000000000001</v>
      </c>
      <c r="F154" s="130">
        <v>2.1000000000000001E-2</v>
      </c>
      <c r="G154" s="158">
        <v>1.6</v>
      </c>
      <c r="H154" s="158">
        <v>0.48</v>
      </c>
      <c r="I154" s="162">
        <v>0.48</v>
      </c>
      <c r="J154" s="44">
        <v>4.4999999999999998E-2</v>
      </c>
    </row>
    <row r="155" spans="1:10" ht="27.75" customHeight="1" x14ac:dyDescent="0.25">
      <c r="A155" s="156" t="s">
        <v>660</v>
      </c>
      <c r="B155" s="28"/>
      <c r="C155" s="163"/>
      <c r="D155" s="128">
        <v>0.83599999999999997</v>
      </c>
      <c r="E155" s="129">
        <v>0.16500000000000001</v>
      </c>
      <c r="F155" s="130">
        <v>2.1000000000000001E-2</v>
      </c>
      <c r="G155" s="158">
        <v>40.54</v>
      </c>
      <c r="H155" s="158">
        <v>0.48</v>
      </c>
      <c r="I155" s="162">
        <v>0.48</v>
      </c>
      <c r="J155" s="44">
        <v>4.4999999999999998E-2</v>
      </c>
    </row>
    <row r="156" spans="1:10" ht="27.75" customHeight="1" x14ac:dyDescent="0.25">
      <c r="A156" s="156" t="s">
        <v>661</v>
      </c>
      <c r="B156" s="28"/>
      <c r="C156" s="163"/>
      <c r="D156" s="128">
        <v>0.83599999999999997</v>
      </c>
      <c r="E156" s="129">
        <v>0.16500000000000001</v>
      </c>
      <c r="F156" s="130">
        <v>2.1000000000000001E-2</v>
      </c>
      <c r="G156" s="158">
        <v>75.150000000000006</v>
      </c>
      <c r="H156" s="158">
        <v>0.48</v>
      </c>
      <c r="I156" s="162">
        <v>0.48</v>
      </c>
      <c r="J156" s="44">
        <v>4.4999999999999998E-2</v>
      </c>
    </row>
    <row r="157" spans="1:10" ht="27.75" customHeight="1" x14ac:dyDescent="0.25">
      <c r="A157" s="156" t="s">
        <v>662</v>
      </c>
      <c r="B157" s="28"/>
      <c r="C157" s="163"/>
      <c r="D157" s="128">
        <v>0.83599999999999997</v>
      </c>
      <c r="E157" s="129">
        <v>0.16500000000000001</v>
      </c>
      <c r="F157" s="130">
        <v>2.1000000000000001E-2</v>
      </c>
      <c r="G157" s="158">
        <v>118.21</v>
      </c>
      <c r="H157" s="158">
        <v>0.48</v>
      </c>
      <c r="I157" s="162">
        <v>0.48</v>
      </c>
      <c r="J157" s="44">
        <v>4.4999999999999998E-2</v>
      </c>
    </row>
    <row r="158" spans="1:10" ht="27.75" customHeight="1" x14ac:dyDescent="0.25">
      <c r="A158" s="156" t="s">
        <v>663</v>
      </c>
      <c r="B158" s="28"/>
      <c r="C158" s="163"/>
      <c r="D158" s="128">
        <v>0.83599999999999997</v>
      </c>
      <c r="E158" s="129">
        <v>0.16500000000000001</v>
      </c>
      <c r="F158" s="130">
        <v>2.1000000000000001E-2</v>
      </c>
      <c r="G158" s="158">
        <v>270.16000000000003</v>
      </c>
      <c r="H158" s="158">
        <v>0.48</v>
      </c>
      <c r="I158" s="162">
        <v>0.48</v>
      </c>
      <c r="J158" s="44">
        <v>4.4999999999999998E-2</v>
      </c>
    </row>
    <row r="159" spans="1:10" ht="27.75" customHeight="1" x14ac:dyDescent="0.25">
      <c r="A159" s="156" t="s">
        <v>664</v>
      </c>
      <c r="B159" s="28"/>
      <c r="C159" s="163"/>
      <c r="D159" s="128">
        <v>0.997</v>
      </c>
      <c r="E159" s="129">
        <v>0.159</v>
      </c>
      <c r="F159" s="130">
        <v>1.7999999999999999E-2</v>
      </c>
      <c r="G159" s="158">
        <v>0.93</v>
      </c>
      <c r="H159" s="158">
        <v>1.22</v>
      </c>
      <c r="I159" s="162">
        <v>1.22</v>
      </c>
      <c r="J159" s="44">
        <v>4.1000000000000002E-2</v>
      </c>
    </row>
    <row r="160" spans="1:10" ht="27.75" customHeight="1" x14ac:dyDescent="0.25">
      <c r="A160" s="156" t="s">
        <v>665</v>
      </c>
      <c r="B160" s="28"/>
      <c r="C160" s="163"/>
      <c r="D160" s="128">
        <v>0.997</v>
      </c>
      <c r="E160" s="129">
        <v>0.159</v>
      </c>
      <c r="F160" s="130">
        <v>1.7999999999999999E-2</v>
      </c>
      <c r="G160" s="158">
        <v>64.95</v>
      </c>
      <c r="H160" s="158">
        <v>1.22</v>
      </c>
      <c r="I160" s="162">
        <v>1.22</v>
      </c>
      <c r="J160" s="44">
        <v>4.1000000000000002E-2</v>
      </c>
    </row>
    <row r="161" spans="1:10" ht="27.75" customHeight="1" x14ac:dyDescent="0.25">
      <c r="A161" s="156" t="s">
        <v>666</v>
      </c>
      <c r="B161" s="28"/>
      <c r="C161" s="163"/>
      <c r="D161" s="128">
        <v>0.997</v>
      </c>
      <c r="E161" s="129">
        <v>0.159</v>
      </c>
      <c r="F161" s="130">
        <v>1.7999999999999999E-2</v>
      </c>
      <c r="G161" s="158">
        <v>121.84</v>
      </c>
      <c r="H161" s="158">
        <v>1.22</v>
      </c>
      <c r="I161" s="162">
        <v>1.22</v>
      </c>
      <c r="J161" s="44">
        <v>4.1000000000000002E-2</v>
      </c>
    </row>
    <row r="162" spans="1:10" ht="27.75" customHeight="1" x14ac:dyDescent="0.25">
      <c r="A162" s="156" t="s">
        <v>667</v>
      </c>
      <c r="B162" s="28"/>
      <c r="C162" s="163"/>
      <c r="D162" s="128">
        <v>0.997</v>
      </c>
      <c r="E162" s="129">
        <v>0.159</v>
      </c>
      <c r="F162" s="130">
        <v>1.7999999999999999E-2</v>
      </c>
      <c r="G162" s="158">
        <v>192.62</v>
      </c>
      <c r="H162" s="158">
        <v>1.22</v>
      </c>
      <c r="I162" s="162">
        <v>1.22</v>
      </c>
      <c r="J162" s="44">
        <v>4.1000000000000002E-2</v>
      </c>
    </row>
    <row r="163" spans="1:10" ht="27.75" customHeight="1" x14ac:dyDescent="0.25">
      <c r="A163" s="156" t="s">
        <v>668</v>
      </c>
      <c r="B163" s="28"/>
      <c r="C163" s="163"/>
      <c r="D163" s="128">
        <v>0.997</v>
      </c>
      <c r="E163" s="129">
        <v>0.159</v>
      </c>
      <c r="F163" s="130">
        <v>1.7999999999999999E-2</v>
      </c>
      <c r="G163" s="158">
        <v>442.42</v>
      </c>
      <c r="H163" s="158">
        <v>1.22</v>
      </c>
      <c r="I163" s="162">
        <v>1.22</v>
      </c>
      <c r="J163" s="44">
        <v>4.1000000000000002E-2</v>
      </c>
    </row>
    <row r="164" spans="1:10" ht="27.75" customHeight="1" x14ac:dyDescent="0.25">
      <c r="A164" s="156" t="s">
        <v>669</v>
      </c>
      <c r="B164" s="28"/>
      <c r="C164" s="163"/>
      <c r="D164" s="128">
        <v>0.873</v>
      </c>
      <c r="E164" s="129">
        <v>0.128</v>
      </c>
      <c r="F164" s="130">
        <v>1.2999999999999999E-2</v>
      </c>
      <c r="G164" s="158">
        <v>15.63</v>
      </c>
      <c r="H164" s="158">
        <v>1.27</v>
      </c>
      <c r="I164" s="162">
        <v>1.27</v>
      </c>
      <c r="J164" s="44">
        <v>3.3000000000000002E-2</v>
      </c>
    </row>
    <row r="165" spans="1:10" ht="27.75" customHeight="1" x14ac:dyDescent="0.25">
      <c r="A165" s="156" t="s">
        <v>670</v>
      </c>
      <c r="B165" s="28"/>
      <c r="C165" s="163"/>
      <c r="D165" s="128">
        <v>0.873</v>
      </c>
      <c r="E165" s="129">
        <v>0.128</v>
      </c>
      <c r="F165" s="130">
        <v>1.2999999999999999E-2</v>
      </c>
      <c r="G165" s="158">
        <v>402.29</v>
      </c>
      <c r="H165" s="158">
        <v>1.27</v>
      </c>
      <c r="I165" s="162">
        <v>1.27</v>
      </c>
      <c r="J165" s="44">
        <v>3.3000000000000002E-2</v>
      </c>
    </row>
    <row r="166" spans="1:10" ht="27.75" customHeight="1" x14ac:dyDescent="0.25">
      <c r="A166" s="156" t="s">
        <v>671</v>
      </c>
      <c r="B166" s="28"/>
      <c r="C166" s="163"/>
      <c r="D166" s="128">
        <v>0.873</v>
      </c>
      <c r="E166" s="129">
        <v>0.128</v>
      </c>
      <c r="F166" s="130">
        <v>1.2999999999999999E-2</v>
      </c>
      <c r="G166" s="158">
        <v>1191.26</v>
      </c>
      <c r="H166" s="158">
        <v>1.27</v>
      </c>
      <c r="I166" s="162">
        <v>1.27</v>
      </c>
      <c r="J166" s="44">
        <v>3.3000000000000002E-2</v>
      </c>
    </row>
    <row r="167" spans="1:10" ht="27.75" customHeight="1" x14ac:dyDescent="0.25">
      <c r="A167" s="156" t="s">
        <v>672</v>
      </c>
      <c r="B167" s="28"/>
      <c r="C167" s="163"/>
      <c r="D167" s="128">
        <v>0.873</v>
      </c>
      <c r="E167" s="129">
        <v>0.128</v>
      </c>
      <c r="F167" s="130">
        <v>1.2999999999999999E-2</v>
      </c>
      <c r="G167" s="158">
        <v>2610.8000000000002</v>
      </c>
      <c r="H167" s="158">
        <v>1.27</v>
      </c>
      <c r="I167" s="162">
        <v>1.27</v>
      </c>
      <c r="J167" s="44">
        <v>3.3000000000000002E-2</v>
      </c>
    </row>
    <row r="168" spans="1:10" ht="27.75" customHeight="1" x14ac:dyDescent="0.25">
      <c r="A168" s="156" t="s">
        <v>673</v>
      </c>
      <c r="B168" s="28"/>
      <c r="C168" s="163"/>
      <c r="D168" s="128">
        <v>0.873</v>
      </c>
      <c r="E168" s="129">
        <v>0.128</v>
      </c>
      <c r="F168" s="130">
        <v>1.2999999999999999E-2</v>
      </c>
      <c r="G168" s="158">
        <v>5000.38</v>
      </c>
      <c r="H168" s="158">
        <v>1.27</v>
      </c>
      <c r="I168" s="162">
        <v>1.27</v>
      </c>
      <c r="J168" s="44">
        <v>3.3000000000000002E-2</v>
      </c>
    </row>
    <row r="169" spans="1:10" ht="27.75" customHeight="1" x14ac:dyDescent="0.25">
      <c r="A169" s="156" t="s">
        <v>674</v>
      </c>
      <c r="B169" s="28"/>
      <c r="C169" s="163"/>
      <c r="D169" s="131">
        <v>2.48</v>
      </c>
      <c r="E169" s="132">
        <v>0.38700000000000001</v>
      </c>
      <c r="F169" s="130">
        <v>0.21</v>
      </c>
      <c r="G169" s="159"/>
      <c r="H169" s="159"/>
      <c r="I169" s="161"/>
      <c r="J169" s="45"/>
    </row>
    <row r="170" spans="1:10" ht="27.75" customHeight="1" x14ac:dyDescent="0.25">
      <c r="A170" s="156" t="s">
        <v>675</v>
      </c>
      <c r="B170" s="28"/>
      <c r="C170" s="163"/>
      <c r="D170" s="128">
        <v>-1.27</v>
      </c>
      <c r="E170" s="129">
        <v>-0.27500000000000002</v>
      </c>
      <c r="F170" s="130">
        <v>-3.6999999999999998E-2</v>
      </c>
      <c r="G170" s="158">
        <v>0</v>
      </c>
      <c r="H170" s="159"/>
      <c r="I170" s="161"/>
      <c r="J170" s="45"/>
    </row>
    <row r="171" spans="1:10" ht="27.75" customHeight="1" x14ac:dyDescent="0.25">
      <c r="A171" s="156" t="s">
        <v>676</v>
      </c>
      <c r="B171" s="28"/>
      <c r="C171" s="163"/>
      <c r="D171" s="128">
        <v>-1.2070000000000001</v>
      </c>
      <c r="E171" s="129">
        <v>-0.246</v>
      </c>
      <c r="F171" s="130">
        <v>-3.2000000000000001E-2</v>
      </c>
      <c r="G171" s="158">
        <v>0</v>
      </c>
      <c r="H171" s="159"/>
      <c r="I171" s="161"/>
      <c r="J171" s="45"/>
    </row>
    <row r="172" spans="1:10" ht="27.75" customHeight="1" x14ac:dyDescent="0.25">
      <c r="A172" s="156" t="s">
        <v>677</v>
      </c>
      <c r="B172" s="28"/>
      <c r="C172" s="163"/>
      <c r="D172" s="128">
        <v>-1.27</v>
      </c>
      <c r="E172" s="129">
        <v>-0.27500000000000002</v>
      </c>
      <c r="F172" s="130">
        <v>-3.6999999999999998E-2</v>
      </c>
      <c r="G172" s="158">
        <v>0</v>
      </c>
      <c r="H172" s="159"/>
      <c r="I172" s="161"/>
      <c r="J172" s="44">
        <v>7.0000000000000007E-2</v>
      </c>
    </row>
    <row r="173" spans="1:10" ht="27.75" customHeight="1" x14ac:dyDescent="0.25">
      <c r="A173" s="156" t="s">
        <v>678</v>
      </c>
      <c r="B173" s="28"/>
      <c r="C173" s="163"/>
      <c r="D173" s="128">
        <v>-1.2070000000000001</v>
      </c>
      <c r="E173" s="129">
        <v>-0.246</v>
      </c>
      <c r="F173" s="130">
        <v>-3.2000000000000001E-2</v>
      </c>
      <c r="G173" s="158">
        <v>0</v>
      </c>
      <c r="H173" s="159"/>
      <c r="I173" s="161"/>
      <c r="J173" s="44">
        <v>6.7000000000000004E-2</v>
      </c>
    </row>
    <row r="174" spans="1:10" ht="27.75" customHeight="1" x14ac:dyDescent="0.25">
      <c r="A174" s="156" t="s">
        <v>679</v>
      </c>
      <c r="B174" s="28"/>
      <c r="C174" s="163"/>
      <c r="D174" s="128">
        <v>-1.633</v>
      </c>
      <c r="E174" s="129">
        <v>-0.26</v>
      </c>
      <c r="F174" s="130">
        <v>-0.03</v>
      </c>
      <c r="G174" s="158">
        <v>20.8</v>
      </c>
      <c r="H174" s="159"/>
      <c r="I174" s="161"/>
      <c r="J174" s="44">
        <v>0.10299999999999999</v>
      </c>
    </row>
    <row r="175" spans="1:10" ht="27.75" customHeight="1" x14ac:dyDescent="0.25">
      <c r="A175" s="156" t="s">
        <v>680</v>
      </c>
      <c r="B175" s="28"/>
      <c r="C175" s="163"/>
      <c r="D175" s="128">
        <v>0</v>
      </c>
      <c r="E175" s="129">
        <v>0</v>
      </c>
      <c r="F175" s="130">
        <v>0</v>
      </c>
      <c r="G175" s="158">
        <v>0</v>
      </c>
      <c r="H175" s="159"/>
      <c r="I175" s="161"/>
      <c r="J175" s="45"/>
    </row>
    <row r="176" spans="1:10" ht="27.75" customHeight="1" x14ac:dyDescent="0.25">
      <c r="A176" s="156" t="s">
        <v>681</v>
      </c>
      <c r="B176" s="28"/>
      <c r="C176" s="163"/>
      <c r="D176" s="128">
        <v>0</v>
      </c>
      <c r="E176" s="129">
        <v>0</v>
      </c>
      <c r="F176" s="130">
        <v>0</v>
      </c>
      <c r="G176" s="159"/>
      <c r="H176" s="159"/>
      <c r="I176" s="161"/>
      <c r="J176" s="45"/>
    </row>
    <row r="177" spans="1:10" ht="27.75" customHeight="1" x14ac:dyDescent="0.25">
      <c r="A177" s="156" t="s">
        <v>682</v>
      </c>
      <c r="B177" s="28"/>
      <c r="C177" s="163"/>
      <c r="D177" s="128">
        <v>0</v>
      </c>
      <c r="E177" s="129">
        <v>0</v>
      </c>
      <c r="F177" s="130">
        <v>0</v>
      </c>
      <c r="G177" s="158">
        <v>0</v>
      </c>
      <c r="H177" s="159"/>
      <c r="I177" s="161"/>
      <c r="J177" s="45"/>
    </row>
    <row r="178" spans="1:10" ht="27.75" customHeight="1" x14ac:dyDescent="0.25">
      <c r="A178" s="156" t="s">
        <v>683</v>
      </c>
      <c r="B178" s="28"/>
      <c r="C178" s="163"/>
      <c r="D178" s="128">
        <v>0</v>
      </c>
      <c r="E178" s="129">
        <v>0</v>
      </c>
      <c r="F178" s="130">
        <v>0</v>
      </c>
      <c r="G178" s="158">
        <v>0</v>
      </c>
      <c r="H178" s="159"/>
      <c r="I178" s="161"/>
      <c r="J178" s="45"/>
    </row>
    <row r="179" spans="1:10" ht="27.75" customHeight="1" x14ac:dyDescent="0.25">
      <c r="A179" s="156" t="s">
        <v>684</v>
      </c>
      <c r="B179" s="28"/>
      <c r="C179" s="163"/>
      <c r="D179" s="128">
        <v>0</v>
      </c>
      <c r="E179" s="129">
        <v>0</v>
      </c>
      <c r="F179" s="130">
        <v>0</v>
      </c>
      <c r="G179" s="158">
        <v>0</v>
      </c>
      <c r="H179" s="159"/>
      <c r="I179" s="161"/>
      <c r="J179" s="45"/>
    </row>
    <row r="180" spans="1:10" ht="27.75" customHeight="1" x14ac:dyDescent="0.25">
      <c r="A180" s="156" t="s">
        <v>685</v>
      </c>
      <c r="B180" s="28"/>
      <c r="C180" s="163"/>
      <c r="D180" s="128">
        <v>0</v>
      </c>
      <c r="E180" s="129">
        <v>0</v>
      </c>
      <c r="F180" s="130">
        <v>0</v>
      </c>
      <c r="G180" s="158">
        <v>0</v>
      </c>
      <c r="H180" s="159"/>
      <c r="I180" s="161"/>
      <c r="J180" s="45"/>
    </row>
    <row r="181" spans="1:10" ht="27.75" customHeight="1" x14ac:dyDescent="0.25">
      <c r="A181" s="156" t="s">
        <v>686</v>
      </c>
      <c r="B181" s="28"/>
      <c r="C181" s="163"/>
      <c r="D181" s="128">
        <v>0</v>
      </c>
      <c r="E181" s="129">
        <v>0</v>
      </c>
      <c r="F181" s="130">
        <v>0</v>
      </c>
      <c r="G181" s="158">
        <v>0</v>
      </c>
      <c r="H181" s="159"/>
      <c r="I181" s="161"/>
      <c r="J181" s="45"/>
    </row>
    <row r="182" spans="1:10" ht="27.75" customHeight="1" x14ac:dyDescent="0.25">
      <c r="A182" s="156" t="s">
        <v>687</v>
      </c>
      <c r="B182" s="28"/>
      <c r="C182" s="163"/>
      <c r="D182" s="128">
        <v>0</v>
      </c>
      <c r="E182" s="129">
        <v>0</v>
      </c>
      <c r="F182" s="130">
        <v>0</v>
      </c>
      <c r="G182" s="159"/>
      <c r="H182" s="159"/>
      <c r="I182" s="161"/>
      <c r="J182" s="45"/>
    </row>
    <row r="183" spans="1:10" ht="27.75" customHeight="1" x14ac:dyDescent="0.25">
      <c r="A183" s="156" t="s">
        <v>688</v>
      </c>
      <c r="B183" s="28"/>
      <c r="C183" s="163"/>
      <c r="D183" s="128">
        <v>0</v>
      </c>
      <c r="E183" s="129">
        <v>0</v>
      </c>
      <c r="F183" s="130">
        <v>0</v>
      </c>
      <c r="G183" s="158">
        <v>0</v>
      </c>
      <c r="H183" s="158">
        <v>0</v>
      </c>
      <c r="I183" s="162">
        <v>0</v>
      </c>
      <c r="J183" s="44">
        <v>0</v>
      </c>
    </row>
    <row r="184" spans="1:10" ht="27.75" customHeight="1" x14ac:dyDescent="0.25">
      <c r="A184" s="156" t="s">
        <v>689</v>
      </c>
      <c r="B184" s="28"/>
      <c r="C184" s="163"/>
      <c r="D184" s="128">
        <v>0</v>
      </c>
      <c r="E184" s="129">
        <v>0</v>
      </c>
      <c r="F184" s="130">
        <v>0</v>
      </c>
      <c r="G184" s="158">
        <v>0</v>
      </c>
      <c r="H184" s="158">
        <v>0</v>
      </c>
      <c r="I184" s="162">
        <v>0</v>
      </c>
      <c r="J184" s="44">
        <v>0</v>
      </c>
    </row>
    <row r="185" spans="1:10" ht="27.75" customHeight="1" x14ac:dyDescent="0.25">
      <c r="A185" s="156" t="s">
        <v>690</v>
      </c>
      <c r="B185" s="28"/>
      <c r="C185" s="163"/>
      <c r="D185" s="128">
        <v>0</v>
      </c>
      <c r="E185" s="129">
        <v>0</v>
      </c>
      <c r="F185" s="130">
        <v>0</v>
      </c>
      <c r="G185" s="158">
        <v>0</v>
      </c>
      <c r="H185" s="158">
        <v>0</v>
      </c>
      <c r="I185" s="162">
        <v>0</v>
      </c>
      <c r="J185" s="44">
        <v>0</v>
      </c>
    </row>
    <row r="186" spans="1:10" ht="27.75" customHeight="1" x14ac:dyDescent="0.25">
      <c r="A186" s="156" t="s">
        <v>691</v>
      </c>
      <c r="B186" s="28"/>
      <c r="C186" s="163"/>
      <c r="D186" s="128">
        <v>0</v>
      </c>
      <c r="E186" s="129">
        <v>0</v>
      </c>
      <c r="F186" s="130">
        <v>0</v>
      </c>
      <c r="G186" s="158">
        <v>0</v>
      </c>
      <c r="H186" s="158">
        <v>0</v>
      </c>
      <c r="I186" s="162">
        <v>0</v>
      </c>
      <c r="J186" s="44">
        <v>0</v>
      </c>
    </row>
    <row r="187" spans="1:10" ht="27.75" customHeight="1" x14ac:dyDescent="0.25">
      <c r="A187" s="156" t="s">
        <v>692</v>
      </c>
      <c r="B187" s="28"/>
      <c r="C187" s="163"/>
      <c r="D187" s="128">
        <v>0</v>
      </c>
      <c r="E187" s="129">
        <v>0</v>
      </c>
      <c r="F187" s="130">
        <v>0</v>
      </c>
      <c r="G187" s="158">
        <v>0</v>
      </c>
      <c r="H187" s="158">
        <v>0</v>
      </c>
      <c r="I187" s="162">
        <v>0</v>
      </c>
      <c r="J187" s="44">
        <v>0</v>
      </c>
    </row>
    <row r="188" spans="1:10" ht="27.75" customHeight="1" x14ac:dyDescent="0.25">
      <c r="A188" s="156" t="s">
        <v>693</v>
      </c>
      <c r="B188" s="28"/>
      <c r="C188" s="163"/>
      <c r="D188" s="128">
        <v>0</v>
      </c>
      <c r="E188" s="129">
        <v>0</v>
      </c>
      <c r="F188" s="130">
        <v>0</v>
      </c>
      <c r="G188" s="158">
        <v>0</v>
      </c>
      <c r="H188" s="158">
        <v>0</v>
      </c>
      <c r="I188" s="162">
        <v>0</v>
      </c>
      <c r="J188" s="44">
        <v>0</v>
      </c>
    </row>
    <row r="189" spans="1:10" ht="27.75" customHeight="1" x14ac:dyDescent="0.25">
      <c r="A189" s="156" t="s">
        <v>694</v>
      </c>
      <c r="B189" s="28"/>
      <c r="C189" s="163"/>
      <c r="D189" s="128">
        <v>0</v>
      </c>
      <c r="E189" s="129">
        <v>0</v>
      </c>
      <c r="F189" s="130">
        <v>0</v>
      </c>
      <c r="G189" s="158">
        <v>0</v>
      </c>
      <c r="H189" s="158">
        <v>0</v>
      </c>
      <c r="I189" s="162">
        <v>0</v>
      </c>
      <c r="J189" s="44">
        <v>0</v>
      </c>
    </row>
    <row r="190" spans="1:10" ht="27.75" customHeight="1" x14ac:dyDescent="0.25">
      <c r="A190" s="156" t="s">
        <v>695</v>
      </c>
      <c r="B190" s="28"/>
      <c r="C190" s="163"/>
      <c r="D190" s="128">
        <v>0</v>
      </c>
      <c r="E190" s="129">
        <v>0</v>
      </c>
      <c r="F190" s="130">
        <v>0</v>
      </c>
      <c r="G190" s="158">
        <v>0</v>
      </c>
      <c r="H190" s="158">
        <v>0</v>
      </c>
      <c r="I190" s="162">
        <v>0</v>
      </c>
      <c r="J190" s="44">
        <v>0</v>
      </c>
    </row>
    <row r="191" spans="1:10" ht="27.75" customHeight="1" x14ac:dyDescent="0.25">
      <c r="A191" s="156" t="s">
        <v>696</v>
      </c>
      <c r="B191" s="28"/>
      <c r="C191" s="163"/>
      <c r="D191" s="128">
        <v>0</v>
      </c>
      <c r="E191" s="129">
        <v>0</v>
      </c>
      <c r="F191" s="130">
        <v>0</v>
      </c>
      <c r="G191" s="158">
        <v>0</v>
      </c>
      <c r="H191" s="158">
        <v>0</v>
      </c>
      <c r="I191" s="162">
        <v>0</v>
      </c>
      <c r="J191" s="44">
        <v>0</v>
      </c>
    </row>
    <row r="192" spans="1:10" ht="27.75" customHeight="1" x14ac:dyDescent="0.25">
      <c r="A192" s="156" t="s">
        <v>697</v>
      </c>
      <c r="B192" s="28"/>
      <c r="C192" s="163"/>
      <c r="D192" s="128">
        <v>0</v>
      </c>
      <c r="E192" s="129">
        <v>0</v>
      </c>
      <c r="F192" s="130">
        <v>0</v>
      </c>
      <c r="G192" s="158">
        <v>0</v>
      </c>
      <c r="H192" s="158">
        <v>0</v>
      </c>
      <c r="I192" s="162">
        <v>0</v>
      </c>
      <c r="J192" s="44">
        <v>0</v>
      </c>
    </row>
    <row r="193" spans="1:10" ht="27.75" customHeight="1" x14ac:dyDescent="0.25">
      <c r="A193" s="156" t="s">
        <v>698</v>
      </c>
      <c r="B193" s="28"/>
      <c r="C193" s="163"/>
      <c r="D193" s="128">
        <v>0</v>
      </c>
      <c r="E193" s="129">
        <v>0</v>
      </c>
      <c r="F193" s="130">
        <v>0</v>
      </c>
      <c r="G193" s="158">
        <v>0</v>
      </c>
      <c r="H193" s="158">
        <v>0</v>
      </c>
      <c r="I193" s="162">
        <v>0</v>
      </c>
      <c r="J193" s="44">
        <v>0</v>
      </c>
    </row>
    <row r="194" spans="1:10" ht="27.75" customHeight="1" x14ac:dyDescent="0.25">
      <c r="A194" s="156" t="s">
        <v>699</v>
      </c>
      <c r="B194" s="28"/>
      <c r="C194" s="163"/>
      <c r="D194" s="128">
        <v>0</v>
      </c>
      <c r="E194" s="129">
        <v>0</v>
      </c>
      <c r="F194" s="130">
        <v>0</v>
      </c>
      <c r="G194" s="158">
        <v>0</v>
      </c>
      <c r="H194" s="158">
        <v>0</v>
      </c>
      <c r="I194" s="162">
        <v>0</v>
      </c>
      <c r="J194" s="44">
        <v>0</v>
      </c>
    </row>
    <row r="195" spans="1:10" ht="27.75" customHeight="1" x14ac:dyDescent="0.25">
      <c r="A195" s="156" t="s">
        <v>700</v>
      </c>
      <c r="B195" s="28"/>
      <c r="C195" s="163"/>
      <c r="D195" s="128">
        <v>0</v>
      </c>
      <c r="E195" s="129">
        <v>0</v>
      </c>
      <c r="F195" s="130">
        <v>0</v>
      </c>
      <c r="G195" s="158">
        <v>0</v>
      </c>
      <c r="H195" s="158">
        <v>0</v>
      </c>
      <c r="I195" s="162">
        <v>0</v>
      </c>
      <c r="J195" s="44">
        <v>0</v>
      </c>
    </row>
    <row r="196" spans="1:10" ht="27.75" customHeight="1" x14ac:dyDescent="0.25">
      <c r="A196" s="156" t="s">
        <v>701</v>
      </c>
      <c r="B196" s="28"/>
      <c r="C196" s="163"/>
      <c r="D196" s="128">
        <v>0</v>
      </c>
      <c r="E196" s="129">
        <v>0</v>
      </c>
      <c r="F196" s="130">
        <v>0</v>
      </c>
      <c r="G196" s="158">
        <v>0</v>
      </c>
      <c r="H196" s="158">
        <v>0</v>
      </c>
      <c r="I196" s="162">
        <v>0</v>
      </c>
      <c r="J196" s="44">
        <v>0</v>
      </c>
    </row>
    <row r="197" spans="1:10" ht="27.75" customHeight="1" x14ac:dyDescent="0.25">
      <c r="A197" s="156" t="s">
        <v>702</v>
      </c>
      <c r="B197" s="28"/>
      <c r="C197" s="163"/>
      <c r="D197" s="128">
        <v>0</v>
      </c>
      <c r="E197" s="129">
        <v>0</v>
      </c>
      <c r="F197" s="130">
        <v>0</v>
      </c>
      <c r="G197" s="158">
        <v>0</v>
      </c>
      <c r="H197" s="158">
        <v>0</v>
      </c>
      <c r="I197" s="162">
        <v>0</v>
      </c>
      <c r="J197" s="44">
        <v>0</v>
      </c>
    </row>
    <row r="198" spans="1:10" ht="27.75" customHeight="1" x14ac:dyDescent="0.25">
      <c r="A198" s="156" t="s">
        <v>703</v>
      </c>
      <c r="B198" s="28"/>
      <c r="C198" s="163"/>
      <c r="D198" s="131">
        <v>0</v>
      </c>
      <c r="E198" s="132">
        <v>0</v>
      </c>
      <c r="F198" s="130">
        <v>0</v>
      </c>
      <c r="G198" s="159"/>
      <c r="H198" s="159"/>
      <c r="I198" s="161"/>
      <c r="J198" s="45"/>
    </row>
    <row r="199" spans="1:10" ht="27.75" customHeight="1" x14ac:dyDescent="0.25">
      <c r="A199" s="156" t="s">
        <v>704</v>
      </c>
      <c r="B199" s="28"/>
      <c r="C199" s="163"/>
      <c r="D199" s="128">
        <v>0</v>
      </c>
      <c r="E199" s="129">
        <v>0</v>
      </c>
      <c r="F199" s="130">
        <v>0</v>
      </c>
      <c r="G199" s="158">
        <v>0</v>
      </c>
      <c r="H199" s="159"/>
      <c r="I199" s="161"/>
      <c r="J199" s="45"/>
    </row>
    <row r="200" spans="1:10" ht="27.75" customHeight="1" x14ac:dyDescent="0.25">
      <c r="A200" s="156" t="s">
        <v>705</v>
      </c>
      <c r="B200" s="28"/>
      <c r="C200" s="163"/>
      <c r="D200" s="128">
        <v>0</v>
      </c>
      <c r="E200" s="129">
        <v>0</v>
      </c>
      <c r="F200" s="130">
        <v>0</v>
      </c>
      <c r="G200" s="158">
        <v>0</v>
      </c>
      <c r="H200" s="159"/>
      <c r="I200" s="161"/>
      <c r="J200" s="45"/>
    </row>
    <row r="201" spans="1:10" ht="27.75" customHeight="1" x14ac:dyDescent="0.25">
      <c r="A201" s="156" t="s">
        <v>706</v>
      </c>
      <c r="B201" s="28"/>
      <c r="C201" s="163"/>
      <c r="D201" s="128">
        <v>0</v>
      </c>
      <c r="E201" s="129">
        <v>0</v>
      </c>
      <c r="F201" s="130">
        <v>0</v>
      </c>
      <c r="G201" s="158">
        <v>0</v>
      </c>
      <c r="H201" s="159"/>
      <c r="I201" s="161"/>
      <c r="J201" s="44">
        <v>0</v>
      </c>
    </row>
    <row r="202" spans="1:10" ht="27.75" customHeight="1" x14ac:dyDescent="0.25">
      <c r="A202" s="156" t="s">
        <v>707</v>
      </c>
      <c r="B202" s="28"/>
      <c r="C202" s="163"/>
      <c r="D202" s="128">
        <v>0</v>
      </c>
      <c r="E202" s="129">
        <v>0</v>
      </c>
      <c r="F202" s="130">
        <v>0</v>
      </c>
      <c r="G202" s="158">
        <v>0</v>
      </c>
      <c r="H202" s="159"/>
      <c r="I202" s="161"/>
      <c r="J202" s="44">
        <v>0</v>
      </c>
    </row>
    <row r="203" spans="1:10" ht="27.75" customHeight="1" x14ac:dyDescent="0.25">
      <c r="A203" s="156" t="s">
        <v>708</v>
      </c>
      <c r="B203" s="28"/>
      <c r="C203" s="163"/>
      <c r="D203" s="128">
        <v>0</v>
      </c>
      <c r="E203" s="129">
        <v>0</v>
      </c>
      <c r="F203" s="130">
        <v>0</v>
      </c>
      <c r="G203" s="158">
        <v>0</v>
      </c>
      <c r="H203" s="159"/>
      <c r="I203" s="161"/>
      <c r="J203" s="44">
        <v>0</v>
      </c>
    </row>
  </sheetData>
  <mergeCells count="13">
    <mergeCell ref="F5:G5"/>
    <mergeCell ref="F10:G10"/>
    <mergeCell ref="H10:J10"/>
    <mergeCell ref="B1:D1"/>
    <mergeCell ref="F1:H1"/>
    <mergeCell ref="A2:J2"/>
    <mergeCell ref="A4:D4"/>
    <mergeCell ref="F4:J4"/>
    <mergeCell ref="F6:G6"/>
    <mergeCell ref="F7:G7"/>
    <mergeCell ref="B8:D8"/>
    <mergeCell ref="F8:G8"/>
    <mergeCell ref="F9:G9"/>
  </mergeCells>
  <hyperlinks>
    <hyperlink ref="A1" location="Overview!A1" display="Back to Overview" xr:uid="{CE13EE8B-37BA-428A-B5BD-52497972C1DB}"/>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2468-A3A9-4B2B-A5B4-3141FA16297E}">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NGED West Midlands Area (GSP Group _E)"</f>
        <v>Southern Electric Power Distribution plc - Effective from 1 April 2027 - Final LDNO tariffs in NGED West Midlands Area (GSP Group _E)</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81" t="s">
        <v>50</v>
      </c>
      <c r="B6" s="86" t="s">
        <v>140</v>
      </c>
      <c r="C6" s="86" t="s">
        <v>137</v>
      </c>
      <c r="D6" s="86" t="s">
        <v>138</v>
      </c>
      <c r="E6" s="87"/>
      <c r="F6" s="330" t="s">
        <v>139</v>
      </c>
      <c r="G6" s="330"/>
      <c r="H6" s="197" t="s">
        <v>140</v>
      </c>
      <c r="I6" s="197" t="s">
        <v>137</v>
      </c>
      <c r="J6" s="197" t="s">
        <v>138</v>
      </c>
      <c r="K6" s="87"/>
      <c r="L6" s="4"/>
      <c r="M6" s="4"/>
    </row>
    <row r="7" spans="1:13" ht="56.25" customHeight="1" x14ac:dyDescent="0.25">
      <c r="A7" s="81" t="s">
        <v>55</v>
      </c>
      <c r="B7" s="22" t="s">
        <v>709</v>
      </c>
      <c r="C7" s="90" t="s">
        <v>709</v>
      </c>
      <c r="D7" s="86" t="s">
        <v>141</v>
      </c>
      <c r="E7" s="87"/>
      <c r="F7" s="330" t="s">
        <v>142</v>
      </c>
      <c r="G7" s="330"/>
      <c r="H7" s="200" t="s">
        <v>709</v>
      </c>
      <c r="I7" s="197" t="s">
        <v>143</v>
      </c>
      <c r="J7" s="197" t="s">
        <v>138</v>
      </c>
      <c r="K7" s="87"/>
      <c r="L7" s="4"/>
      <c r="M7" s="4"/>
    </row>
    <row r="8" spans="1:13" ht="55.5" customHeight="1" x14ac:dyDescent="0.25">
      <c r="A8" s="82" t="s">
        <v>59</v>
      </c>
      <c r="B8" s="335" t="s">
        <v>60</v>
      </c>
      <c r="C8" s="336"/>
      <c r="D8" s="337"/>
      <c r="E8" s="87"/>
      <c r="F8" s="330" t="s">
        <v>55</v>
      </c>
      <c r="G8" s="330"/>
      <c r="H8" s="200" t="s">
        <v>709</v>
      </c>
      <c r="I8" s="200" t="s">
        <v>709</v>
      </c>
      <c r="J8" s="197" t="s">
        <v>141</v>
      </c>
      <c r="K8" s="87"/>
      <c r="L8" s="4"/>
      <c r="M8" s="4"/>
    </row>
    <row r="9" spans="1:13" s="79" customFormat="1" ht="55.5" customHeight="1" x14ac:dyDescent="0.25">
      <c r="E9" s="91"/>
      <c r="F9" s="333" t="s">
        <v>59</v>
      </c>
      <c r="G9" s="334"/>
      <c r="H9" s="373" t="s">
        <v>60</v>
      </c>
      <c r="I9" s="374"/>
      <c r="J9" s="375"/>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74</v>
      </c>
      <c r="D14" s="128">
        <v>7.6749999999999998</v>
      </c>
      <c r="E14" s="129">
        <v>0.96499999999999997</v>
      </c>
      <c r="F14" s="130">
        <v>0.11899999999999999</v>
      </c>
      <c r="G14" s="158">
        <v>10.66</v>
      </c>
      <c r="H14" s="191">
        <v>0</v>
      </c>
      <c r="I14" s="191">
        <v>0</v>
      </c>
      <c r="J14" s="191">
        <v>0</v>
      </c>
    </row>
    <row r="15" spans="1:13" ht="27.75" customHeight="1" x14ac:dyDescent="0.25">
      <c r="A15" s="156" t="s">
        <v>519</v>
      </c>
      <c r="B15" s="28"/>
      <c r="C15" s="157">
        <v>2</v>
      </c>
      <c r="D15" s="128">
        <v>7.6749999999999998</v>
      </c>
      <c r="E15" s="129">
        <v>0.96499999999999997</v>
      </c>
      <c r="F15" s="130">
        <v>0.11899999999999999</v>
      </c>
      <c r="G15" s="191">
        <v>0</v>
      </c>
      <c r="H15" s="191">
        <v>0</v>
      </c>
      <c r="I15" s="191">
        <v>0</v>
      </c>
      <c r="J15" s="191">
        <v>0</v>
      </c>
    </row>
    <row r="16" spans="1:13" ht="27.75" customHeight="1" x14ac:dyDescent="0.25">
      <c r="A16" s="156" t="s">
        <v>520</v>
      </c>
      <c r="B16" s="28"/>
      <c r="C16" s="157" t="s">
        <v>78</v>
      </c>
      <c r="D16" s="128">
        <v>6.9340000000000002</v>
      </c>
      <c r="E16" s="129">
        <v>0.872</v>
      </c>
      <c r="F16" s="130">
        <v>0.108</v>
      </c>
      <c r="G16" s="158">
        <v>9.82</v>
      </c>
      <c r="H16" s="191">
        <v>0</v>
      </c>
      <c r="I16" s="191">
        <v>0</v>
      </c>
      <c r="J16" s="191">
        <v>0</v>
      </c>
    </row>
    <row r="17" spans="1:10" ht="27.75" customHeight="1" x14ac:dyDescent="0.25">
      <c r="A17" s="156" t="s">
        <v>521</v>
      </c>
      <c r="B17" s="28"/>
      <c r="C17" s="157" t="s">
        <v>78</v>
      </c>
      <c r="D17" s="128">
        <v>6.9340000000000002</v>
      </c>
      <c r="E17" s="129">
        <v>0.872</v>
      </c>
      <c r="F17" s="130">
        <v>0.108</v>
      </c>
      <c r="G17" s="158">
        <v>12.58</v>
      </c>
      <c r="H17" s="191">
        <v>0</v>
      </c>
      <c r="I17" s="191">
        <v>0</v>
      </c>
      <c r="J17" s="191">
        <v>0</v>
      </c>
    </row>
    <row r="18" spans="1:10" ht="27.75" customHeight="1" x14ac:dyDescent="0.25">
      <c r="A18" s="156" t="s">
        <v>522</v>
      </c>
      <c r="B18" s="28"/>
      <c r="C18" s="157" t="s">
        <v>78</v>
      </c>
      <c r="D18" s="128">
        <v>6.9340000000000002</v>
      </c>
      <c r="E18" s="129">
        <v>0.872</v>
      </c>
      <c r="F18" s="130">
        <v>0.108</v>
      </c>
      <c r="G18" s="158">
        <v>20.49</v>
      </c>
      <c r="H18" s="191">
        <v>0</v>
      </c>
      <c r="I18" s="191">
        <v>0</v>
      </c>
      <c r="J18" s="191">
        <v>0</v>
      </c>
    </row>
    <row r="19" spans="1:10" ht="27.75" customHeight="1" x14ac:dyDescent="0.25">
      <c r="A19" s="156" t="s">
        <v>523</v>
      </c>
      <c r="B19" s="28"/>
      <c r="C19" s="157" t="s">
        <v>78</v>
      </c>
      <c r="D19" s="128">
        <v>6.9340000000000002</v>
      </c>
      <c r="E19" s="129">
        <v>0.872</v>
      </c>
      <c r="F19" s="130">
        <v>0.108</v>
      </c>
      <c r="G19" s="158">
        <v>32.78</v>
      </c>
      <c r="H19" s="191">
        <v>0</v>
      </c>
      <c r="I19" s="191">
        <v>0</v>
      </c>
      <c r="J19" s="191">
        <v>0</v>
      </c>
    </row>
    <row r="20" spans="1:10" ht="27.75" customHeight="1" x14ac:dyDescent="0.25">
      <c r="A20" s="156" t="s">
        <v>524</v>
      </c>
      <c r="B20" s="28"/>
      <c r="C20" s="157" t="s">
        <v>78</v>
      </c>
      <c r="D20" s="128">
        <v>6.9340000000000002</v>
      </c>
      <c r="E20" s="129">
        <v>0.872</v>
      </c>
      <c r="F20" s="130">
        <v>0.108</v>
      </c>
      <c r="G20" s="158">
        <v>69.22</v>
      </c>
      <c r="H20" s="191">
        <v>0</v>
      </c>
      <c r="I20" s="191">
        <v>0</v>
      </c>
      <c r="J20" s="191">
        <v>0</v>
      </c>
    </row>
    <row r="21" spans="1:10" ht="27.75" customHeight="1" x14ac:dyDescent="0.25">
      <c r="A21" s="156" t="s">
        <v>525</v>
      </c>
      <c r="B21" s="28"/>
      <c r="C21" s="157">
        <v>4</v>
      </c>
      <c r="D21" s="128">
        <v>6.9340000000000002</v>
      </c>
      <c r="E21" s="129">
        <v>0.872</v>
      </c>
      <c r="F21" s="130">
        <v>0.108</v>
      </c>
      <c r="G21" s="191">
        <v>0</v>
      </c>
      <c r="H21" s="191">
        <v>0</v>
      </c>
      <c r="I21" s="191">
        <v>0</v>
      </c>
      <c r="J21" s="191">
        <v>0</v>
      </c>
    </row>
    <row r="22" spans="1:10" ht="27.75" customHeight="1" x14ac:dyDescent="0.25">
      <c r="A22" s="156" t="s">
        <v>526</v>
      </c>
      <c r="B22" s="28"/>
      <c r="C22" s="157">
        <v>0</v>
      </c>
      <c r="D22" s="128">
        <v>4.4290000000000003</v>
      </c>
      <c r="E22" s="129">
        <v>0.55000000000000004</v>
      </c>
      <c r="F22" s="130">
        <v>6.0999999999999999E-2</v>
      </c>
      <c r="G22" s="158">
        <v>9.82</v>
      </c>
      <c r="H22" s="158">
        <v>7.12</v>
      </c>
      <c r="I22" s="162">
        <v>7.12</v>
      </c>
      <c r="J22" s="44">
        <v>9.6000000000000002E-2</v>
      </c>
    </row>
    <row r="23" spans="1:10" ht="27.75" customHeight="1" x14ac:dyDescent="0.25">
      <c r="A23" s="156" t="s">
        <v>527</v>
      </c>
      <c r="B23" s="28"/>
      <c r="C23" s="157">
        <v>0</v>
      </c>
      <c r="D23" s="128">
        <v>4.4290000000000003</v>
      </c>
      <c r="E23" s="129">
        <v>0.55000000000000004</v>
      </c>
      <c r="F23" s="130">
        <v>6.0999999999999999E-2</v>
      </c>
      <c r="G23" s="158">
        <v>109.65</v>
      </c>
      <c r="H23" s="158">
        <v>7.12</v>
      </c>
      <c r="I23" s="162">
        <v>7.12</v>
      </c>
      <c r="J23" s="44">
        <v>9.6000000000000002E-2</v>
      </c>
    </row>
    <row r="24" spans="1:10" ht="27.75" customHeight="1" x14ac:dyDescent="0.25">
      <c r="A24" s="156" t="s">
        <v>528</v>
      </c>
      <c r="B24" s="28"/>
      <c r="C24" s="157">
        <v>0</v>
      </c>
      <c r="D24" s="128">
        <v>4.4290000000000003</v>
      </c>
      <c r="E24" s="129">
        <v>0.55000000000000004</v>
      </c>
      <c r="F24" s="130">
        <v>6.0999999999999999E-2</v>
      </c>
      <c r="G24" s="158">
        <v>187.15</v>
      </c>
      <c r="H24" s="158">
        <v>7.12</v>
      </c>
      <c r="I24" s="162">
        <v>7.12</v>
      </c>
      <c r="J24" s="44">
        <v>9.6000000000000002E-2</v>
      </c>
    </row>
    <row r="25" spans="1:10" ht="27.75" customHeight="1" x14ac:dyDescent="0.25">
      <c r="A25" s="156" t="s">
        <v>529</v>
      </c>
      <c r="B25" s="28"/>
      <c r="C25" s="157">
        <v>0</v>
      </c>
      <c r="D25" s="128">
        <v>4.4290000000000003</v>
      </c>
      <c r="E25" s="129">
        <v>0.55000000000000004</v>
      </c>
      <c r="F25" s="130">
        <v>6.0999999999999999E-2</v>
      </c>
      <c r="G25" s="158">
        <v>288.47000000000003</v>
      </c>
      <c r="H25" s="158">
        <v>7.12</v>
      </c>
      <c r="I25" s="162">
        <v>7.12</v>
      </c>
      <c r="J25" s="44">
        <v>9.6000000000000002E-2</v>
      </c>
    </row>
    <row r="26" spans="1:10" ht="27.75" customHeight="1" x14ac:dyDescent="0.25">
      <c r="A26" s="156" t="s">
        <v>530</v>
      </c>
      <c r="B26" s="28"/>
      <c r="C26" s="157">
        <v>0</v>
      </c>
      <c r="D26" s="128">
        <v>4.4290000000000003</v>
      </c>
      <c r="E26" s="129">
        <v>0.55000000000000004</v>
      </c>
      <c r="F26" s="130">
        <v>6.0999999999999999E-2</v>
      </c>
      <c r="G26" s="158">
        <v>514.35</v>
      </c>
      <c r="H26" s="158">
        <v>7.12</v>
      </c>
      <c r="I26" s="162">
        <v>7.12</v>
      </c>
      <c r="J26" s="44">
        <v>9.6000000000000002E-2</v>
      </c>
    </row>
    <row r="27" spans="1:10" ht="27.75" customHeight="1" x14ac:dyDescent="0.25">
      <c r="A27" s="156" t="s">
        <v>531</v>
      </c>
      <c r="B27" s="28"/>
      <c r="C27" s="163" t="s">
        <v>120</v>
      </c>
      <c r="D27" s="131">
        <v>27.606000000000002</v>
      </c>
      <c r="E27" s="132">
        <v>2.1219999999999999</v>
      </c>
      <c r="F27" s="130">
        <v>1.2669999999999999</v>
      </c>
      <c r="G27" s="191">
        <v>0</v>
      </c>
      <c r="H27" s="191">
        <v>0</v>
      </c>
      <c r="I27" s="191">
        <v>0</v>
      </c>
      <c r="J27" s="191">
        <v>0</v>
      </c>
    </row>
    <row r="28" spans="1:10" ht="27.75" customHeight="1" x14ac:dyDescent="0.25">
      <c r="A28" s="156" t="s">
        <v>532</v>
      </c>
      <c r="B28" s="28"/>
      <c r="C28" s="163">
        <v>0</v>
      </c>
      <c r="D28" s="128">
        <v>-7.5049999999999999</v>
      </c>
      <c r="E28" s="129">
        <v>-0.94399999999999995</v>
      </c>
      <c r="F28" s="130">
        <v>-0.11700000000000001</v>
      </c>
      <c r="G28" s="158">
        <v>0</v>
      </c>
      <c r="H28" s="191">
        <v>0</v>
      </c>
      <c r="I28" s="191">
        <v>0</v>
      </c>
      <c r="J28" s="191">
        <v>0</v>
      </c>
    </row>
    <row r="29" spans="1:10" ht="27.75" customHeight="1" x14ac:dyDescent="0.25">
      <c r="A29" s="156" t="s">
        <v>534</v>
      </c>
      <c r="B29" s="28"/>
      <c r="C29" s="163">
        <v>0</v>
      </c>
      <c r="D29" s="128">
        <v>-7.5049999999999999</v>
      </c>
      <c r="E29" s="129">
        <v>-0.94399999999999995</v>
      </c>
      <c r="F29" s="130">
        <v>-0.11700000000000001</v>
      </c>
      <c r="G29" s="158">
        <v>0</v>
      </c>
      <c r="H29" s="191">
        <v>0</v>
      </c>
      <c r="I29" s="191">
        <v>0</v>
      </c>
      <c r="J29" s="44">
        <v>0.20899999999999999</v>
      </c>
    </row>
    <row r="30" spans="1:10" ht="27.75" customHeight="1" x14ac:dyDescent="0.25">
      <c r="A30" s="160" t="s">
        <v>535</v>
      </c>
      <c r="B30" s="28"/>
      <c r="C30" s="163" t="s">
        <v>74</v>
      </c>
      <c r="D30" s="128">
        <v>5.9269999999999996</v>
      </c>
      <c r="E30" s="129">
        <v>0.745</v>
      </c>
      <c r="F30" s="130">
        <v>9.1999999999999998E-2</v>
      </c>
      <c r="G30" s="158">
        <v>8.23</v>
      </c>
      <c r="H30" s="191">
        <v>0</v>
      </c>
      <c r="I30" s="191">
        <v>0</v>
      </c>
      <c r="J30" s="191">
        <v>0</v>
      </c>
    </row>
    <row r="31" spans="1:10" ht="27.75" customHeight="1" x14ac:dyDescent="0.25">
      <c r="A31" s="160" t="s">
        <v>536</v>
      </c>
      <c r="B31" s="28"/>
      <c r="C31" s="163">
        <v>2</v>
      </c>
      <c r="D31" s="128">
        <v>5.9269999999999996</v>
      </c>
      <c r="E31" s="129">
        <v>0.745</v>
      </c>
      <c r="F31" s="130">
        <v>9.1999999999999998E-2</v>
      </c>
      <c r="G31" s="191">
        <v>0</v>
      </c>
      <c r="H31" s="191">
        <v>0</v>
      </c>
      <c r="I31" s="191">
        <v>0</v>
      </c>
      <c r="J31" s="191">
        <v>0</v>
      </c>
    </row>
    <row r="32" spans="1:10" ht="27.75" customHeight="1" x14ac:dyDescent="0.25">
      <c r="A32" s="160" t="s">
        <v>537</v>
      </c>
      <c r="B32" s="28"/>
      <c r="C32" s="163" t="s">
        <v>78</v>
      </c>
      <c r="D32" s="128">
        <v>5.3550000000000004</v>
      </c>
      <c r="E32" s="129">
        <v>0.67300000000000004</v>
      </c>
      <c r="F32" s="130">
        <v>8.3000000000000004E-2</v>
      </c>
      <c r="G32" s="158">
        <v>7.59</v>
      </c>
      <c r="H32" s="191">
        <v>0</v>
      </c>
      <c r="I32" s="191">
        <v>0</v>
      </c>
      <c r="J32" s="191">
        <v>0</v>
      </c>
    </row>
    <row r="33" spans="1:10" ht="27.75" customHeight="1" x14ac:dyDescent="0.25">
      <c r="A33" s="160" t="s">
        <v>538</v>
      </c>
      <c r="B33" s="28"/>
      <c r="C33" s="163" t="s">
        <v>78</v>
      </c>
      <c r="D33" s="128">
        <v>5.3550000000000004</v>
      </c>
      <c r="E33" s="129">
        <v>0.67300000000000004</v>
      </c>
      <c r="F33" s="130">
        <v>8.3000000000000004E-2</v>
      </c>
      <c r="G33" s="158">
        <v>9.7100000000000009</v>
      </c>
      <c r="H33" s="191">
        <v>0</v>
      </c>
      <c r="I33" s="191">
        <v>0</v>
      </c>
      <c r="J33" s="191">
        <v>0</v>
      </c>
    </row>
    <row r="34" spans="1:10" ht="27.75" customHeight="1" x14ac:dyDescent="0.25">
      <c r="A34" s="160" t="s">
        <v>539</v>
      </c>
      <c r="B34" s="28"/>
      <c r="C34" s="163" t="s">
        <v>78</v>
      </c>
      <c r="D34" s="128">
        <v>5.3550000000000004</v>
      </c>
      <c r="E34" s="129">
        <v>0.67300000000000004</v>
      </c>
      <c r="F34" s="130">
        <v>8.3000000000000004E-2</v>
      </c>
      <c r="G34" s="158">
        <v>15.82</v>
      </c>
      <c r="H34" s="191">
        <v>0</v>
      </c>
      <c r="I34" s="191">
        <v>0</v>
      </c>
      <c r="J34" s="191">
        <v>0</v>
      </c>
    </row>
    <row r="35" spans="1:10" ht="27.75" customHeight="1" x14ac:dyDescent="0.25">
      <c r="A35" s="160" t="s">
        <v>540</v>
      </c>
      <c r="B35" s="28"/>
      <c r="C35" s="163" t="s">
        <v>78</v>
      </c>
      <c r="D35" s="128">
        <v>5.3550000000000004</v>
      </c>
      <c r="E35" s="129">
        <v>0.67300000000000004</v>
      </c>
      <c r="F35" s="130">
        <v>8.3000000000000004E-2</v>
      </c>
      <c r="G35" s="158">
        <v>25.31</v>
      </c>
      <c r="H35" s="191">
        <v>0</v>
      </c>
      <c r="I35" s="191">
        <v>0</v>
      </c>
      <c r="J35" s="191">
        <v>0</v>
      </c>
    </row>
    <row r="36" spans="1:10" ht="27.75" customHeight="1" x14ac:dyDescent="0.25">
      <c r="A36" s="160" t="s">
        <v>541</v>
      </c>
      <c r="B36" s="28"/>
      <c r="C36" s="163" t="s">
        <v>78</v>
      </c>
      <c r="D36" s="128">
        <v>5.3550000000000004</v>
      </c>
      <c r="E36" s="129">
        <v>0.67300000000000004</v>
      </c>
      <c r="F36" s="130">
        <v>8.3000000000000004E-2</v>
      </c>
      <c r="G36" s="158">
        <v>53.46</v>
      </c>
      <c r="H36" s="191">
        <v>0</v>
      </c>
      <c r="I36" s="191">
        <v>0</v>
      </c>
      <c r="J36" s="191">
        <v>0</v>
      </c>
    </row>
    <row r="37" spans="1:10" ht="27.75" customHeight="1" x14ac:dyDescent="0.25">
      <c r="A37" s="160" t="s">
        <v>542</v>
      </c>
      <c r="B37" s="28"/>
      <c r="C37" s="163">
        <v>4</v>
      </c>
      <c r="D37" s="128">
        <v>5.3550000000000004</v>
      </c>
      <c r="E37" s="129">
        <v>0.67300000000000004</v>
      </c>
      <c r="F37" s="130">
        <v>8.3000000000000004E-2</v>
      </c>
      <c r="G37" s="191">
        <v>0</v>
      </c>
      <c r="H37" s="191">
        <v>0</v>
      </c>
      <c r="I37" s="191">
        <v>0</v>
      </c>
      <c r="J37" s="191">
        <v>0</v>
      </c>
    </row>
    <row r="38" spans="1:10" ht="27.75" customHeight="1" x14ac:dyDescent="0.25">
      <c r="A38" s="160" t="s">
        <v>543</v>
      </c>
      <c r="B38" s="28"/>
      <c r="C38" s="163">
        <v>0</v>
      </c>
      <c r="D38" s="128">
        <v>3.42</v>
      </c>
      <c r="E38" s="129">
        <v>0.42499999999999999</v>
      </c>
      <c r="F38" s="130">
        <v>4.7E-2</v>
      </c>
      <c r="G38" s="158">
        <v>7.58</v>
      </c>
      <c r="H38" s="158">
        <v>5.5</v>
      </c>
      <c r="I38" s="162">
        <v>5.5</v>
      </c>
      <c r="J38" s="44">
        <v>7.3999999999999996E-2</v>
      </c>
    </row>
    <row r="39" spans="1:10" ht="27.75" customHeight="1" x14ac:dyDescent="0.25">
      <c r="A39" s="160" t="s">
        <v>544</v>
      </c>
      <c r="B39" s="28"/>
      <c r="C39" s="163">
        <v>0</v>
      </c>
      <c r="D39" s="128">
        <v>3.42</v>
      </c>
      <c r="E39" s="129">
        <v>0.42499999999999999</v>
      </c>
      <c r="F39" s="130">
        <v>4.7E-2</v>
      </c>
      <c r="G39" s="158">
        <v>84.68</v>
      </c>
      <c r="H39" s="158">
        <v>5.5</v>
      </c>
      <c r="I39" s="162">
        <v>5.5</v>
      </c>
      <c r="J39" s="44">
        <v>7.3999999999999996E-2</v>
      </c>
    </row>
    <row r="40" spans="1:10" ht="27.75" customHeight="1" x14ac:dyDescent="0.25">
      <c r="A40" s="160" t="s">
        <v>545</v>
      </c>
      <c r="B40" s="28"/>
      <c r="C40" s="163">
        <v>0</v>
      </c>
      <c r="D40" s="128">
        <v>3.42</v>
      </c>
      <c r="E40" s="129">
        <v>0.42499999999999999</v>
      </c>
      <c r="F40" s="130">
        <v>4.7E-2</v>
      </c>
      <c r="G40" s="158">
        <v>144.54</v>
      </c>
      <c r="H40" s="158">
        <v>5.5</v>
      </c>
      <c r="I40" s="162">
        <v>5.5</v>
      </c>
      <c r="J40" s="44">
        <v>7.3999999999999996E-2</v>
      </c>
    </row>
    <row r="41" spans="1:10" ht="27.75" customHeight="1" x14ac:dyDescent="0.25">
      <c r="A41" s="160" t="s">
        <v>546</v>
      </c>
      <c r="B41" s="28"/>
      <c r="C41" s="163">
        <v>0</v>
      </c>
      <c r="D41" s="128">
        <v>3.42</v>
      </c>
      <c r="E41" s="129">
        <v>0.42499999999999999</v>
      </c>
      <c r="F41" s="130">
        <v>4.7E-2</v>
      </c>
      <c r="G41" s="158">
        <v>222.79</v>
      </c>
      <c r="H41" s="158">
        <v>5.5</v>
      </c>
      <c r="I41" s="162">
        <v>5.5</v>
      </c>
      <c r="J41" s="44">
        <v>7.3999999999999996E-2</v>
      </c>
    </row>
    <row r="42" spans="1:10" ht="27.75" customHeight="1" x14ac:dyDescent="0.25">
      <c r="A42" s="160" t="s">
        <v>547</v>
      </c>
      <c r="B42" s="28"/>
      <c r="C42" s="163">
        <v>0</v>
      </c>
      <c r="D42" s="128">
        <v>3.42</v>
      </c>
      <c r="E42" s="129">
        <v>0.42499999999999999</v>
      </c>
      <c r="F42" s="130">
        <v>4.7E-2</v>
      </c>
      <c r="G42" s="158">
        <v>397.24</v>
      </c>
      <c r="H42" s="158">
        <v>5.5</v>
      </c>
      <c r="I42" s="162">
        <v>5.5</v>
      </c>
      <c r="J42" s="44">
        <v>7.3999999999999996E-2</v>
      </c>
    </row>
    <row r="43" spans="1:10" ht="27.75" customHeight="1" x14ac:dyDescent="0.25">
      <c r="A43" s="160" t="s">
        <v>548</v>
      </c>
      <c r="B43" s="28"/>
      <c r="C43" s="163">
        <v>0</v>
      </c>
      <c r="D43" s="128">
        <v>3.0619999999999998</v>
      </c>
      <c r="E43" s="129">
        <v>0.36699999999999999</v>
      </c>
      <c r="F43" s="130">
        <v>2.5999999999999999E-2</v>
      </c>
      <c r="G43" s="158">
        <v>9.65</v>
      </c>
      <c r="H43" s="158">
        <v>7.69</v>
      </c>
      <c r="I43" s="162">
        <v>7.69</v>
      </c>
      <c r="J43" s="44">
        <v>6.5000000000000002E-2</v>
      </c>
    </row>
    <row r="44" spans="1:10" ht="27.75" customHeight="1" x14ac:dyDescent="0.25">
      <c r="A44" s="160" t="s">
        <v>549</v>
      </c>
      <c r="B44" s="28"/>
      <c r="C44" s="163">
        <v>0</v>
      </c>
      <c r="D44" s="128">
        <v>3.0619999999999998</v>
      </c>
      <c r="E44" s="129">
        <v>0.36699999999999999</v>
      </c>
      <c r="F44" s="130">
        <v>2.5999999999999999E-2</v>
      </c>
      <c r="G44" s="158">
        <v>135.37</v>
      </c>
      <c r="H44" s="158">
        <v>7.69</v>
      </c>
      <c r="I44" s="162">
        <v>7.69</v>
      </c>
      <c r="J44" s="44">
        <v>6.5000000000000002E-2</v>
      </c>
    </row>
    <row r="45" spans="1:10" ht="27.75" customHeight="1" x14ac:dyDescent="0.25">
      <c r="A45" s="160" t="s">
        <v>550</v>
      </c>
      <c r="B45" s="28"/>
      <c r="C45" s="163">
        <v>0</v>
      </c>
      <c r="D45" s="128">
        <v>3.0619999999999998</v>
      </c>
      <c r="E45" s="129">
        <v>0.36699999999999999</v>
      </c>
      <c r="F45" s="130">
        <v>2.5999999999999999E-2</v>
      </c>
      <c r="G45" s="158">
        <v>232.97</v>
      </c>
      <c r="H45" s="158">
        <v>7.69</v>
      </c>
      <c r="I45" s="162">
        <v>7.69</v>
      </c>
      <c r="J45" s="44">
        <v>6.5000000000000002E-2</v>
      </c>
    </row>
    <row r="46" spans="1:10" ht="27.75" customHeight="1" x14ac:dyDescent="0.25">
      <c r="A46" s="160" t="s">
        <v>551</v>
      </c>
      <c r="B46" s="28"/>
      <c r="C46" s="163">
        <v>0</v>
      </c>
      <c r="D46" s="128">
        <v>3.0619999999999998</v>
      </c>
      <c r="E46" s="129">
        <v>0.36699999999999999</v>
      </c>
      <c r="F46" s="130">
        <v>2.5999999999999999E-2</v>
      </c>
      <c r="G46" s="158">
        <v>360.57</v>
      </c>
      <c r="H46" s="158">
        <v>7.69</v>
      </c>
      <c r="I46" s="162">
        <v>7.69</v>
      </c>
      <c r="J46" s="44">
        <v>6.5000000000000002E-2</v>
      </c>
    </row>
    <row r="47" spans="1:10" ht="27.75" customHeight="1" x14ac:dyDescent="0.25">
      <c r="A47" s="160" t="s">
        <v>552</v>
      </c>
      <c r="B47" s="28"/>
      <c r="C47" s="163">
        <v>0</v>
      </c>
      <c r="D47" s="128">
        <v>3.0619999999999998</v>
      </c>
      <c r="E47" s="129">
        <v>0.36699999999999999</v>
      </c>
      <c r="F47" s="130">
        <v>2.5999999999999999E-2</v>
      </c>
      <c r="G47" s="158">
        <v>645.03</v>
      </c>
      <c r="H47" s="158">
        <v>7.69</v>
      </c>
      <c r="I47" s="162">
        <v>7.69</v>
      </c>
      <c r="J47" s="44">
        <v>6.5000000000000002E-2</v>
      </c>
    </row>
    <row r="48" spans="1:10" ht="27.75" customHeight="1" x14ac:dyDescent="0.25">
      <c r="A48" s="160" t="s">
        <v>553</v>
      </c>
      <c r="B48" s="28"/>
      <c r="C48" s="163">
        <v>0</v>
      </c>
      <c r="D48" s="128">
        <v>1.722</v>
      </c>
      <c r="E48" s="129">
        <v>0.19500000000000001</v>
      </c>
      <c r="F48" s="130">
        <v>0.01</v>
      </c>
      <c r="G48" s="158">
        <v>102.14</v>
      </c>
      <c r="H48" s="158">
        <v>8.8800000000000008</v>
      </c>
      <c r="I48" s="162">
        <v>8.8800000000000008</v>
      </c>
      <c r="J48" s="44">
        <v>3.3000000000000002E-2</v>
      </c>
    </row>
    <row r="49" spans="1:10" ht="27.75" customHeight="1" x14ac:dyDescent="0.25">
      <c r="A49" s="160" t="s">
        <v>554</v>
      </c>
      <c r="B49" s="28"/>
      <c r="C49" s="163">
        <v>0</v>
      </c>
      <c r="D49" s="128">
        <v>1.722</v>
      </c>
      <c r="E49" s="129">
        <v>0.19500000000000001</v>
      </c>
      <c r="F49" s="130">
        <v>0.01</v>
      </c>
      <c r="G49" s="158">
        <v>979.68</v>
      </c>
      <c r="H49" s="158">
        <v>8.8800000000000008</v>
      </c>
      <c r="I49" s="162">
        <v>8.8800000000000008</v>
      </c>
      <c r="J49" s="44">
        <v>3.3000000000000002E-2</v>
      </c>
    </row>
    <row r="50" spans="1:10" ht="27.75" customHeight="1" x14ac:dyDescent="0.25">
      <c r="A50" s="160" t="s">
        <v>555</v>
      </c>
      <c r="B50" s="28"/>
      <c r="C50" s="163">
        <v>0</v>
      </c>
      <c r="D50" s="128">
        <v>1.722</v>
      </c>
      <c r="E50" s="129">
        <v>0.19500000000000001</v>
      </c>
      <c r="F50" s="130">
        <v>0.01</v>
      </c>
      <c r="G50" s="158">
        <v>2739.47</v>
      </c>
      <c r="H50" s="158">
        <v>8.8800000000000008</v>
      </c>
      <c r="I50" s="162">
        <v>8.8800000000000008</v>
      </c>
      <c r="J50" s="44">
        <v>3.3000000000000002E-2</v>
      </c>
    </row>
    <row r="51" spans="1:10" ht="27.75" customHeight="1" x14ac:dyDescent="0.25">
      <c r="A51" s="160" t="s">
        <v>556</v>
      </c>
      <c r="B51" s="28"/>
      <c r="C51" s="163">
        <v>0</v>
      </c>
      <c r="D51" s="128">
        <v>1.722</v>
      </c>
      <c r="E51" s="129">
        <v>0.19500000000000001</v>
      </c>
      <c r="F51" s="130">
        <v>0.01</v>
      </c>
      <c r="G51" s="158">
        <v>5357.49</v>
      </c>
      <c r="H51" s="158">
        <v>8.8800000000000008</v>
      </c>
      <c r="I51" s="162">
        <v>8.8800000000000008</v>
      </c>
      <c r="J51" s="44">
        <v>3.3000000000000002E-2</v>
      </c>
    </row>
    <row r="52" spans="1:10" ht="27.75" customHeight="1" x14ac:dyDescent="0.25">
      <c r="A52" s="160" t="s">
        <v>557</v>
      </c>
      <c r="B52" s="28"/>
      <c r="C52" s="163">
        <v>0</v>
      </c>
      <c r="D52" s="128">
        <v>1.722</v>
      </c>
      <c r="E52" s="129">
        <v>0.19500000000000001</v>
      </c>
      <c r="F52" s="130">
        <v>0.01</v>
      </c>
      <c r="G52" s="158">
        <v>12021.82</v>
      </c>
      <c r="H52" s="158">
        <v>8.8800000000000008</v>
      </c>
      <c r="I52" s="162">
        <v>8.8800000000000008</v>
      </c>
      <c r="J52" s="44">
        <v>3.3000000000000002E-2</v>
      </c>
    </row>
    <row r="53" spans="1:10" ht="27.75" customHeight="1" x14ac:dyDescent="0.25">
      <c r="A53" s="160" t="s">
        <v>558</v>
      </c>
      <c r="B53" s="28"/>
      <c r="C53" s="163" t="s">
        <v>120</v>
      </c>
      <c r="D53" s="131">
        <v>21.321000000000002</v>
      </c>
      <c r="E53" s="132">
        <v>1.639</v>
      </c>
      <c r="F53" s="130">
        <v>0.97899999999999998</v>
      </c>
      <c r="G53" s="191">
        <v>0</v>
      </c>
      <c r="H53" s="191">
        <v>0</v>
      </c>
      <c r="I53" s="191">
        <v>0</v>
      </c>
      <c r="J53" s="191">
        <v>0</v>
      </c>
    </row>
    <row r="54" spans="1:10" ht="27.75" customHeight="1" x14ac:dyDescent="0.25">
      <c r="A54" s="160" t="s">
        <v>559</v>
      </c>
      <c r="B54" s="28"/>
      <c r="C54" s="163">
        <v>0</v>
      </c>
      <c r="D54" s="128">
        <v>-7.5049999999999999</v>
      </c>
      <c r="E54" s="129">
        <v>-0.94399999999999995</v>
      </c>
      <c r="F54" s="130">
        <v>-0.11700000000000001</v>
      </c>
      <c r="G54" s="158">
        <v>0</v>
      </c>
      <c r="H54" s="191">
        <v>0</v>
      </c>
      <c r="I54" s="191">
        <v>0</v>
      </c>
      <c r="J54" s="191">
        <v>0</v>
      </c>
    </row>
    <row r="55" spans="1:10" ht="27.75" customHeight="1" x14ac:dyDescent="0.25">
      <c r="A55" s="160" t="s">
        <v>560</v>
      </c>
      <c r="B55" s="28"/>
      <c r="C55" s="163">
        <v>0</v>
      </c>
      <c r="D55" s="128">
        <v>-5.915</v>
      </c>
      <c r="E55" s="129">
        <v>-0.73799999999999999</v>
      </c>
      <c r="F55" s="130">
        <v>-8.5000000000000006E-2</v>
      </c>
      <c r="G55" s="158">
        <v>0</v>
      </c>
      <c r="H55" s="191">
        <v>0</v>
      </c>
      <c r="I55" s="191">
        <v>0</v>
      </c>
      <c r="J55" s="191">
        <v>0</v>
      </c>
    </row>
    <row r="56" spans="1:10" ht="27.75" customHeight="1" x14ac:dyDescent="0.25">
      <c r="A56" s="160" t="s">
        <v>561</v>
      </c>
      <c r="B56" s="28"/>
      <c r="C56" s="163">
        <v>0</v>
      </c>
      <c r="D56" s="128">
        <v>-7.5049999999999999</v>
      </c>
      <c r="E56" s="129">
        <v>-0.94399999999999995</v>
      </c>
      <c r="F56" s="130">
        <v>-0.11700000000000001</v>
      </c>
      <c r="G56" s="158">
        <v>0</v>
      </c>
      <c r="H56" s="191">
        <v>0</v>
      </c>
      <c r="I56" s="191">
        <v>0</v>
      </c>
      <c r="J56" s="44">
        <v>0.20899999999999999</v>
      </c>
    </row>
    <row r="57" spans="1:10" ht="27.75" customHeight="1" x14ac:dyDescent="0.25">
      <c r="A57" s="160" t="s">
        <v>562</v>
      </c>
      <c r="B57" s="28"/>
      <c r="C57" s="163">
        <v>0</v>
      </c>
      <c r="D57" s="128">
        <v>-5.915</v>
      </c>
      <c r="E57" s="129">
        <v>-0.73799999999999999</v>
      </c>
      <c r="F57" s="130">
        <v>-8.5000000000000006E-2</v>
      </c>
      <c r="G57" s="158">
        <v>0</v>
      </c>
      <c r="H57" s="191">
        <v>0</v>
      </c>
      <c r="I57" s="191">
        <v>0</v>
      </c>
      <c r="J57" s="44">
        <v>0.14000000000000001</v>
      </c>
    </row>
    <row r="58" spans="1:10" ht="27.75" customHeight="1" x14ac:dyDescent="0.25">
      <c r="A58" s="160" t="s">
        <v>563</v>
      </c>
      <c r="B58" s="28"/>
      <c r="C58" s="163">
        <v>0</v>
      </c>
      <c r="D58" s="128">
        <v>-2.8889999999999998</v>
      </c>
      <c r="E58" s="129">
        <v>-0.34599999999999997</v>
      </c>
      <c r="F58" s="130">
        <v>-2.4E-2</v>
      </c>
      <c r="G58" s="158">
        <v>0</v>
      </c>
      <c r="H58" s="191">
        <v>0</v>
      </c>
      <c r="I58" s="191">
        <v>0</v>
      </c>
      <c r="J58" s="44">
        <v>0.11</v>
      </c>
    </row>
    <row r="59" spans="1:10" ht="27.75" customHeight="1" x14ac:dyDescent="0.25">
      <c r="A59" s="156" t="s">
        <v>564</v>
      </c>
      <c r="B59" s="28"/>
      <c r="C59" s="163" t="s">
        <v>74</v>
      </c>
      <c r="D59" s="128">
        <v>4.7919999999999998</v>
      </c>
      <c r="E59" s="129">
        <v>0.60199999999999998</v>
      </c>
      <c r="F59" s="130">
        <v>7.3999999999999996E-2</v>
      </c>
      <c r="G59" s="158">
        <v>6.65</v>
      </c>
      <c r="H59" s="191">
        <v>0</v>
      </c>
      <c r="I59" s="191">
        <v>0</v>
      </c>
      <c r="J59" s="191">
        <v>0</v>
      </c>
    </row>
    <row r="60" spans="1:10" ht="27.75" customHeight="1" x14ac:dyDescent="0.25">
      <c r="A60" s="156" t="s">
        <v>565</v>
      </c>
      <c r="B60" s="28"/>
      <c r="C60" s="449">
        <v>2</v>
      </c>
      <c r="D60" s="128">
        <v>4.7919999999999998</v>
      </c>
      <c r="E60" s="129">
        <v>0.60199999999999998</v>
      </c>
      <c r="F60" s="130">
        <v>7.3999999999999996E-2</v>
      </c>
      <c r="G60" s="191">
        <v>0</v>
      </c>
      <c r="H60" s="191">
        <v>0</v>
      </c>
      <c r="I60" s="191">
        <v>0</v>
      </c>
      <c r="J60" s="191">
        <v>0</v>
      </c>
    </row>
    <row r="61" spans="1:10" ht="27.75" customHeight="1" x14ac:dyDescent="0.25">
      <c r="A61" s="156" t="s">
        <v>566</v>
      </c>
      <c r="B61" s="28"/>
      <c r="C61" s="163" t="s">
        <v>78</v>
      </c>
      <c r="D61" s="128">
        <v>4.3289999999999997</v>
      </c>
      <c r="E61" s="129">
        <v>0.54400000000000004</v>
      </c>
      <c r="F61" s="130">
        <v>6.7000000000000004E-2</v>
      </c>
      <c r="G61" s="158">
        <v>6.13</v>
      </c>
      <c r="H61" s="191">
        <v>0</v>
      </c>
      <c r="I61" s="191">
        <v>0</v>
      </c>
      <c r="J61" s="191">
        <v>0</v>
      </c>
    </row>
    <row r="62" spans="1:10" ht="27.75" customHeight="1" x14ac:dyDescent="0.25">
      <c r="A62" s="156" t="s">
        <v>567</v>
      </c>
      <c r="B62" s="28"/>
      <c r="C62" s="163" t="s">
        <v>78</v>
      </c>
      <c r="D62" s="128">
        <v>4.3289999999999997</v>
      </c>
      <c r="E62" s="129">
        <v>0.54400000000000004</v>
      </c>
      <c r="F62" s="130">
        <v>6.7000000000000004E-2</v>
      </c>
      <c r="G62" s="158">
        <v>7.85</v>
      </c>
      <c r="H62" s="191">
        <v>0</v>
      </c>
      <c r="I62" s="191">
        <v>0</v>
      </c>
      <c r="J62" s="191">
        <v>0</v>
      </c>
    </row>
    <row r="63" spans="1:10" ht="27.75" customHeight="1" x14ac:dyDescent="0.25">
      <c r="A63" s="156" t="s">
        <v>568</v>
      </c>
      <c r="B63" s="28"/>
      <c r="C63" s="163" t="s">
        <v>78</v>
      </c>
      <c r="D63" s="128">
        <v>4.3289999999999997</v>
      </c>
      <c r="E63" s="129">
        <v>0.54400000000000004</v>
      </c>
      <c r="F63" s="130">
        <v>6.7000000000000004E-2</v>
      </c>
      <c r="G63" s="158">
        <v>12.79</v>
      </c>
      <c r="H63" s="191">
        <v>0</v>
      </c>
      <c r="I63" s="191">
        <v>0</v>
      </c>
      <c r="J63" s="191">
        <v>0</v>
      </c>
    </row>
    <row r="64" spans="1:10" ht="27.75" customHeight="1" x14ac:dyDescent="0.25">
      <c r="A64" s="156" t="s">
        <v>569</v>
      </c>
      <c r="B64" s="28"/>
      <c r="C64" s="163" t="s">
        <v>78</v>
      </c>
      <c r="D64" s="128">
        <v>4.3289999999999997</v>
      </c>
      <c r="E64" s="129">
        <v>0.54400000000000004</v>
      </c>
      <c r="F64" s="130">
        <v>6.7000000000000004E-2</v>
      </c>
      <c r="G64" s="158">
        <v>20.46</v>
      </c>
      <c r="H64" s="191">
        <v>0</v>
      </c>
      <c r="I64" s="191">
        <v>0</v>
      </c>
      <c r="J64" s="191">
        <v>0</v>
      </c>
    </row>
    <row r="65" spans="1:10" ht="27.75" customHeight="1" x14ac:dyDescent="0.25">
      <c r="A65" s="156" t="s">
        <v>570</v>
      </c>
      <c r="B65" s="28"/>
      <c r="C65" s="163" t="s">
        <v>78</v>
      </c>
      <c r="D65" s="128">
        <v>4.3289999999999997</v>
      </c>
      <c r="E65" s="129">
        <v>0.54400000000000004</v>
      </c>
      <c r="F65" s="130">
        <v>6.7000000000000004E-2</v>
      </c>
      <c r="G65" s="158">
        <v>43.22</v>
      </c>
      <c r="H65" s="191">
        <v>0</v>
      </c>
      <c r="I65" s="191">
        <v>0</v>
      </c>
      <c r="J65" s="191">
        <v>0</v>
      </c>
    </row>
    <row r="66" spans="1:10" ht="27.75" customHeight="1" x14ac:dyDescent="0.25">
      <c r="A66" s="156" t="s">
        <v>571</v>
      </c>
      <c r="B66" s="28"/>
      <c r="C66" s="449">
        <v>4</v>
      </c>
      <c r="D66" s="128">
        <v>4.3289999999999997</v>
      </c>
      <c r="E66" s="129">
        <v>0.54400000000000004</v>
      </c>
      <c r="F66" s="130">
        <v>6.7000000000000004E-2</v>
      </c>
      <c r="G66" s="191">
        <v>0</v>
      </c>
      <c r="H66" s="191">
        <v>0</v>
      </c>
      <c r="I66" s="191">
        <v>0</v>
      </c>
      <c r="J66" s="191">
        <v>0</v>
      </c>
    </row>
    <row r="67" spans="1:10" ht="27.75" customHeight="1" x14ac:dyDescent="0.25">
      <c r="A67" s="156" t="s">
        <v>572</v>
      </c>
      <c r="B67" s="28"/>
      <c r="C67" s="163">
        <v>0</v>
      </c>
      <c r="D67" s="128">
        <v>2.7650000000000001</v>
      </c>
      <c r="E67" s="129">
        <v>0.34399999999999997</v>
      </c>
      <c r="F67" s="130">
        <v>3.7999999999999999E-2</v>
      </c>
      <c r="G67" s="158">
        <v>6.13</v>
      </c>
      <c r="H67" s="158">
        <v>4.45</v>
      </c>
      <c r="I67" s="162">
        <v>4.45</v>
      </c>
      <c r="J67" s="44">
        <v>0.06</v>
      </c>
    </row>
    <row r="68" spans="1:10" ht="27.75" customHeight="1" x14ac:dyDescent="0.25">
      <c r="A68" s="156" t="s">
        <v>573</v>
      </c>
      <c r="B68" s="28"/>
      <c r="C68" s="163">
        <v>0</v>
      </c>
      <c r="D68" s="128">
        <v>2.7650000000000001</v>
      </c>
      <c r="E68" s="129">
        <v>0.34399999999999997</v>
      </c>
      <c r="F68" s="130">
        <v>3.7999999999999999E-2</v>
      </c>
      <c r="G68" s="158">
        <v>68.459999999999994</v>
      </c>
      <c r="H68" s="158">
        <v>4.45</v>
      </c>
      <c r="I68" s="162">
        <v>4.45</v>
      </c>
      <c r="J68" s="44">
        <v>0.06</v>
      </c>
    </row>
    <row r="69" spans="1:10" ht="27.75" customHeight="1" x14ac:dyDescent="0.25">
      <c r="A69" s="156" t="s">
        <v>574</v>
      </c>
      <c r="B69" s="28"/>
      <c r="C69" s="163">
        <v>0</v>
      </c>
      <c r="D69" s="128">
        <v>2.7650000000000001</v>
      </c>
      <c r="E69" s="129">
        <v>0.34399999999999997</v>
      </c>
      <c r="F69" s="130">
        <v>3.7999999999999999E-2</v>
      </c>
      <c r="G69" s="158">
        <v>116.85</v>
      </c>
      <c r="H69" s="158">
        <v>4.45</v>
      </c>
      <c r="I69" s="162">
        <v>4.45</v>
      </c>
      <c r="J69" s="44">
        <v>0.06</v>
      </c>
    </row>
    <row r="70" spans="1:10" ht="27.75" customHeight="1" x14ac:dyDescent="0.25">
      <c r="A70" s="156" t="s">
        <v>575</v>
      </c>
      <c r="B70" s="28"/>
      <c r="C70" s="163">
        <v>0</v>
      </c>
      <c r="D70" s="128">
        <v>2.7650000000000001</v>
      </c>
      <c r="E70" s="129">
        <v>0.34399999999999997</v>
      </c>
      <c r="F70" s="130">
        <v>3.7999999999999999E-2</v>
      </c>
      <c r="G70" s="158">
        <v>180.11</v>
      </c>
      <c r="H70" s="158">
        <v>4.45</v>
      </c>
      <c r="I70" s="162">
        <v>4.45</v>
      </c>
      <c r="J70" s="44">
        <v>0.06</v>
      </c>
    </row>
    <row r="71" spans="1:10" ht="27.75" customHeight="1" x14ac:dyDescent="0.25">
      <c r="A71" s="156" t="s">
        <v>576</v>
      </c>
      <c r="B71" s="28"/>
      <c r="C71" s="163">
        <v>0</v>
      </c>
      <c r="D71" s="128">
        <v>2.7650000000000001</v>
      </c>
      <c r="E71" s="129">
        <v>0.34399999999999997</v>
      </c>
      <c r="F71" s="130">
        <v>3.7999999999999999E-2</v>
      </c>
      <c r="G71" s="158">
        <v>321.14</v>
      </c>
      <c r="H71" s="158">
        <v>4.45</v>
      </c>
      <c r="I71" s="162">
        <v>4.45</v>
      </c>
      <c r="J71" s="44">
        <v>0.06</v>
      </c>
    </row>
    <row r="72" spans="1:10" ht="27.75" customHeight="1" x14ac:dyDescent="0.25">
      <c r="A72" s="156" t="s">
        <v>577</v>
      </c>
      <c r="B72" s="28"/>
      <c r="C72" s="163">
        <v>0</v>
      </c>
      <c r="D72" s="128">
        <v>2.4180000000000001</v>
      </c>
      <c r="E72" s="129">
        <v>0.28999999999999998</v>
      </c>
      <c r="F72" s="130">
        <v>0.02</v>
      </c>
      <c r="G72" s="158">
        <v>7.62</v>
      </c>
      <c r="H72" s="158">
        <v>6.08</v>
      </c>
      <c r="I72" s="162">
        <v>6.08</v>
      </c>
      <c r="J72" s="44">
        <v>5.1999999999999998E-2</v>
      </c>
    </row>
    <row r="73" spans="1:10" ht="27.75" customHeight="1" x14ac:dyDescent="0.25">
      <c r="A73" s="156" t="s">
        <v>578</v>
      </c>
      <c r="B73" s="28"/>
      <c r="C73" s="163">
        <v>0</v>
      </c>
      <c r="D73" s="128">
        <v>2.4180000000000001</v>
      </c>
      <c r="E73" s="129">
        <v>0.28999999999999998</v>
      </c>
      <c r="F73" s="130">
        <v>0.02</v>
      </c>
      <c r="G73" s="158">
        <v>106.92</v>
      </c>
      <c r="H73" s="158">
        <v>6.08</v>
      </c>
      <c r="I73" s="162">
        <v>6.08</v>
      </c>
      <c r="J73" s="44">
        <v>5.1999999999999998E-2</v>
      </c>
    </row>
    <row r="74" spans="1:10" ht="27.75" customHeight="1" x14ac:dyDescent="0.25">
      <c r="A74" s="156" t="s">
        <v>579</v>
      </c>
      <c r="B74" s="28"/>
      <c r="C74" s="163">
        <v>0</v>
      </c>
      <c r="D74" s="128">
        <v>2.4180000000000001</v>
      </c>
      <c r="E74" s="129">
        <v>0.28999999999999998</v>
      </c>
      <c r="F74" s="130">
        <v>0.02</v>
      </c>
      <c r="G74" s="158">
        <v>184.01</v>
      </c>
      <c r="H74" s="158">
        <v>6.08</v>
      </c>
      <c r="I74" s="162">
        <v>6.08</v>
      </c>
      <c r="J74" s="44">
        <v>5.1999999999999998E-2</v>
      </c>
    </row>
    <row r="75" spans="1:10" ht="27.75" customHeight="1" x14ac:dyDescent="0.25">
      <c r="A75" s="156" t="s">
        <v>580</v>
      </c>
      <c r="B75" s="28"/>
      <c r="C75" s="163">
        <v>0</v>
      </c>
      <c r="D75" s="128">
        <v>2.4180000000000001</v>
      </c>
      <c r="E75" s="129">
        <v>0.28999999999999998</v>
      </c>
      <c r="F75" s="130">
        <v>0.02</v>
      </c>
      <c r="G75" s="158">
        <v>284.79000000000002</v>
      </c>
      <c r="H75" s="158">
        <v>6.08</v>
      </c>
      <c r="I75" s="162">
        <v>6.08</v>
      </c>
      <c r="J75" s="44">
        <v>5.1999999999999998E-2</v>
      </c>
    </row>
    <row r="76" spans="1:10" ht="27.75" customHeight="1" x14ac:dyDescent="0.25">
      <c r="A76" s="156" t="s">
        <v>581</v>
      </c>
      <c r="B76" s="28"/>
      <c r="C76" s="163">
        <v>0</v>
      </c>
      <c r="D76" s="128">
        <v>2.4180000000000001</v>
      </c>
      <c r="E76" s="129">
        <v>0.28999999999999998</v>
      </c>
      <c r="F76" s="130">
        <v>0.02</v>
      </c>
      <c r="G76" s="158">
        <v>509.47</v>
      </c>
      <c r="H76" s="158">
        <v>6.08</v>
      </c>
      <c r="I76" s="162">
        <v>6.08</v>
      </c>
      <c r="J76" s="44">
        <v>5.1999999999999998E-2</v>
      </c>
    </row>
    <row r="77" spans="1:10" ht="27.75" customHeight="1" x14ac:dyDescent="0.25">
      <c r="A77" s="156" t="s">
        <v>582</v>
      </c>
      <c r="B77" s="28"/>
      <c r="C77" s="163">
        <v>0</v>
      </c>
      <c r="D77" s="128">
        <v>1.3460000000000001</v>
      </c>
      <c r="E77" s="129">
        <v>0.152</v>
      </c>
      <c r="F77" s="130">
        <v>8.0000000000000002E-3</v>
      </c>
      <c r="G77" s="158">
        <v>79.87</v>
      </c>
      <c r="H77" s="158">
        <v>6.95</v>
      </c>
      <c r="I77" s="162">
        <v>6.95</v>
      </c>
      <c r="J77" s="44">
        <v>2.5999999999999999E-2</v>
      </c>
    </row>
    <row r="78" spans="1:10" ht="27.75" customHeight="1" x14ac:dyDescent="0.25">
      <c r="A78" s="156" t="s">
        <v>583</v>
      </c>
      <c r="B78" s="28"/>
      <c r="C78" s="163">
        <v>0</v>
      </c>
      <c r="D78" s="128">
        <v>1.3460000000000001</v>
      </c>
      <c r="E78" s="129">
        <v>0.152</v>
      </c>
      <c r="F78" s="130">
        <v>8.0000000000000002E-3</v>
      </c>
      <c r="G78" s="158">
        <v>766.07</v>
      </c>
      <c r="H78" s="158">
        <v>6.95</v>
      </c>
      <c r="I78" s="162">
        <v>6.95</v>
      </c>
      <c r="J78" s="44">
        <v>2.5999999999999999E-2</v>
      </c>
    </row>
    <row r="79" spans="1:10" ht="27.75" customHeight="1" x14ac:dyDescent="0.25">
      <c r="A79" s="156" t="s">
        <v>584</v>
      </c>
      <c r="B79" s="28"/>
      <c r="C79" s="163">
        <v>0</v>
      </c>
      <c r="D79" s="128">
        <v>1.3460000000000001</v>
      </c>
      <c r="E79" s="129">
        <v>0.152</v>
      </c>
      <c r="F79" s="130">
        <v>8.0000000000000002E-3</v>
      </c>
      <c r="G79" s="158">
        <v>2142.15</v>
      </c>
      <c r="H79" s="158">
        <v>6.95</v>
      </c>
      <c r="I79" s="162">
        <v>6.95</v>
      </c>
      <c r="J79" s="44">
        <v>2.5999999999999999E-2</v>
      </c>
    </row>
    <row r="80" spans="1:10" ht="27.75" customHeight="1" x14ac:dyDescent="0.25">
      <c r="A80" s="156" t="s">
        <v>585</v>
      </c>
      <c r="B80" s="28"/>
      <c r="C80" s="163">
        <v>0</v>
      </c>
      <c r="D80" s="128">
        <v>1.3460000000000001</v>
      </c>
      <c r="E80" s="129">
        <v>0.152</v>
      </c>
      <c r="F80" s="130">
        <v>8.0000000000000002E-3</v>
      </c>
      <c r="G80" s="158">
        <v>4189.34</v>
      </c>
      <c r="H80" s="158">
        <v>6.95</v>
      </c>
      <c r="I80" s="162">
        <v>6.95</v>
      </c>
      <c r="J80" s="44">
        <v>2.5999999999999999E-2</v>
      </c>
    </row>
    <row r="81" spans="1:10" ht="27.75" customHeight="1" x14ac:dyDescent="0.25">
      <c r="A81" s="156" t="s">
        <v>586</v>
      </c>
      <c r="B81" s="28"/>
      <c r="C81" s="163">
        <v>0</v>
      </c>
      <c r="D81" s="128">
        <v>1.3460000000000001</v>
      </c>
      <c r="E81" s="129">
        <v>0.152</v>
      </c>
      <c r="F81" s="130">
        <v>8.0000000000000002E-3</v>
      </c>
      <c r="G81" s="158">
        <v>9400.56</v>
      </c>
      <c r="H81" s="158">
        <v>6.95</v>
      </c>
      <c r="I81" s="162">
        <v>6.95</v>
      </c>
      <c r="J81" s="44">
        <v>2.5999999999999999E-2</v>
      </c>
    </row>
    <row r="82" spans="1:10" ht="27.75" customHeight="1" x14ac:dyDescent="0.25">
      <c r="A82" s="156" t="s">
        <v>587</v>
      </c>
      <c r="B82" s="28"/>
      <c r="C82" s="163" t="s">
        <v>120</v>
      </c>
      <c r="D82" s="131">
        <v>17.236000000000001</v>
      </c>
      <c r="E82" s="132">
        <v>1.325</v>
      </c>
      <c r="F82" s="130">
        <v>0.79100000000000004</v>
      </c>
      <c r="G82" s="191">
        <v>0</v>
      </c>
      <c r="H82" s="191">
        <v>0</v>
      </c>
      <c r="I82" s="191">
        <v>0</v>
      </c>
      <c r="J82" s="191">
        <v>0</v>
      </c>
    </row>
    <row r="83" spans="1:10" ht="27.75" customHeight="1" x14ac:dyDescent="0.25">
      <c r="A83" s="156" t="s">
        <v>588</v>
      </c>
      <c r="B83" s="28"/>
      <c r="C83" s="163">
        <v>0</v>
      </c>
      <c r="D83" s="128">
        <v>-4.7430000000000003</v>
      </c>
      <c r="E83" s="129">
        <v>-0.59599999999999997</v>
      </c>
      <c r="F83" s="130">
        <v>-7.3999999999999996E-2</v>
      </c>
      <c r="G83" s="158">
        <v>0</v>
      </c>
      <c r="H83" s="191">
        <v>0</v>
      </c>
      <c r="I83" s="191">
        <v>0</v>
      </c>
      <c r="J83" s="191">
        <v>0</v>
      </c>
    </row>
    <row r="84" spans="1:10" ht="27.75" customHeight="1" x14ac:dyDescent="0.25">
      <c r="A84" s="156" t="s">
        <v>589</v>
      </c>
      <c r="B84" s="28"/>
      <c r="C84" s="163">
        <v>0</v>
      </c>
      <c r="D84" s="128">
        <v>-4.2409999999999997</v>
      </c>
      <c r="E84" s="129">
        <v>-0.52900000000000003</v>
      </c>
      <c r="F84" s="130">
        <v>-6.0999999999999999E-2</v>
      </c>
      <c r="G84" s="158">
        <v>0</v>
      </c>
      <c r="H84" s="191">
        <v>0</v>
      </c>
      <c r="I84" s="191">
        <v>0</v>
      </c>
      <c r="J84" s="191">
        <v>0</v>
      </c>
    </row>
    <row r="85" spans="1:10" ht="27.75" customHeight="1" x14ac:dyDescent="0.25">
      <c r="A85" s="156" t="s">
        <v>590</v>
      </c>
      <c r="B85" s="28"/>
      <c r="C85" s="163">
        <v>0</v>
      </c>
      <c r="D85" s="128">
        <v>-4.7430000000000003</v>
      </c>
      <c r="E85" s="129">
        <v>-0.59599999999999997</v>
      </c>
      <c r="F85" s="130">
        <v>-7.3999999999999996E-2</v>
      </c>
      <c r="G85" s="158">
        <v>0</v>
      </c>
      <c r="H85" s="191">
        <v>0</v>
      </c>
      <c r="I85" s="191">
        <v>0</v>
      </c>
      <c r="J85" s="44">
        <v>0.13200000000000001</v>
      </c>
    </row>
    <row r="86" spans="1:10" ht="27.75" customHeight="1" x14ac:dyDescent="0.25">
      <c r="A86" s="156" t="s">
        <v>591</v>
      </c>
      <c r="B86" s="28"/>
      <c r="C86" s="163">
        <v>0</v>
      </c>
      <c r="D86" s="128">
        <v>-4.2409999999999997</v>
      </c>
      <c r="E86" s="129">
        <v>-0.52900000000000003</v>
      </c>
      <c r="F86" s="130">
        <v>-6.0999999999999999E-2</v>
      </c>
      <c r="G86" s="158">
        <v>0</v>
      </c>
      <c r="H86" s="191">
        <v>0</v>
      </c>
      <c r="I86" s="191">
        <v>0</v>
      </c>
      <c r="J86" s="44">
        <v>0.1</v>
      </c>
    </row>
    <row r="87" spans="1:10" ht="27.75" customHeight="1" x14ac:dyDescent="0.25">
      <c r="A87" s="156" t="s">
        <v>592</v>
      </c>
      <c r="B87" s="28"/>
      <c r="C87" s="163">
        <v>0</v>
      </c>
      <c r="D87" s="128">
        <v>-2.8889999999999998</v>
      </c>
      <c r="E87" s="129">
        <v>-0.34599999999999997</v>
      </c>
      <c r="F87" s="130">
        <v>-2.4E-2</v>
      </c>
      <c r="G87" s="158">
        <v>69.709999999999994</v>
      </c>
      <c r="H87" s="191">
        <v>0</v>
      </c>
      <c r="I87" s="191">
        <v>0</v>
      </c>
      <c r="J87" s="44">
        <v>0.11</v>
      </c>
    </row>
    <row r="88" spans="1:10" ht="27.75" customHeight="1" x14ac:dyDescent="0.25">
      <c r="A88" s="156" t="s">
        <v>593</v>
      </c>
      <c r="B88" s="28"/>
      <c r="C88" s="163" t="s">
        <v>74</v>
      </c>
      <c r="D88" s="128">
        <v>3.8730000000000002</v>
      </c>
      <c r="E88" s="129">
        <v>0.48699999999999999</v>
      </c>
      <c r="F88" s="130">
        <v>0.06</v>
      </c>
      <c r="G88" s="158">
        <v>5.38</v>
      </c>
      <c r="H88" s="191">
        <v>0</v>
      </c>
      <c r="I88" s="191">
        <v>0</v>
      </c>
      <c r="J88" s="191">
        <v>0</v>
      </c>
    </row>
    <row r="89" spans="1:10" ht="27.75" customHeight="1" x14ac:dyDescent="0.25">
      <c r="A89" s="156" t="s">
        <v>594</v>
      </c>
      <c r="B89" s="28"/>
      <c r="C89" s="449">
        <v>2</v>
      </c>
      <c r="D89" s="128">
        <v>3.8730000000000002</v>
      </c>
      <c r="E89" s="129">
        <v>0.48699999999999999</v>
      </c>
      <c r="F89" s="130">
        <v>0.06</v>
      </c>
      <c r="G89" s="191">
        <v>0</v>
      </c>
      <c r="H89" s="191">
        <v>0</v>
      </c>
      <c r="I89" s="191">
        <v>0</v>
      </c>
      <c r="J89" s="191">
        <v>0</v>
      </c>
    </row>
    <row r="90" spans="1:10" ht="27.75" customHeight="1" x14ac:dyDescent="0.25">
      <c r="A90" s="156" t="s">
        <v>595</v>
      </c>
      <c r="B90" s="28"/>
      <c r="C90" s="163" t="s">
        <v>78</v>
      </c>
      <c r="D90" s="128">
        <v>3.5</v>
      </c>
      <c r="E90" s="129">
        <v>0.44</v>
      </c>
      <c r="F90" s="130">
        <v>5.3999999999999999E-2</v>
      </c>
      <c r="G90" s="158">
        <v>4.96</v>
      </c>
      <c r="H90" s="191">
        <v>0</v>
      </c>
      <c r="I90" s="191">
        <v>0</v>
      </c>
      <c r="J90" s="191">
        <v>0</v>
      </c>
    </row>
    <row r="91" spans="1:10" ht="27.75" customHeight="1" x14ac:dyDescent="0.25">
      <c r="A91" s="156" t="s">
        <v>596</v>
      </c>
      <c r="B91" s="28"/>
      <c r="C91" s="163" t="s">
        <v>78</v>
      </c>
      <c r="D91" s="128">
        <v>3.5</v>
      </c>
      <c r="E91" s="129">
        <v>0.44</v>
      </c>
      <c r="F91" s="130">
        <v>5.3999999999999999E-2</v>
      </c>
      <c r="G91" s="158">
        <v>6.35</v>
      </c>
      <c r="H91" s="191">
        <v>0</v>
      </c>
      <c r="I91" s="191">
        <v>0</v>
      </c>
      <c r="J91" s="191">
        <v>0</v>
      </c>
    </row>
    <row r="92" spans="1:10" ht="27.75" customHeight="1" x14ac:dyDescent="0.25">
      <c r="A92" s="156" t="s">
        <v>597</v>
      </c>
      <c r="B92" s="28"/>
      <c r="C92" s="163" t="s">
        <v>78</v>
      </c>
      <c r="D92" s="128">
        <v>3.5</v>
      </c>
      <c r="E92" s="129">
        <v>0.44</v>
      </c>
      <c r="F92" s="130">
        <v>5.3999999999999999E-2</v>
      </c>
      <c r="G92" s="158">
        <v>10.34</v>
      </c>
      <c r="H92" s="191">
        <v>0</v>
      </c>
      <c r="I92" s="191">
        <v>0</v>
      </c>
      <c r="J92" s="191">
        <v>0</v>
      </c>
    </row>
    <row r="93" spans="1:10" ht="27.75" customHeight="1" x14ac:dyDescent="0.25">
      <c r="A93" s="156" t="s">
        <v>598</v>
      </c>
      <c r="B93" s="28"/>
      <c r="C93" s="163" t="s">
        <v>78</v>
      </c>
      <c r="D93" s="128">
        <v>3.5</v>
      </c>
      <c r="E93" s="129">
        <v>0.44</v>
      </c>
      <c r="F93" s="130">
        <v>5.3999999999999999E-2</v>
      </c>
      <c r="G93" s="158">
        <v>16.54</v>
      </c>
      <c r="H93" s="191">
        <v>0</v>
      </c>
      <c r="I93" s="191">
        <v>0</v>
      </c>
      <c r="J93" s="191">
        <v>0</v>
      </c>
    </row>
    <row r="94" spans="1:10" ht="27.75" customHeight="1" x14ac:dyDescent="0.25">
      <c r="A94" s="156" t="s">
        <v>599</v>
      </c>
      <c r="B94" s="28"/>
      <c r="C94" s="163" t="s">
        <v>78</v>
      </c>
      <c r="D94" s="128">
        <v>3.5</v>
      </c>
      <c r="E94" s="129">
        <v>0.44</v>
      </c>
      <c r="F94" s="130">
        <v>5.3999999999999999E-2</v>
      </c>
      <c r="G94" s="158">
        <v>34.94</v>
      </c>
      <c r="H94" s="191">
        <v>0</v>
      </c>
      <c r="I94" s="191">
        <v>0</v>
      </c>
      <c r="J94" s="191">
        <v>0</v>
      </c>
    </row>
    <row r="95" spans="1:10" ht="27.75" customHeight="1" x14ac:dyDescent="0.25">
      <c r="A95" s="156" t="s">
        <v>600</v>
      </c>
      <c r="B95" s="28"/>
      <c r="C95" s="449">
        <v>4</v>
      </c>
      <c r="D95" s="128">
        <v>3.5</v>
      </c>
      <c r="E95" s="129">
        <v>0.44</v>
      </c>
      <c r="F95" s="130">
        <v>5.3999999999999999E-2</v>
      </c>
      <c r="G95" s="191">
        <v>0</v>
      </c>
      <c r="H95" s="191">
        <v>0</v>
      </c>
      <c r="I95" s="191">
        <v>0</v>
      </c>
      <c r="J95" s="191">
        <v>0</v>
      </c>
    </row>
    <row r="96" spans="1:10" ht="27.75" customHeight="1" x14ac:dyDescent="0.25">
      <c r="A96" s="156" t="s">
        <v>601</v>
      </c>
      <c r="B96" s="28"/>
      <c r="C96" s="163">
        <v>0</v>
      </c>
      <c r="D96" s="128">
        <v>2.2349999999999999</v>
      </c>
      <c r="E96" s="129">
        <v>0.27800000000000002</v>
      </c>
      <c r="F96" s="130">
        <v>3.1E-2</v>
      </c>
      <c r="G96" s="158">
        <v>4.96</v>
      </c>
      <c r="H96" s="158">
        <v>3.59</v>
      </c>
      <c r="I96" s="162">
        <v>3.59</v>
      </c>
      <c r="J96" s="44">
        <v>4.9000000000000002E-2</v>
      </c>
    </row>
    <row r="97" spans="1:10" ht="27.75" customHeight="1" x14ac:dyDescent="0.25">
      <c r="A97" s="156" t="s">
        <v>602</v>
      </c>
      <c r="B97" s="28"/>
      <c r="C97" s="163">
        <v>0</v>
      </c>
      <c r="D97" s="128">
        <v>2.2349999999999999</v>
      </c>
      <c r="E97" s="129">
        <v>0.27800000000000002</v>
      </c>
      <c r="F97" s="130">
        <v>3.1E-2</v>
      </c>
      <c r="G97" s="158">
        <v>55.34</v>
      </c>
      <c r="H97" s="158">
        <v>3.59</v>
      </c>
      <c r="I97" s="162">
        <v>3.59</v>
      </c>
      <c r="J97" s="44">
        <v>4.9000000000000002E-2</v>
      </c>
    </row>
    <row r="98" spans="1:10" ht="27.75" customHeight="1" x14ac:dyDescent="0.25">
      <c r="A98" s="156" t="s">
        <v>603</v>
      </c>
      <c r="B98" s="28"/>
      <c r="C98" s="163">
        <v>0</v>
      </c>
      <c r="D98" s="128">
        <v>2.2349999999999999</v>
      </c>
      <c r="E98" s="129">
        <v>0.27800000000000002</v>
      </c>
      <c r="F98" s="130">
        <v>3.1E-2</v>
      </c>
      <c r="G98" s="158">
        <v>94.46</v>
      </c>
      <c r="H98" s="158">
        <v>3.59</v>
      </c>
      <c r="I98" s="162">
        <v>3.59</v>
      </c>
      <c r="J98" s="44">
        <v>4.9000000000000002E-2</v>
      </c>
    </row>
    <row r="99" spans="1:10" ht="27.75" customHeight="1" x14ac:dyDescent="0.25">
      <c r="A99" s="156" t="s">
        <v>604</v>
      </c>
      <c r="B99" s="28"/>
      <c r="C99" s="163">
        <v>0</v>
      </c>
      <c r="D99" s="128">
        <v>2.2349999999999999</v>
      </c>
      <c r="E99" s="129">
        <v>0.27800000000000002</v>
      </c>
      <c r="F99" s="130">
        <v>3.1E-2</v>
      </c>
      <c r="G99" s="158">
        <v>145.59</v>
      </c>
      <c r="H99" s="158">
        <v>3.59</v>
      </c>
      <c r="I99" s="162">
        <v>3.59</v>
      </c>
      <c r="J99" s="44">
        <v>4.9000000000000002E-2</v>
      </c>
    </row>
    <row r="100" spans="1:10" ht="27.75" customHeight="1" x14ac:dyDescent="0.25">
      <c r="A100" s="156" t="s">
        <v>605</v>
      </c>
      <c r="B100" s="28"/>
      <c r="C100" s="163">
        <v>0</v>
      </c>
      <c r="D100" s="128">
        <v>2.2349999999999999</v>
      </c>
      <c r="E100" s="129">
        <v>0.27800000000000002</v>
      </c>
      <c r="F100" s="130">
        <v>3.1E-2</v>
      </c>
      <c r="G100" s="158">
        <v>259.58999999999997</v>
      </c>
      <c r="H100" s="158">
        <v>3.59</v>
      </c>
      <c r="I100" s="162">
        <v>3.59</v>
      </c>
      <c r="J100" s="44">
        <v>4.9000000000000002E-2</v>
      </c>
    </row>
    <row r="101" spans="1:10" ht="27.75" customHeight="1" x14ac:dyDescent="0.25">
      <c r="A101" s="156" t="s">
        <v>606</v>
      </c>
      <c r="B101" s="28"/>
      <c r="C101" s="163">
        <v>0</v>
      </c>
      <c r="D101" s="128">
        <v>1.9550000000000001</v>
      </c>
      <c r="E101" s="129">
        <v>0.23400000000000001</v>
      </c>
      <c r="F101" s="130">
        <v>1.6E-2</v>
      </c>
      <c r="G101" s="158">
        <v>6.16</v>
      </c>
      <c r="H101" s="158">
        <v>4.91</v>
      </c>
      <c r="I101" s="162">
        <v>4.91</v>
      </c>
      <c r="J101" s="44">
        <v>4.2000000000000003E-2</v>
      </c>
    </row>
    <row r="102" spans="1:10" ht="27.75" customHeight="1" x14ac:dyDescent="0.25">
      <c r="A102" s="156" t="s">
        <v>607</v>
      </c>
      <c r="B102" s="28"/>
      <c r="C102" s="163">
        <v>0</v>
      </c>
      <c r="D102" s="128">
        <v>1.9550000000000001</v>
      </c>
      <c r="E102" s="129">
        <v>0.23400000000000001</v>
      </c>
      <c r="F102" s="130">
        <v>1.6E-2</v>
      </c>
      <c r="G102" s="158">
        <v>86.43</v>
      </c>
      <c r="H102" s="158">
        <v>4.91</v>
      </c>
      <c r="I102" s="162">
        <v>4.91</v>
      </c>
      <c r="J102" s="44">
        <v>4.2000000000000003E-2</v>
      </c>
    </row>
    <row r="103" spans="1:10" ht="27.75" customHeight="1" x14ac:dyDescent="0.25">
      <c r="A103" s="156" t="s">
        <v>608</v>
      </c>
      <c r="B103" s="28"/>
      <c r="C103" s="163">
        <v>0</v>
      </c>
      <c r="D103" s="128">
        <v>1.9550000000000001</v>
      </c>
      <c r="E103" s="129">
        <v>0.23400000000000001</v>
      </c>
      <c r="F103" s="130">
        <v>1.6E-2</v>
      </c>
      <c r="G103" s="158">
        <v>148.75</v>
      </c>
      <c r="H103" s="158">
        <v>4.91</v>
      </c>
      <c r="I103" s="162">
        <v>4.91</v>
      </c>
      <c r="J103" s="44">
        <v>4.2000000000000003E-2</v>
      </c>
    </row>
    <row r="104" spans="1:10" ht="27.75" customHeight="1" x14ac:dyDescent="0.25">
      <c r="A104" s="156" t="s">
        <v>609</v>
      </c>
      <c r="B104" s="28"/>
      <c r="C104" s="163">
        <v>0</v>
      </c>
      <c r="D104" s="128">
        <v>1.9550000000000001</v>
      </c>
      <c r="E104" s="129">
        <v>0.23400000000000001</v>
      </c>
      <c r="F104" s="130">
        <v>1.6E-2</v>
      </c>
      <c r="G104" s="158">
        <v>230.21</v>
      </c>
      <c r="H104" s="158">
        <v>4.91</v>
      </c>
      <c r="I104" s="162">
        <v>4.91</v>
      </c>
      <c r="J104" s="44">
        <v>4.2000000000000003E-2</v>
      </c>
    </row>
    <row r="105" spans="1:10" ht="27.75" customHeight="1" x14ac:dyDescent="0.25">
      <c r="A105" s="156" t="s">
        <v>610</v>
      </c>
      <c r="B105" s="28"/>
      <c r="C105" s="163">
        <v>0</v>
      </c>
      <c r="D105" s="128">
        <v>1.9550000000000001</v>
      </c>
      <c r="E105" s="129">
        <v>0.23400000000000001</v>
      </c>
      <c r="F105" s="130">
        <v>1.6E-2</v>
      </c>
      <c r="G105" s="158">
        <v>411.84</v>
      </c>
      <c r="H105" s="158">
        <v>4.91</v>
      </c>
      <c r="I105" s="162">
        <v>4.91</v>
      </c>
      <c r="J105" s="44">
        <v>4.2000000000000003E-2</v>
      </c>
    </row>
    <row r="106" spans="1:10" ht="27.75" customHeight="1" x14ac:dyDescent="0.25">
      <c r="A106" s="156" t="s">
        <v>611</v>
      </c>
      <c r="B106" s="28"/>
      <c r="C106" s="163">
        <v>0</v>
      </c>
      <c r="D106" s="128">
        <v>1.0880000000000001</v>
      </c>
      <c r="E106" s="129">
        <v>0.123</v>
      </c>
      <c r="F106" s="130">
        <v>6.0000000000000001E-3</v>
      </c>
      <c r="G106" s="158">
        <v>64.56</v>
      </c>
      <c r="H106" s="158">
        <v>5.62</v>
      </c>
      <c r="I106" s="162">
        <v>5.62</v>
      </c>
      <c r="J106" s="44">
        <v>2.1000000000000001E-2</v>
      </c>
    </row>
    <row r="107" spans="1:10" ht="27.75" customHeight="1" x14ac:dyDescent="0.25">
      <c r="A107" s="156" t="s">
        <v>612</v>
      </c>
      <c r="B107" s="28"/>
      <c r="C107" s="163">
        <v>0</v>
      </c>
      <c r="D107" s="128">
        <v>1.0880000000000001</v>
      </c>
      <c r="E107" s="129">
        <v>0.123</v>
      </c>
      <c r="F107" s="130">
        <v>6.0000000000000001E-3</v>
      </c>
      <c r="G107" s="158">
        <v>619.26</v>
      </c>
      <c r="H107" s="158">
        <v>5.62</v>
      </c>
      <c r="I107" s="162">
        <v>5.62</v>
      </c>
      <c r="J107" s="44">
        <v>2.1000000000000001E-2</v>
      </c>
    </row>
    <row r="108" spans="1:10" ht="27.75" customHeight="1" x14ac:dyDescent="0.25">
      <c r="A108" s="156" t="s">
        <v>613</v>
      </c>
      <c r="B108" s="28"/>
      <c r="C108" s="163">
        <v>0</v>
      </c>
      <c r="D108" s="128">
        <v>1.0880000000000001</v>
      </c>
      <c r="E108" s="129">
        <v>0.123</v>
      </c>
      <c r="F108" s="130">
        <v>6.0000000000000001E-3</v>
      </c>
      <c r="G108" s="158">
        <v>1731.62</v>
      </c>
      <c r="H108" s="158">
        <v>5.62</v>
      </c>
      <c r="I108" s="162">
        <v>5.62</v>
      </c>
      <c r="J108" s="44">
        <v>2.1000000000000001E-2</v>
      </c>
    </row>
    <row r="109" spans="1:10" ht="27.75" customHeight="1" x14ac:dyDescent="0.25">
      <c r="A109" s="156" t="s">
        <v>614</v>
      </c>
      <c r="B109" s="28"/>
      <c r="C109" s="163">
        <v>0</v>
      </c>
      <c r="D109" s="128">
        <v>1.0880000000000001</v>
      </c>
      <c r="E109" s="129">
        <v>0.123</v>
      </c>
      <c r="F109" s="130">
        <v>6.0000000000000001E-3</v>
      </c>
      <c r="G109" s="158">
        <v>3386.47</v>
      </c>
      <c r="H109" s="158">
        <v>5.62</v>
      </c>
      <c r="I109" s="162">
        <v>5.62</v>
      </c>
      <c r="J109" s="44">
        <v>2.1000000000000001E-2</v>
      </c>
    </row>
    <row r="110" spans="1:10" ht="27.75" customHeight="1" x14ac:dyDescent="0.25">
      <c r="A110" s="156" t="s">
        <v>615</v>
      </c>
      <c r="B110" s="28"/>
      <c r="C110" s="163">
        <v>0</v>
      </c>
      <c r="D110" s="128">
        <v>1.0880000000000001</v>
      </c>
      <c r="E110" s="129">
        <v>0.123</v>
      </c>
      <c r="F110" s="130">
        <v>6.0000000000000001E-3</v>
      </c>
      <c r="G110" s="158">
        <v>7598.99</v>
      </c>
      <c r="H110" s="158">
        <v>5.62</v>
      </c>
      <c r="I110" s="162">
        <v>5.62</v>
      </c>
      <c r="J110" s="44">
        <v>2.1000000000000001E-2</v>
      </c>
    </row>
    <row r="111" spans="1:10" ht="27.75" customHeight="1" x14ac:dyDescent="0.25">
      <c r="A111" s="156" t="s">
        <v>616</v>
      </c>
      <c r="B111" s="28"/>
      <c r="C111" s="163" t="s">
        <v>120</v>
      </c>
      <c r="D111" s="131">
        <v>13.933</v>
      </c>
      <c r="E111" s="132">
        <v>1.071</v>
      </c>
      <c r="F111" s="130">
        <v>0.63900000000000001</v>
      </c>
      <c r="G111" s="191">
        <v>0</v>
      </c>
      <c r="H111" s="191">
        <v>0</v>
      </c>
      <c r="I111" s="191">
        <v>0</v>
      </c>
      <c r="J111" s="191">
        <v>0</v>
      </c>
    </row>
    <row r="112" spans="1:10" ht="27.75" customHeight="1" x14ac:dyDescent="0.25">
      <c r="A112" s="156" t="s">
        <v>617</v>
      </c>
      <c r="B112" s="28"/>
      <c r="C112" s="163">
        <v>0</v>
      </c>
      <c r="D112" s="128">
        <v>-3.8340000000000001</v>
      </c>
      <c r="E112" s="129">
        <v>-0.48199999999999998</v>
      </c>
      <c r="F112" s="130">
        <v>-0.06</v>
      </c>
      <c r="G112" s="158">
        <v>0</v>
      </c>
      <c r="H112" s="191">
        <v>0</v>
      </c>
      <c r="I112" s="191">
        <v>0</v>
      </c>
      <c r="J112" s="191">
        <v>0</v>
      </c>
    </row>
    <row r="113" spans="1:10" ht="27.75" customHeight="1" x14ac:dyDescent="0.25">
      <c r="A113" s="156" t="s">
        <v>618</v>
      </c>
      <c r="B113" s="28"/>
      <c r="C113" s="163">
        <v>0</v>
      </c>
      <c r="D113" s="128">
        <v>-3.4289999999999998</v>
      </c>
      <c r="E113" s="129">
        <v>-0.42799999999999999</v>
      </c>
      <c r="F113" s="130">
        <v>-4.9000000000000002E-2</v>
      </c>
      <c r="G113" s="158">
        <v>0</v>
      </c>
      <c r="H113" s="191">
        <v>0</v>
      </c>
      <c r="I113" s="191">
        <v>0</v>
      </c>
      <c r="J113" s="191">
        <v>0</v>
      </c>
    </row>
    <row r="114" spans="1:10" ht="27.75" customHeight="1" x14ac:dyDescent="0.25">
      <c r="A114" s="156" t="s">
        <v>619</v>
      </c>
      <c r="B114" s="28"/>
      <c r="C114" s="163">
        <v>0</v>
      </c>
      <c r="D114" s="128">
        <v>-3.8340000000000001</v>
      </c>
      <c r="E114" s="129">
        <v>-0.48199999999999998</v>
      </c>
      <c r="F114" s="130">
        <v>-0.06</v>
      </c>
      <c r="G114" s="158">
        <v>0</v>
      </c>
      <c r="H114" s="191">
        <v>0</v>
      </c>
      <c r="I114" s="191">
        <v>0</v>
      </c>
      <c r="J114" s="44">
        <v>0.107</v>
      </c>
    </row>
    <row r="115" spans="1:10" ht="27.75" customHeight="1" x14ac:dyDescent="0.25">
      <c r="A115" s="156" t="s">
        <v>620</v>
      </c>
      <c r="B115" s="28"/>
      <c r="C115" s="163">
        <v>0</v>
      </c>
      <c r="D115" s="128">
        <v>-3.4289999999999998</v>
      </c>
      <c r="E115" s="129">
        <v>-0.42799999999999999</v>
      </c>
      <c r="F115" s="130">
        <v>-4.9000000000000002E-2</v>
      </c>
      <c r="G115" s="158">
        <v>0</v>
      </c>
      <c r="H115" s="191">
        <v>0</v>
      </c>
      <c r="I115" s="191">
        <v>0</v>
      </c>
      <c r="J115" s="44">
        <v>8.1000000000000003E-2</v>
      </c>
    </row>
    <row r="116" spans="1:10" ht="27.75" customHeight="1" x14ac:dyDescent="0.25">
      <c r="A116" s="156" t="s">
        <v>621</v>
      </c>
      <c r="B116" s="28"/>
      <c r="C116" s="163">
        <v>0</v>
      </c>
      <c r="D116" s="128">
        <v>-2.335</v>
      </c>
      <c r="E116" s="129">
        <v>-0.28000000000000003</v>
      </c>
      <c r="F116" s="130">
        <v>-1.9E-2</v>
      </c>
      <c r="G116" s="158">
        <v>56.35</v>
      </c>
      <c r="H116" s="191">
        <v>0</v>
      </c>
      <c r="I116" s="191">
        <v>0</v>
      </c>
      <c r="J116" s="44">
        <v>8.8999999999999996E-2</v>
      </c>
    </row>
    <row r="117" spans="1:10" ht="27.75" customHeight="1" x14ac:dyDescent="0.25">
      <c r="A117" s="156" t="s">
        <v>622</v>
      </c>
      <c r="B117" s="28"/>
      <c r="C117" s="163" t="s">
        <v>74</v>
      </c>
      <c r="D117" s="128">
        <v>3.7130000000000001</v>
      </c>
      <c r="E117" s="129">
        <v>0.46700000000000003</v>
      </c>
      <c r="F117" s="130">
        <v>5.8000000000000003E-2</v>
      </c>
      <c r="G117" s="158">
        <v>5.16</v>
      </c>
      <c r="H117" s="191">
        <v>0</v>
      </c>
      <c r="I117" s="191">
        <v>0</v>
      </c>
      <c r="J117" s="191">
        <v>0</v>
      </c>
    </row>
    <row r="118" spans="1:10" ht="27.75" customHeight="1" x14ac:dyDescent="0.25">
      <c r="A118" s="156" t="s">
        <v>623</v>
      </c>
      <c r="B118" s="28"/>
      <c r="C118" s="449">
        <v>2</v>
      </c>
      <c r="D118" s="128">
        <v>3.7130000000000001</v>
      </c>
      <c r="E118" s="129">
        <v>0.46700000000000003</v>
      </c>
      <c r="F118" s="130">
        <v>5.8000000000000003E-2</v>
      </c>
      <c r="G118" s="191">
        <v>0</v>
      </c>
      <c r="H118" s="191">
        <v>0</v>
      </c>
      <c r="I118" s="191">
        <v>0</v>
      </c>
      <c r="J118" s="191">
        <v>0</v>
      </c>
    </row>
    <row r="119" spans="1:10" ht="27.75" customHeight="1" x14ac:dyDescent="0.25">
      <c r="A119" s="156" t="s">
        <v>624</v>
      </c>
      <c r="B119" s="28"/>
      <c r="C119" s="163" t="s">
        <v>78</v>
      </c>
      <c r="D119" s="128">
        <v>3.355</v>
      </c>
      <c r="E119" s="129">
        <v>0.42199999999999999</v>
      </c>
      <c r="F119" s="130">
        <v>5.1999999999999998E-2</v>
      </c>
      <c r="G119" s="158">
        <v>4.75</v>
      </c>
      <c r="H119" s="191">
        <v>0</v>
      </c>
      <c r="I119" s="191">
        <v>0</v>
      </c>
      <c r="J119" s="191">
        <v>0</v>
      </c>
    </row>
    <row r="120" spans="1:10" ht="27.75" customHeight="1" x14ac:dyDescent="0.25">
      <c r="A120" s="156" t="s">
        <v>625</v>
      </c>
      <c r="B120" s="28"/>
      <c r="C120" s="163" t="s">
        <v>78</v>
      </c>
      <c r="D120" s="128">
        <v>3.355</v>
      </c>
      <c r="E120" s="129">
        <v>0.42199999999999999</v>
      </c>
      <c r="F120" s="130">
        <v>5.1999999999999998E-2</v>
      </c>
      <c r="G120" s="158">
        <v>6.08</v>
      </c>
      <c r="H120" s="191">
        <v>0</v>
      </c>
      <c r="I120" s="191">
        <v>0</v>
      </c>
      <c r="J120" s="191">
        <v>0</v>
      </c>
    </row>
    <row r="121" spans="1:10" ht="27.75" customHeight="1" x14ac:dyDescent="0.25">
      <c r="A121" s="156" t="s">
        <v>626</v>
      </c>
      <c r="B121" s="28"/>
      <c r="C121" s="163" t="s">
        <v>78</v>
      </c>
      <c r="D121" s="128">
        <v>3.355</v>
      </c>
      <c r="E121" s="129">
        <v>0.42199999999999999</v>
      </c>
      <c r="F121" s="130">
        <v>5.1999999999999998E-2</v>
      </c>
      <c r="G121" s="158">
        <v>9.91</v>
      </c>
      <c r="H121" s="191">
        <v>0</v>
      </c>
      <c r="I121" s="191">
        <v>0</v>
      </c>
      <c r="J121" s="191">
        <v>0</v>
      </c>
    </row>
    <row r="122" spans="1:10" ht="27.75" customHeight="1" x14ac:dyDescent="0.25">
      <c r="A122" s="156" t="s">
        <v>627</v>
      </c>
      <c r="B122" s="28"/>
      <c r="C122" s="163" t="s">
        <v>78</v>
      </c>
      <c r="D122" s="128">
        <v>3.355</v>
      </c>
      <c r="E122" s="129">
        <v>0.42199999999999999</v>
      </c>
      <c r="F122" s="130">
        <v>5.1999999999999998E-2</v>
      </c>
      <c r="G122" s="158">
        <v>15.86</v>
      </c>
      <c r="H122" s="191">
        <v>0</v>
      </c>
      <c r="I122" s="191">
        <v>0</v>
      </c>
      <c r="J122" s="191">
        <v>0</v>
      </c>
    </row>
    <row r="123" spans="1:10" ht="27.75" customHeight="1" x14ac:dyDescent="0.25">
      <c r="A123" s="156" t="s">
        <v>628</v>
      </c>
      <c r="B123" s="28"/>
      <c r="C123" s="163" t="s">
        <v>78</v>
      </c>
      <c r="D123" s="128">
        <v>3.355</v>
      </c>
      <c r="E123" s="129">
        <v>0.42199999999999999</v>
      </c>
      <c r="F123" s="130">
        <v>5.1999999999999998E-2</v>
      </c>
      <c r="G123" s="158">
        <v>33.49</v>
      </c>
      <c r="H123" s="191">
        <v>0</v>
      </c>
      <c r="I123" s="191">
        <v>0</v>
      </c>
      <c r="J123" s="191">
        <v>0</v>
      </c>
    </row>
    <row r="124" spans="1:10" ht="27.75" customHeight="1" x14ac:dyDescent="0.25">
      <c r="A124" s="156" t="s">
        <v>629</v>
      </c>
      <c r="B124" s="28"/>
      <c r="C124" s="449">
        <v>4</v>
      </c>
      <c r="D124" s="128">
        <v>3.355</v>
      </c>
      <c r="E124" s="129">
        <v>0.42199999999999999</v>
      </c>
      <c r="F124" s="130">
        <v>5.1999999999999998E-2</v>
      </c>
      <c r="G124" s="191">
        <v>0</v>
      </c>
      <c r="H124" s="191">
        <v>0</v>
      </c>
      <c r="I124" s="191">
        <v>0</v>
      </c>
      <c r="J124" s="191">
        <v>0</v>
      </c>
    </row>
    <row r="125" spans="1:10" ht="27.75" customHeight="1" x14ac:dyDescent="0.25">
      <c r="A125" s="156" t="s">
        <v>630</v>
      </c>
      <c r="B125" s="28"/>
      <c r="C125" s="163">
        <v>0</v>
      </c>
      <c r="D125" s="128">
        <v>2.1429999999999998</v>
      </c>
      <c r="E125" s="129">
        <v>0.26600000000000001</v>
      </c>
      <c r="F125" s="130">
        <v>2.9000000000000001E-2</v>
      </c>
      <c r="G125" s="158">
        <v>4.75</v>
      </c>
      <c r="H125" s="158">
        <v>3.45</v>
      </c>
      <c r="I125" s="162">
        <v>3.45</v>
      </c>
      <c r="J125" s="44">
        <v>4.7E-2</v>
      </c>
    </row>
    <row r="126" spans="1:10" ht="27.75" customHeight="1" x14ac:dyDescent="0.25">
      <c r="A126" s="156" t="s">
        <v>631</v>
      </c>
      <c r="B126" s="28"/>
      <c r="C126" s="163">
        <v>0</v>
      </c>
      <c r="D126" s="128">
        <v>2.1429999999999998</v>
      </c>
      <c r="E126" s="129">
        <v>0.26600000000000001</v>
      </c>
      <c r="F126" s="130">
        <v>2.9000000000000001E-2</v>
      </c>
      <c r="G126" s="158">
        <v>53.05</v>
      </c>
      <c r="H126" s="158">
        <v>3.45</v>
      </c>
      <c r="I126" s="162">
        <v>3.45</v>
      </c>
      <c r="J126" s="44">
        <v>4.7E-2</v>
      </c>
    </row>
    <row r="127" spans="1:10" ht="27.75" customHeight="1" x14ac:dyDescent="0.25">
      <c r="A127" s="156" t="s">
        <v>632</v>
      </c>
      <c r="B127" s="28"/>
      <c r="C127" s="163">
        <v>0</v>
      </c>
      <c r="D127" s="128">
        <v>2.1429999999999998</v>
      </c>
      <c r="E127" s="129">
        <v>0.26600000000000001</v>
      </c>
      <c r="F127" s="130">
        <v>2.9000000000000001E-2</v>
      </c>
      <c r="G127" s="158">
        <v>90.54</v>
      </c>
      <c r="H127" s="158">
        <v>3.45</v>
      </c>
      <c r="I127" s="162">
        <v>3.45</v>
      </c>
      <c r="J127" s="44">
        <v>4.7E-2</v>
      </c>
    </row>
    <row r="128" spans="1:10" ht="27.75" customHeight="1" x14ac:dyDescent="0.25">
      <c r="A128" s="156" t="s">
        <v>633</v>
      </c>
      <c r="B128" s="28"/>
      <c r="C128" s="163">
        <v>0</v>
      </c>
      <c r="D128" s="128">
        <v>2.1429999999999998</v>
      </c>
      <c r="E128" s="129">
        <v>0.26600000000000001</v>
      </c>
      <c r="F128" s="130">
        <v>2.9000000000000001E-2</v>
      </c>
      <c r="G128" s="158">
        <v>139.56</v>
      </c>
      <c r="H128" s="158">
        <v>3.45</v>
      </c>
      <c r="I128" s="162">
        <v>3.45</v>
      </c>
      <c r="J128" s="44">
        <v>4.7E-2</v>
      </c>
    </row>
    <row r="129" spans="1:10" ht="27.75" customHeight="1" x14ac:dyDescent="0.25">
      <c r="A129" s="156" t="s">
        <v>634</v>
      </c>
      <c r="B129" s="28"/>
      <c r="C129" s="163">
        <v>0</v>
      </c>
      <c r="D129" s="128">
        <v>2.1429999999999998</v>
      </c>
      <c r="E129" s="129">
        <v>0.26600000000000001</v>
      </c>
      <c r="F129" s="130">
        <v>2.9000000000000001E-2</v>
      </c>
      <c r="G129" s="158">
        <v>248.84</v>
      </c>
      <c r="H129" s="158">
        <v>3.45</v>
      </c>
      <c r="I129" s="162">
        <v>3.45</v>
      </c>
      <c r="J129" s="44">
        <v>4.7E-2</v>
      </c>
    </row>
    <row r="130" spans="1:10" ht="27.75" customHeight="1" x14ac:dyDescent="0.25">
      <c r="A130" s="156" t="s">
        <v>635</v>
      </c>
      <c r="B130" s="28"/>
      <c r="C130" s="163">
        <v>0</v>
      </c>
      <c r="D130" s="128">
        <v>1.8740000000000001</v>
      </c>
      <c r="E130" s="129">
        <v>0.22500000000000001</v>
      </c>
      <c r="F130" s="130">
        <v>1.6E-2</v>
      </c>
      <c r="G130" s="158">
        <v>5.91</v>
      </c>
      <c r="H130" s="158">
        <v>4.71</v>
      </c>
      <c r="I130" s="162">
        <v>4.71</v>
      </c>
      <c r="J130" s="44">
        <v>0.04</v>
      </c>
    </row>
    <row r="131" spans="1:10" ht="27.75" customHeight="1" x14ac:dyDescent="0.25">
      <c r="A131" s="156" t="s">
        <v>636</v>
      </c>
      <c r="B131" s="28"/>
      <c r="C131" s="163">
        <v>0</v>
      </c>
      <c r="D131" s="128">
        <v>1.8740000000000001</v>
      </c>
      <c r="E131" s="129">
        <v>0.22500000000000001</v>
      </c>
      <c r="F131" s="130">
        <v>1.6E-2</v>
      </c>
      <c r="G131" s="158">
        <v>82.85</v>
      </c>
      <c r="H131" s="158">
        <v>4.71</v>
      </c>
      <c r="I131" s="162">
        <v>4.71</v>
      </c>
      <c r="J131" s="44">
        <v>0.04</v>
      </c>
    </row>
    <row r="132" spans="1:10" ht="27.75" customHeight="1" x14ac:dyDescent="0.25">
      <c r="A132" s="156" t="s">
        <v>637</v>
      </c>
      <c r="B132" s="28"/>
      <c r="C132" s="163">
        <v>0</v>
      </c>
      <c r="D132" s="128">
        <v>1.8740000000000001</v>
      </c>
      <c r="E132" s="129">
        <v>0.22500000000000001</v>
      </c>
      <c r="F132" s="130">
        <v>1.6E-2</v>
      </c>
      <c r="G132" s="158">
        <v>142.58000000000001</v>
      </c>
      <c r="H132" s="158">
        <v>4.71</v>
      </c>
      <c r="I132" s="162">
        <v>4.71</v>
      </c>
      <c r="J132" s="44">
        <v>0.04</v>
      </c>
    </row>
    <row r="133" spans="1:10" ht="27.75" customHeight="1" x14ac:dyDescent="0.25">
      <c r="A133" s="156" t="s">
        <v>638</v>
      </c>
      <c r="B133" s="28"/>
      <c r="C133" s="163">
        <v>0</v>
      </c>
      <c r="D133" s="128">
        <v>1.8740000000000001</v>
      </c>
      <c r="E133" s="129">
        <v>0.22500000000000001</v>
      </c>
      <c r="F133" s="130">
        <v>1.6E-2</v>
      </c>
      <c r="G133" s="158">
        <v>220.67</v>
      </c>
      <c r="H133" s="158">
        <v>4.71</v>
      </c>
      <c r="I133" s="162">
        <v>4.71</v>
      </c>
      <c r="J133" s="44">
        <v>0.04</v>
      </c>
    </row>
    <row r="134" spans="1:10" ht="27.75" customHeight="1" x14ac:dyDescent="0.25">
      <c r="A134" s="156" t="s">
        <v>639</v>
      </c>
      <c r="B134" s="28"/>
      <c r="C134" s="163">
        <v>0</v>
      </c>
      <c r="D134" s="128">
        <v>1.8740000000000001</v>
      </c>
      <c r="E134" s="129">
        <v>0.22500000000000001</v>
      </c>
      <c r="F134" s="130">
        <v>1.6E-2</v>
      </c>
      <c r="G134" s="158">
        <v>394.77</v>
      </c>
      <c r="H134" s="158">
        <v>4.71</v>
      </c>
      <c r="I134" s="162">
        <v>4.71</v>
      </c>
      <c r="J134" s="44">
        <v>0.04</v>
      </c>
    </row>
    <row r="135" spans="1:10" ht="27.75" customHeight="1" x14ac:dyDescent="0.25">
      <c r="A135" s="156" t="s">
        <v>640</v>
      </c>
      <c r="B135" s="28"/>
      <c r="C135" s="163">
        <v>0</v>
      </c>
      <c r="D135" s="128">
        <v>1.0429999999999999</v>
      </c>
      <c r="E135" s="129">
        <v>0.11799999999999999</v>
      </c>
      <c r="F135" s="130">
        <v>6.0000000000000001E-3</v>
      </c>
      <c r="G135" s="158">
        <v>61.88</v>
      </c>
      <c r="H135" s="158">
        <v>5.38</v>
      </c>
      <c r="I135" s="162">
        <v>5.38</v>
      </c>
      <c r="J135" s="44">
        <v>0.02</v>
      </c>
    </row>
    <row r="136" spans="1:10" ht="27.75" customHeight="1" x14ac:dyDescent="0.25">
      <c r="A136" s="156" t="s">
        <v>641</v>
      </c>
      <c r="B136" s="28"/>
      <c r="C136" s="163">
        <v>0</v>
      </c>
      <c r="D136" s="128">
        <v>1.0429999999999999</v>
      </c>
      <c r="E136" s="129">
        <v>0.11799999999999999</v>
      </c>
      <c r="F136" s="130">
        <v>6.0000000000000001E-3</v>
      </c>
      <c r="G136" s="158">
        <v>593.59</v>
      </c>
      <c r="H136" s="158">
        <v>5.38</v>
      </c>
      <c r="I136" s="162">
        <v>5.38</v>
      </c>
      <c r="J136" s="44">
        <v>0.02</v>
      </c>
    </row>
    <row r="137" spans="1:10" ht="27.75" customHeight="1" x14ac:dyDescent="0.25">
      <c r="A137" s="156" t="s">
        <v>642</v>
      </c>
      <c r="B137" s="28"/>
      <c r="C137" s="163">
        <v>0</v>
      </c>
      <c r="D137" s="128">
        <v>1.0429999999999999</v>
      </c>
      <c r="E137" s="129">
        <v>0.11799999999999999</v>
      </c>
      <c r="F137" s="130">
        <v>6.0000000000000001E-3</v>
      </c>
      <c r="G137" s="158">
        <v>1659.85</v>
      </c>
      <c r="H137" s="158">
        <v>5.38</v>
      </c>
      <c r="I137" s="162">
        <v>5.38</v>
      </c>
      <c r="J137" s="44">
        <v>0.02</v>
      </c>
    </row>
    <row r="138" spans="1:10" ht="27.75" customHeight="1" x14ac:dyDescent="0.25">
      <c r="A138" s="156" t="s">
        <v>643</v>
      </c>
      <c r="B138" s="28"/>
      <c r="C138" s="163">
        <v>0</v>
      </c>
      <c r="D138" s="128">
        <v>1.0429999999999999</v>
      </c>
      <c r="E138" s="129">
        <v>0.11799999999999999</v>
      </c>
      <c r="F138" s="130">
        <v>6.0000000000000001E-3</v>
      </c>
      <c r="G138" s="158">
        <v>3246.11</v>
      </c>
      <c r="H138" s="158">
        <v>5.38</v>
      </c>
      <c r="I138" s="162">
        <v>5.38</v>
      </c>
      <c r="J138" s="44">
        <v>0.02</v>
      </c>
    </row>
    <row r="139" spans="1:10" ht="27.75" customHeight="1" x14ac:dyDescent="0.25">
      <c r="A139" s="156" t="s">
        <v>644</v>
      </c>
      <c r="B139" s="28"/>
      <c r="C139" s="163">
        <v>0</v>
      </c>
      <c r="D139" s="128">
        <v>1.0429999999999999</v>
      </c>
      <c r="E139" s="129">
        <v>0.11799999999999999</v>
      </c>
      <c r="F139" s="130">
        <v>6.0000000000000001E-3</v>
      </c>
      <c r="G139" s="158">
        <v>7284.03</v>
      </c>
      <c r="H139" s="158">
        <v>5.38</v>
      </c>
      <c r="I139" s="162">
        <v>5.38</v>
      </c>
      <c r="J139" s="44">
        <v>0.02</v>
      </c>
    </row>
    <row r="140" spans="1:10" ht="27.75" customHeight="1" x14ac:dyDescent="0.25">
      <c r="A140" s="156" t="s">
        <v>645</v>
      </c>
      <c r="B140" s="28"/>
      <c r="C140" s="163" t="s">
        <v>120</v>
      </c>
      <c r="D140" s="131">
        <v>13.355</v>
      </c>
      <c r="E140" s="132">
        <v>1.0269999999999999</v>
      </c>
      <c r="F140" s="130">
        <v>0.61299999999999999</v>
      </c>
      <c r="G140" s="191">
        <v>0</v>
      </c>
      <c r="H140" s="191">
        <v>0</v>
      </c>
      <c r="I140" s="191">
        <v>0</v>
      </c>
      <c r="J140" s="191">
        <v>0</v>
      </c>
    </row>
    <row r="141" spans="1:10" ht="27.75" customHeight="1" x14ac:dyDescent="0.25">
      <c r="A141" s="156" t="s">
        <v>646</v>
      </c>
      <c r="B141" s="28"/>
      <c r="C141" s="163">
        <v>0</v>
      </c>
      <c r="D141" s="128">
        <v>-3.6749999999999998</v>
      </c>
      <c r="E141" s="129">
        <v>-0.46200000000000002</v>
      </c>
      <c r="F141" s="130">
        <v>-5.7000000000000002E-2</v>
      </c>
      <c r="G141" s="158">
        <v>0</v>
      </c>
      <c r="H141" s="191">
        <v>0</v>
      </c>
      <c r="I141" s="191">
        <v>0</v>
      </c>
      <c r="J141" s="191">
        <v>0</v>
      </c>
    </row>
    <row r="142" spans="1:10" ht="27.75" customHeight="1" x14ac:dyDescent="0.25">
      <c r="A142" s="156" t="s">
        <v>647</v>
      </c>
      <c r="B142" s="28"/>
      <c r="C142" s="163">
        <v>0</v>
      </c>
      <c r="D142" s="128">
        <v>-3.286</v>
      </c>
      <c r="E142" s="129">
        <v>-0.41</v>
      </c>
      <c r="F142" s="130">
        <v>-4.7E-2</v>
      </c>
      <c r="G142" s="158">
        <v>0</v>
      </c>
      <c r="H142" s="191">
        <v>0</v>
      </c>
      <c r="I142" s="191">
        <v>0</v>
      </c>
      <c r="J142" s="191">
        <v>0</v>
      </c>
    </row>
    <row r="143" spans="1:10" ht="27.75" customHeight="1" x14ac:dyDescent="0.25">
      <c r="A143" s="156" t="s">
        <v>648</v>
      </c>
      <c r="B143" s="28"/>
      <c r="C143" s="163">
        <v>0</v>
      </c>
      <c r="D143" s="128">
        <v>-3.6749999999999998</v>
      </c>
      <c r="E143" s="129">
        <v>-0.46200000000000002</v>
      </c>
      <c r="F143" s="130">
        <v>-5.7000000000000002E-2</v>
      </c>
      <c r="G143" s="158">
        <v>0</v>
      </c>
      <c r="H143" s="191">
        <v>0</v>
      </c>
      <c r="I143" s="191">
        <v>0</v>
      </c>
      <c r="J143" s="44">
        <v>0.10199999999999999</v>
      </c>
    </row>
    <row r="144" spans="1:10" ht="27.75" customHeight="1" x14ac:dyDescent="0.25">
      <c r="A144" s="156" t="s">
        <v>649</v>
      </c>
      <c r="B144" s="28"/>
      <c r="C144" s="163">
        <v>0</v>
      </c>
      <c r="D144" s="128">
        <v>-3.286</v>
      </c>
      <c r="E144" s="129">
        <v>-0.41</v>
      </c>
      <c r="F144" s="130">
        <v>-4.7E-2</v>
      </c>
      <c r="G144" s="158">
        <v>0</v>
      </c>
      <c r="H144" s="191">
        <v>0</v>
      </c>
      <c r="I144" s="191">
        <v>0</v>
      </c>
      <c r="J144" s="44">
        <v>7.8E-2</v>
      </c>
    </row>
    <row r="145" spans="1:10" ht="27.75" customHeight="1" x14ac:dyDescent="0.25">
      <c r="A145" s="156" t="s">
        <v>650</v>
      </c>
      <c r="B145" s="28"/>
      <c r="C145" s="163">
        <v>0</v>
      </c>
      <c r="D145" s="128">
        <v>-2.238</v>
      </c>
      <c r="E145" s="129">
        <v>-0.26800000000000002</v>
      </c>
      <c r="F145" s="130">
        <v>-1.9E-2</v>
      </c>
      <c r="G145" s="158">
        <v>54.01</v>
      </c>
      <c r="H145" s="191">
        <v>0</v>
      </c>
      <c r="I145" s="191">
        <v>0</v>
      </c>
      <c r="J145" s="44">
        <v>8.5000000000000006E-2</v>
      </c>
    </row>
    <row r="146" spans="1:10" ht="27.75" customHeight="1" x14ac:dyDescent="0.25">
      <c r="A146" s="156" t="s">
        <v>651</v>
      </c>
      <c r="B146" s="28"/>
      <c r="C146" s="163" t="s">
        <v>74</v>
      </c>
      <c r="D146" s="128">
        <v>2.4359999999999999</v>
      </c>
      <c r="E146" s="129">
        <v>0.30599999999999999</v>
      </c>
      <c r="F146" s="130">
        <v>3.7999999999999999E-2</v>
      </c>
      <c r="G146" s="158">
        <v>3.38</v>
      </c>
      <c r="H146" s="191">
        <v>0</v>
      </c>
      <c r="I146" s="191">
        <v>0</v>
      </c>
      <c r="J146" s="191">
        <v>0</v>
      </c>
    </row>
    <row r="147" spans="1:10" ht="27.75" customHeight="1" x14ac:dyDescent="0.25">
      <c r="A147" s="156" t="s">
        <v>652</v>
      </c>
      <c r="B147" s="28"/>
      <c r="C147" s="449">
        <v>2</v>
      </c>
      <c r="D147" s="128">
        <v>2.4359999999999999</v>
      </c>
      <c r="E147" s="129">
        <v>0.30599999999999999</v>
      </c>
      <c r="F147" s="130">
        <v>3.7999999999999999E-2</v>
      </c>
      <c r="G147" s="191">
        <v>0</v>
      </c>
      <c r="H147" s="191">
        <v>0</v>
      </c>
      <c r="I147" s="191">
        <v>0</v>
      </c>
      <c r="J147" s="191">
        <v>0</v>
      </c>
    </row>
    <row r="148" spans="1:10" ht="27.75" customHeight="1" x14ac:dyDescent="0.25">
      <c r="A148" s="156" t="s">
        <v>653</v>
      </c>
      <c r="B148" s="28"/>
      <c r="C148" s="163" t="s">
        <v>78</v>
      </c>
      <c r="D148" s="128">
        <v>2.2010000000000001</v>
      </c>
      <c r="E148" s="129">
        <v>0.27700000000000002</v>
      </c>
      <c r="F148" s="130">
        <v>3.4000000000000002E-2</v>
      </c>
      <c r="G148" s="158">
        <v>3.12</v>
      </c>
      <c r="H148" s="191">
        <v>0</v>
      </c>
      <c r="I148" s="191">
        <v>0</v>
      </c>
      <c r="J148" s="191">
        <v>0</v>
      </c>
    </row>
    <row r="149" spans="1:10" ht="27.75" customHeight="1" x14ac:dyDescent="0.25">
      <c r="A149" s="156" t="s">
        <v>654</v>
      </c>
      <c r="B149" s="28"/>
      <c r="C149" s="163" t="s">
        <v>78</v>
      </c>
      <c r="D149" s="128">
        <v>2.2010000000000001</v>
      </c>
      <c r="E149" s="129">
        <v>0.27700000000000002</v>
      </c>
      <c r="F149" s="130">
        <v>3.4000000000000002E-2</v>
      </c>
      <c r="G149" s="158">
        <v>3.99</v>
      </c>
      <c r="H149" s="191">
        <v>0</v>
      </c>
      <c r="I149" s="191">
        <v>0</v>
      </c>
      <c r="J149" s="191">
        <v>0</v>
      </c>
    </row>
    <row r="150" spans="1:10" ht="27.75" customHeight="1" x14ac:dyDescent="0.25">
      <c r="A150" s="156" t="s">
        <v>655</v>
      </c>
      <c r="B150" s="28"/>
      <c r="C150" s="163" t="s">
        <v>78</v>
      </c>
      <c r="D150" s="128">
        <v>2.2010000000000001</v>
      </c>
      <c r="E150" s="129">
        <v>0.27700000000000002</v>
      </c>
      <c r="F150" s="130">
        <v>3.4000000000000002E-2</v>
      </c>
      <c r="G150" s="158">
        <v>6.5</v>
      </c>
      <c r="H150" s="191">
        <v>0</v>
      </c>
      <c r="I150" s="191">
        <v>0</v>
      </c>
      <c r="J150" s="191">
        <v>0</v>
      </c>
    </row>
    <row r="151" spans="1:10" ht="27.75" customHeight="1" x14ac:dyDescent="0.25">
      <c r="A151" s="156" t="s">
        <v>656</v>
      </c>
      <c r="B151" s="28"/>
      <c r="C151" s="163" t="s">
        <v>78</v>
      </c>
      <c r="D151" s="128">
        <v>2.2010000000000001</v>
      </c>
      <c r="E151" s="129">
        <v>0.27700000000000002</v>
      </c>
      <c r="F151" s="130">
        <v>3.4000000000000002E-2</v>
      </c>
      <c r="G151" s="158">
        <v>10.4</v>
      </c>
      <c r="H151" s="191">
        <v>0</v>
      </c>
      <c r="I151" s="191">
        <v>0</v>
      </c>
      <c r="J151" s="191">
        <v>0</v>
      </c>
    </row>
    <row r="152" spans="1:10" ht="27.75" customHeight="1" x14ac:dyDescent="0.25">
      <c r="A152" s="156" t="s">
        <v>657</v>
      </c>
      <c r="B152" s="28"/>
      <c r="C152" s="163" t="s">
        <v>78</v>
      </c>
      <c r="D152" s="128">
        <v>2.2010000000000001</v>
      </c>
      <c r="E152" s="129">
        <v>0.27700000000000002</v>
      </c>
      <c r="F152" s="130">
        <v>3.4000000000000002E-2</v>
      </c>
      <c r="G152" s="158">
        <v>21.97</v>
      </c>
      <c r="H152" s="191">
        <v>0</v>
      </c>
      <c r="I152" s="191">
        <v>0</v>
      </c>
      <c r="J152" s="191">
        <v>0</v>
      </c>
    </row>
    <row r="153" spans="1:10" ht="27.75" customHeight="1" x14ac:dyDescent="0.25">
      <c r="A153" s="156" t="s">
        <v>658</v>
      </c>
      <c r="B153" s="28"/>
      <c r="C153" s="449">
        <v>4</v>
      </c>
      <c r="D153" s="128">
        <v>2.2010000000000001</v>
      </c>
      <c r="E153" s="129">
        <v>0.27700000000000002</v>
      </c>
      <c r="F153" s="130">
        <v>3.4000000000000002E-2</v>
      </c>
      <c r="G153" s="191">
        <v>0</v>
      </c>
      <c r="H153" s="191">
        <v>0</v>
      </c>
      <c r="I153" s="191">
        <v>0</v>
      </c>
      <c r="J153" s="191">
        <v>0</v>
      </c>
    </row>
    <row r="154" spans="1:10" ht="27.75" customHeight="1" x14ac:dyDescent="0.25">
      <c r="A154" s="156" t="s">
        <v>659</v>
      </c>
      <c r="B154" s="28"/>
      <c r="C154" s="163">
        <v>0</v>
      </c>
      <c r="D154" s="128">
        <v>1.405</v>
      </c>
      <c r="E154" s="129">
        <v>0.17499999999999999</v>
      </c>
      <c r="F154" s="130">
        <v>1.9E-2</v>
      </c>
      <c r="G154" s="158">
        <v>3.12</v>
      </c>
      <c r="H154" s="158">
        <v>2.2599999999999998</v>
      </c>
      <c r="I154" s="162">
        <v>2.2599999999999998</v>
      </c>
      <c r="J154" s="44">
        <v>3.1E-2</v>
      </c>
    </row>
    <row r="155" spans="1:10" ht="27.75" customHeight="1" x14ac:dyDescent="0.25">
      <c r="A155" s="156" t="s">
        <v>660</v>
      </c>
      <c r="B155" s="28"/>
      <c r="C155" s="163">
        <v>0</v>
      </c>
      <c r="D155" s="128">
        <v>1.405</v>
      </c>
      <c r="E155" s="129">
        <v>0.17499999999999999</v>
      </c>
      <c r="F155" s="130">
        <v>1.9E-2</v>
      </c>
      <c r="G155" s="158">
        <v>34.799999999999997</v>
      </c>
      <c r="H155" s="158">
        <v>2.2599999999999998</v>
      </c>
      <c r="I155" s="162">
        <v>2.2599999999999998</v>
      </c>
      <c r="J155" s="44">
        <v>3.1E-2</v>
      </c>
    </row>
    <row r="156" spans="1:10" ht="27.75" customHeight="1" x14ac:dyDescent="0.25">
      <c r="A156" s="156" t="s">
        <v>661</v>
      </c>
      <c r="B156" s="28"/>
      <c r="C156" s="163">
        <v>0</v>
      </c>
      <c r="D156" s="128">
        <v>1.405</v>
      </c>
      <c r="E156" s="129">
        <v>0.17499999999999999</v>
      </c>
      <c r="F156" s="130">
        <v>1.9E-2</v>
      </c>
      <c r="G156" s="158">
        <v>59.39</v>
      </c>
      <c r="H156" s="158">
        <v>2.2599999999999998</v>
      </c>
      <c r="I156" s="162">
        <v>2.2599999999999998</v>
      </c>
      <c r="J156" s="44">
        <v>3.1E-2</v>
      </c>
    </row>
    <row r="157" spans="1:10" ht="27.75" customHeight="1" x14ac:dyDescent="0.25">
      <c r="A157" s="156" t="s">
        <v>662</v>
      </c>
      <c r="B157" s="28"/>
      <c r="C157" s="163">
        <v>0</v>
      </c>
      <c r="D157" s="128">
        <v>1.405</v>
      </c>
      <c r="E157" s="129">
        <v>0.17499999999999999</v>
      </c>
      <c r="F157" s="130">
        <v>1.9E-2</v>
      </c>
      <c r="G157" s="158">
        <v>91.55</v>
      </c>
      <c r="H157" s="158">
        <v>2.2599999999999998</v>
      </c>
      <c r="I157" s="162">
        <v>2.2599999999999998</v>
      </c>
      <c r="J157" s="44">
        <v>3.1E-2</v>
      </c>
    </row>
    <row r="158" spans="1:10" ht="27.75" customHeight="1" x14ac:dyDescent="0.25">
      <c r="A158" s="156" t="s">
        <v>663</v>
      </c>
      <c r="B158" s="28"/>
      <c r="C158" s="163">
        <v>0</v>
      </c>
      <c r="D158" s="128">
        <v>1.405</v>
      </c>
      <c r="E158" s="129">
        <v>0.17499999999999999</v>
      </c>
      <c r="F158" s="130">
        <v>1.9E-2</v>
      </c>
      <c r="G158" s="158">
        <v>163.22999999999999</v>
      </c>
      <c r="H158" s="158">
        <v>2.2599999999999998</v>
      </c>
      <c r="I158" s="162">
        <v>2.2599999999999998</v>
      </c>
      <c r="J158" s="44">
        <v>3.1E-2</v>
      </c>
    </row>
    <row r="159" spans="1:10" ht="27.75" customHeight="1" x14ac:dyDescent="0.25">
      <c r="A159" s="156" t="s">
        <v>664</v>
      </c>
      <c r="B159" s="28"/>
      <c r="C159" s="163">
        <v>0</v>
      </c>
      <c r="D159" s="128">
        <v>1.2290000000000001</v>
      </c>
      <c r="E159" s="129">
        <v>0.14699999999999999</v>
      </c>
      <c r="F159" s="130">
        <v>0.01</v>
      </c>
      <c r="G159" s="158">
        <v>3.88</v>
      </c>
      <c r="H159" s="158">
        <v>3.09</v>
      </c>
      <c r="I159" s="162">
        <v>3.09</v>
      </c>
      <c r="J159" s="44">
        <v>2.5999999999999999E-2</v>
      </c>
    </row>
    <row r="160" spans="1:10" ht="27.75" customHeight="1" x14ac:dyDescent="0.25">
      <c r="A160" s="156" t="s">
        <v>665</v>
      </c>
      <c r="B160" s="28"/>
      <c r="C160" s="163">
        <v>0</v>
      </c>
      <c r="D160" s="128">
        <v>1.2290000000000001</v>
      </c>
      <c r="E160" s="129">
        <v>0.14699999999999999</v>
      </c>
      <c r="F160" s="130">
        <v>0.01</v>
      </c>
      <c r="G160" s="158">
        <v>54.35</v>
      </c>
      <c r="H160" s="158">
        <v>3.09</v>
      </c>
      <c r="I160" s="162">
        <v>3.09</v>
      </c>
      <c r="J160" s="44">
        <v>2.5999999999999999E-2</v>
      </c>
    </row>
    <row r="161" spans="1:10" ht="27.75" customHeight="1" x14ac:dyDescent="0.25">
      <c r="A161" s="156" t="s">
        <v>666</v>
      </c>
      <c r="B161" s="28"/>
      <c r="C161" s="163">
        <v>0</v>
      </c>
      <c r="D161" s="128">
        <v>1.2290000000000001</v>
      </c>
      <c r="E161" s="129">
        <v>0.14699999999999999</v>
      </c>
      <c r="F161" s="130">
        <v>0.01</v>
      </c>
      <c r="G161" s="158">
        <v>93.53</v>
      </c>
      <c r="H161" s="158">
        <v>3.09</v>
      </c>
      <c r="I161" s="162">
        <v>3.09</v>
      </c>
      <c r="J161" s="44">
        <v>2.5999999999999999E-2</v>
      </c>
    </row>
    <row r="162" spans="1:10" ht="27.75" customHeight="1" x14ac:dyDescent="0.25">
      <c r="A162" s="156" t="s">
        <v>667</v>
      </c>
      <c r="B162" s="28"/>
      <c r="C162" s="163">
        <v>0</v>
      </c>
      <c r="D162" s="128">
        <v>1.2290000000000001</v>
      </c>
      <c r="E162" s="129">
        <v>0.14699999999999999</v>
      </c>
      <c r="F162" s="130">
        <v>0.01</v>
      </c>
      <c r="G162" s="158">
        <v>144.75</v>
      </c>
      <c r="H162" s="158">
        <v>3.09</v>
      </c>
      <c r="I162" s="162">
        <v>3.09</v>
      </c>
      <c r="J162" s="44">
        <v>2.5999999999999999E-2</v>
      </c>
    </row>
    <row r="163" spans="1:10" ht="27.75" customHeight="1" x14ac:dyDescent="0.25">
      <c r="A163" s="156" t="s">
        <v>668</v>
      </c>
      <c r="B163" s="28"/>
      <c r="C163" s="163">
        <v>0</v>
      </c>
      <c r="D163" s="128">
        <v>1.2290000000000001</v>
      </c>
      <c r="E163" s="129">
        <v>0.14699999999999999</v>
      </c>
      <c r="F163" s="130">
        <v>0.01</v>
      </c>
      <c r="G163" s="158">
        <v>258.95999999999998</v>
      </c>
      <c r="H163" s="158">
        <v>3.09</v>
      </c>
      <c r="I163" s="162">
        <v>3.09</v>
      </c>
      <c r="J163" s="44">
        <v>2.5999999999999999E-2</v>
      </c>
    </row>
    <row r="164" spans="1:10" ht="27.75" customHeight="1" x14ac:dyDescent="0.25">
      <c r="A164" s="156" t="s">
        <v>669</v>
      </c>
      <c r="B164" s="28"/>
      <c r="C164" s="163">
        <v>0</v>
      </c>
      <c r="D164" s="128">
        <v>0.68400000000000005</v>
      </c>
      <c r="E164" s="129">
        <v>7.6999999999999999E-2</v>
      </c>
      <c r="F164" s="130">
        <v>4.0000000000000001E-3</v>
      </c>
      <c r="G164" s="158">
        <v>40.590000000000003</v>
      </c>
      <c r="H164" s="158">
        <v>3.53</v>
      </c>
      <c r="I164" s="162">
        <v>3.53</v>
      </c>
      <c r="J164" s="44">
        <v>1.2999999999999999E-2</v>
      </c>
    </row>
    <row r="165" spans="1:10" ht="27.75" customHeight="1" x14ac:dyDescent="0.25">
      <c r="A165" s="156" t="s">
        <v>670</v>
      </c>
      <c r="B165" s="28"/>
      <c r="C165" s="163">
        <v>0</v>
      </c>
      <c r="D165" s="128">
        <v>0.68400000000000005</v>
      </c>
      <c r="E165" s="129">
        <v>7.6999999999999999E-2</v>
      </c>
      <c r="F165" s="130">
        <v>4.0000000000000001E-3</v>
      </c>
      <c r="G165" s="158">
        <v>389.38</v>
      </c>
      <c r="H165" s="158">
        <v>3.53</v>
      </c>
      <c r="I165" s="162">
        <v>3.53</v>
      </c>
      <c r="J165" s="44">
        <v>1.2999999999999999E-2</v>
      </c>
    </row>
    <row r="166" spans="1:10" ht="27.75" customHeight="1" x14ac:dyDescent="0.25">
      <c r="A166" s="156" t="s">
        <v>671</v>
      </c>
      <c r="B166" s="28"/>
      <c r="C166" s="163">
        <v>0</v>
      </c>
      <c r="D166" s="128">
        <v>0.68400000000000005</v>
      </c>
      <c r="E166" s="129">
        <v>7.6999999999999999E-2</v>
      </c>
      <c r="F166" s="130">
        <v>4.0000000000000001E-3</v>
      </c>
      <c r="G166" s="158">
        <v>1088.81</v>
      </c>
      <c r="H166" s="158">
        <v>3.53</v>
      </c>
      <c r="I166" s="162">
        <v>3.53</v>
      </c>
      <c r="J166" s="44">
        <v>1.2999999999999999E-2</v>
      </c>
    </row>
    <row r="167" spans="1:10" ht="27.75" customHeight="1" x14ac:dyDescent="0.25">
      <c r="A167" s="156" t="s">
        <v>672</v>
      </c>
      <c r="B167" s="28"/>
      <c r="C167" s="163">
        <v>0</v>
      </c>
      <c r="D167" s="128">
        <v>0.68400000000000005</v>
      </c>
      <c r="E167" s="129">
        <v>7.6999999999999999E-2</v>
      </c>
      <c r="F167" s="130">
        <v>4.0000000000000001E-3</v>
      </c>
      <c r="G167" s="158">
        <v>2129.36</v>
      </c>
      <c r="H167" s="158">
        <v>3.53</v>
      </c>
      <c r="I167" s="162">
        <v>3.53</v>
      </c>
      <c r="J167" s="44">
        <v>1.2999999999999999E-2</v>
      </c>
    </row>
    <row r="168" spans="1:10" ht="27.75" customHeight="1" x14ac:dyDescent="0.25">
      <c r="A168" s="156" t="s">
        <v>673</v>
      </c>
      <c r="B168" s="28"/>
      <c r="C168" s="163">
        <v>0</v>
      </c>
      <c r="D168" s="128">
        <v>0.68400000000000005</v>
      </c>
      <c r="E168" s="129">
        <v>7.6999999999999999E-2</v>
      </c>
      <c r="F168" s="130">
        <v>4.0000000000000001E-3</v>
      </c>
      <c r="G168" s="158">
        <v>4778.12</v>
      </c>
      <c r="H168" s="158">
        <v>3.53</v>
      </c>
      <c r="I168" s="162">
        <v>3.53</v>
      </c>
      <c r="J168" s="44">
        <v>1.2999999999999999E-2</v>
      </c>
    </row>
    <row r="169" spans="1:10" ht="27.75" customHeight="1" x14ac:dyDescent="0.25">
      <c r="A169" s="156" t="s">
        <v>674</v>
      </c>
      <c r="B169" s="28"/>
      <c r="C169" s="163" t="s">
        <v>120</v>
      </c>
      <c r="D169" s="131">
        <v>8.7609999999999992</v>
      </c>
      <c r="E169" s="132">
        <v>0.67300000000000004</v>
      </c>
      <c r="F169" s="130">
        <v>0.40200000000000002</v>
      </c>
      <c r="G169" s="191">
        <v>0</v>
      </c>
      <c r="H169" s="191">
        <v>0</v>
      </c>
      <c r="I169" s="191">
        <v>0</v>
      </c>
      <c r="J169" s="191">
        <v>0</v>
      </c>
    </row>
    <row r="170" spans="1:10" ht="27.75" customHeight="1" x14ac:dyDescent="0.25">
      <c r="A170" s="156" t="s">
        <v>675</v>
      </c>
      <c r="B170" s="28"/>
      <c r="C170" s="163">
        <v>0</v>
      </c>
      <c r="D170" s="128">
        <v>-2.411</v>
      </c>
      <c r="E170" s="129">
        <v>-0.30299999999999999</v>
      </c>
      <c r="F170" s="130">
        <v>-3.6999999999999998E-2</v>
      </c>
      <c r="G170" s="158">
        <v>0</v>
      </c>
      <c r="H170" s="191">
        <v>0</v>
      </c>
      <c r="I170" s="191">
        <v>0</v>
      </c>
      <c r="J170" s="191">
        <v>0</v>
      </c>
    </row>
    <row r="171" spans="1:10" ht="27.75" customHeight="1" x14ac:dyDescent="0.25">
      <c r="A171" s="156" t="s">
        <v>676</v>
      </c>
      <c r="B171" s="28"/>
      <c r="C171" s="163">
        <v>0</v>
      </c>
      <c r="D171" s="128">
        <v>-2.1560000000000001</v>
      </c>
      <c r="E171" s="129">
        <v>-0.26900000000000002</v>
      </c>
      <c r="F171" s="130">
        <v>-3.1E-2</v>
      </c>
      <c r="G171" s="158">
        <v>0</v>
      </c>
      <c r="H171" s="191">
        <v>0</v>
      </c>
      <c r="I171" s="191">
        <v>0</v>
      </c>
      <c r="J171" s="191">
        <v>0</v>
      </c>
    </row>
    <row r="172" spans="1:10" ht="27.75" customHeight="1" x14ac:dyDescent="0.25">
      <c r="A172" s="156" t="s">
        <v>677</v>
      </c>
      <c r="B172" s="28"/>
      <c r="C172" s="163">
        <v>0</v>
      </c>
      <c r="D172" s="128">
        <v>-2.411</v>
      </c>
      <c r="E172" s="129">
        <v>-0.30299999999999999</v>
      </c>
      <c r="F172" s="130">
        <v>-3.6999999999999998E-2</v>
      </c>
      <c r="G172" s="158">
        <v>0</v>
      </c>
      <c r="H172" s="191">
        <v>0</v>
      </c>
      <c r="I172" s="191">
        <v>0</v>
      </c>
      <c r="J172" s="44">
        <v>6.7000000000000004E-2</v>
      </c>
    </row>
    <row r="173" spans="1:10" ht="27.75" customHeight="1" x14ac:dyDescent="0.25">
      <c r="A173" s="156" t="s">
        <v>678</v>
      </c>
      <c r="B173" s="28"/>
      <c r="C173" s="163">
        <v>0</v>
      </c>
      <c r="D173" s="128">
        <v>-2.1560000000000001</v>
      </c>
      <c r="E173" s="129">
        <v>-0.26900000000000002</v>
      </c>
      <c r="F173" s="130">
        <v>-3.1E-2</v>
      </c>
      <c r="G173" s="158">
        <v>0</v>
      </c>
      <c r="H173" s="191">
        <v>0</v>
      </c>
      <c r="I173" s="191">
        <v>0</v>
      </c>
      <c r="J173" s="44">
        <v>5.0999999999999997E-2</v>
      </c>
    </row>
    <row r="174" spans="1:10" ht="27.75" customHeight="1" x14ac:dyDescent="0.25">
      <c r="A174" s="156" t="s">
        <v>679</v>
      </c>
      <c r="B174" s="28"/>
      <c r="C174" s="163">
        <v>0</v>
      </c>
      <c r="D174" s="128">
        <v>-1.468</v>
      </c>
      <c r="E174" s="129">
        <v>-0.17599999999999999</v>
      </c>
      <c r="F174" s="130">
        <v>-1.2E-2</v>
      </c>
      <c r="G174" s="158">
        <v>35.43</v>
      </c>
      <c r="H174" s="191">
        <v>0</v>
      </c>
      <c r="I174" s="191">
        <v>0</v>
      </c>
      <c r="J174" s="44">
        <v>5.6000000000000001E-2</v>
      </c>
    </row>
    <row r="175" spans="1:10" ht="27.75" customHeight="1" x14ac:dyDescent="0.25">
      <c r="A175" s="156" t="s">
        <v>680</v>
      </c>
      <c r="B175" s="28"/>
      <c r="C175" s="163" t="s">
        <v>74</v>
      </c>
      <c r="D175" s="128">
        <v>0.52</v>
      </c>
      <c r="E175" s="129">
        <v>6.5000000000000002E-2</v>
      </c>
      <c r="F175" s="130">
        <v>8.0000000000000002E-3</v>
      </c>
      <c r="G175" s="158">
        <v>0.72</v>
      </c>
      <c r="H175" s="191">
        <v>0</v>
      </c>
      <c r="I175" s="191">
        <v>0</v>
      </c>
      <c r="J175" s="191">
        <v>0</v>
      </c>
    </row>
    <row r="176" spans="1:10" ht="27.75" customHeight="1" x14ac:dyDescent="0.25">
      <c r="A176" s="156" t="s">
        <v>681</v>
      </c>
      <c r="B176" s="28"/>
      <c r="C176" s="449">
        <v>2</v>
      </c>
      <c r="D176" s="128">
        <v>0.52</v>
      </c>
      <c r="E176" s="129">
        <v>6.5000000000000002E-2</v>
      </c>
      <c r="F176" s="130">
        <v>8.0000000000000002E-3</v>
      </c>
      <c r="G176" s="191">
        <v>0</v>
      </c>
      <c r="H176" s="191">
        <v>0</v>
      </c>
      <c r="I176" s="191">
        <v>0</v>
      </c>
      <c r="J176" s="191">
        <v>0</v>
      </c>
    </row>
    <row r="177" spans="1:10" ht="27.75" customHeight="1" x14ac:dyDescent="0.25">
      <c r="A177" s="156" t="s">
        <v>682</v>
      </c>
      <c r="B177" s="28"/>
      <c r="C177" s="163" t="s">
        <v>78</v>
      </c>
      <c r="D177" s="128">
        <v>0.46899999999999997</v>
      </c>
      <c r="E177" s="129">
        <v>5.8999999999999997E-2</v>
      </c>
      <c r="F177" s="130">
        <v>7.0000000000000001E-3</v>
      </c>
      <c r="G177" s="158">
        <v>0.66</v>
      </c>
      <c r="H177" s="191">
        <v>0</v>
      </c>
      <c r="I177" s="191">
        <v>0</v>
      </c>
      <c r="J177" s="191">
        <v>0</v>
      </c>
    </row>
    <row r="178" spans="1:10" ht="27.75" customHeight="1" x14ac:dyDescent="0.25">
      <c r="A178" s="156" t="s">
        <v>683</v>
      </c>
      <c r="B178" s="28"/>
      <c r="C178" s="163" t="s">
        <v>78</v>
      </c>
      <c r="D178" s="128">
        <v>0.46899999999999997</v>
      </c>
      <c r="E178" s="129">
        <v>5.8999999999999997E-2</v>
      </c>
      <c r="F178" s="130">
        <v>7.0000000000000001E-3</v>
      </c>
      <c r="G178" s="158">
        <v>0.85</v>
      </c>
      <c r="H178" s="191">
        <v>0</v>
      </c>
      <c r="I178" s="191">
        <v>0</v>
      </c>
      <c r="J178" s="191">
        <v>0</v>
      </c>
    </row>
    <row r="179" spans="1:10" ht="27.75" customHeight="1" x14ac:dyDescent="0.25">
      <c r="A179" s="156" t="s">
        <v>684</v>
      </c>
      <c r="B179" s="28"/>
      <c r="C179" s="163" t="s">
        <v>78</v>
      </c>
      <c r="D179" s="128">
        <v>0.46899999999999997</v>
      </c>
      <c r="E179" s="129">
        <v>5.8999999999999997E-2</v>
      </c>
      <c r="F179" s="130">
        <v>7.0000000000000001E-3</v>
      </c>
      <c r="G179" s="158">
        <v>1.39</v>
      </c>
      <c r="H179" s="191">
        <v>0</v>
      </c>
      <c r="I179" s="191">
        <v>0</v>
      </c>
      <c r="J179" s="191">
        <v>0</v>
      </c>
    </row>
    <row r="180" spans="1:10" ht="27.75" customHeight="1" x14ac:dyDescent="0.25">
      <c r="A180" s="156" t="s">
        <v>685</v>
      </c>
      <c r="B180" s="28"/>
      <c r="C180" s="163" t="s">
        <v>78</v>
      </c>
      <c r="D180" s="128">
        <v>0.46899999999999997</v>
      </c>
      <c r="E180" s="129">
        <v>5.8999999999999997E-2</v>
      </c>
      <c r="F180" s="130">
        <v>7.0000000000000001E-3</v>
      </c>
      <c r="G180" s="158">
        <v>2.2200000000000002</v>
      </c>
      <c r="H180" s="191">
        <v>0</v>
      </c>
      <c r="I180" s="191">
        <v>0</v>
      </c>
      <c r="J180" s="191">
        <v>0</v>
      </c>
    </row>
    <row r="181" spans="1:10" ht="27.75" customHeight="1" x14ac:dyDescent="0.25">
      <c r="A181" s="156" t="s">
        <v>686</v>
      </c>
      <c r="B181" s="28"/>
      <c r="C181" s="163" t="s">
        <v>78</v>
      </c>
      <c r="D181" s="128">
        <v>0.46899999999999997</v>
      </c>
      <c r="E181" s="129">
        <v>5.8999999999999997E-2</v>
      </c>
      <c r="F181" s="130">
        <v>7.0000000000000001E-3</v>
      </c>
      <c r="G181" s="158">
        <v>4.6900000000000004</v>
      </c>
      <c r="H181" s="191">
        <v>0</v>
      </c>
      <c r="I181" s="191">
        <v>0</v>
      </c>
      <c r="J181" s="191">
        <v>0</v>
      </c>
    </row>
    <row r="182" spans="1:10" ht="27.75" customHeight="1" x14ac:dyDescent="0.25">
      <c r="A182" s="156" t="s">
        <v>687</v>
      </c>
      <c r="B182" s="28"/>
      <c r="C182" s="449">
        <v>4</v>
      </c>
      <c r="D182" s="128">
        <v>0.46899999999999997</v>
      </c>
      <c r="E182" s="129">
        <v>5.8999999999999997E-2</v>
      </c>
      <c r="F182" s="130">
        <v>7.0000000000000001E-3</v>
      </c>
      <c r="G182" s="191">
        <v>0</v>
      </c>
      <c r="H182" s="191">
        <v>0</v>
      </c>
      <c r="I182" s="191">
        <v>0</v>
      </c>
      <c r="J182" s="191">
        <v>0</v>
      </c>
    </row>
    <row r="183" spans="1:10" ht="27.75" customHeight="1" x14ac:dyDescent="0.25">
      <c r="A183" s="156" t="s">
        <v>688</v>
      </c>
      <c r="B183" s="28"/>
      <c r="C183" s="163">
        <v>0</v>
      </c>
      <c r="D183" s="128">
        <v>0.3</v>
      </c>
      <c r="E183" s="129">
        <v>3.6999999999999998E-2</v>
      </c>
      <c r="F183" s="130">
        <v>4.0000000000000001E-3</v>
      </c>
      <c r="G183" s="158">
        <v>0.66</v>
      </c>
      <c r="H183" s="158">
        <v>0.48</v>
      </c>
      <c r="I183" s="162">
        <v>0.48</v>
      </c>
      <c r="J183" s="44">
        <v>7.0000000000000001E-3</v>
      </c>
    </row>
    <row r="184" spans="1:10" ht="27.75" customHeight="1" x14ac:dyDescent="0.25">
      <c r="A184" s="156" t="s">
        <v>689</v>
      </c>
      <c r="B184" s="28"/>
      <c r="C184" s="163">
        <v>0</v>
      </c>
      <c r="D184" s="128">
        <v>0.3</v>
      </c>
      <c r="E184" s="129">
        <v>3.6999999999999998E-2</v>
      </c>
      <c r="F184" s="130">
        <v>4.0000000000000001E-3</v>
      </c>
      <c r="G184" s="158">
        <v>7.42</v>
      </c>
      <c r="H184" s="158">
        <v>0.48</v>
      </c>
      <c r="I184" s="162">
        <v>0.48</v>
      </c>
      <c r="J184" s="44">
        <v>7.0000000000000001E-3</v>
      </c>
    </row>
    <row r="185" spans="1:10" ht="27.75" customHeight="1" x14ac:dyDescent="0.25">
      <c r="A185" s="156" t="s">
        <v>690</v>
      </c>
      <c r="B185" s="28"/>
      <c r="C185" s="163">
        <v>0</v>
      </c>
      <c r="D185" s="128">
        <v>0.3</v>
      </c>
      <c r="E185" s="129">
        <v>3.6999999999999998E-2</v>
      </c>
      <c r="F185" s="130">
        <v>4.0000000000000001E-3</v>
      </c>
      <c r="G185" s="158">
        <v>12.67</v>
      </c>
      <c r="H185" s="158">
        <v>0.48</v>
      </c>
      <c r="I185" s="162">
        <v>0.48</v>
      </c>
      <c r="J185" s="44">
        <v>7.0000000000000001E-3</v>
      </c>
    </row>
    <row r="186" spans="1:10" ht="27.75" customHeight="1" x14ac:dyDescent="0.25">
      <c r="A186" s="156" t="s">
        <v>691</v>
      </c>
      <c r="B186" s="28"/>
      <c r="C186" s="163">
        <v>0</v>
      </c>
      <c r="D186" s="128">
        <v>0.3</v>
      </c>
      <c r="E186" s="129">
        <v>3.6999999999999998E-2</v>
      </c>
      <c r="F186" s="130">
        <v>4.0000000000000001E-3</v>
      </c>
      <c r="G186" s="158">
        <v>19.53</v>
      </c>
      <c r="H186" s="158">
        <v>0.48</v>
      </c>
      <c r="I186" s="162">
        <v>0.48</v>
      </c>
      <c r="J186" s="44">
        <v>7.0000000000000001E-3</v>
      </c>
    </row>
    <row r="187" spans="1:10" ht="27.75" customHeight="1" x14ac:dyDescent="0.25">
      <c r="A187" s="156" t="s">
        <v>692</v>
      </c>
      <c r="B187" s="28"/>
      <c r="C187" s="163">
        <v>0</v>
      </c>
      <c r="D187" s="128">
        <v>0.3</v>
      </c>
      <c r="E187" s="129">
        <v>3.6999999999999998E-2</v>
      </c>
      <c r="F187" s="130">
        <v>4.0000000000000001E-3</v>
      </c>
      <c r="G187" s="158">
        <v>34.83</v>
      </c>
      <c r="H187" s="158">
        <v>0.48</v>
      </c>
      <c r="I187" s="162">
        <v>0.48</v>
      </c>
      <c r="J187" s="44">
        <v>7.0000000000000001E-3</v>
      </c>
    </row>
    <row r="188" spans="1:10" ht="27.75" customHeight="1" x14ac:dyDescent="0.25">
      <c r="A188" s="156" t="s">
        <v>693</v>
      </c>
      <c r="B188" s="28"/>
      <c r="C188" s="163">
        <v>0</v>
      </c>
      <c r="D188" s="128">
        <v>0.26200000000000001</v>
      </c>
      <c r="E188" s="129">
        <v>3.1E-2</v>
      </c>
      <c r="F188" s="130">
        <v>2E-3</v>
      </c>
      <c r="G188" s="158">
        <v>0.83</v>
      </c>
      <c r="H188" s="158">
        <v>0.66</v>
      </c>
      <c r="I188" s="162">
        <v>0.66</v>
      </c>
      <c r="J188" s="44">
        <v>6.0000000000000001E-3</v>
      </c>
    </row>
    <row r="189" spans="1:10" ht="27.75" customHeight="1" x14ac:dyDescent="0.25">
      <c r="A189" s="156" t="s">
        <v>694</v>
      </c>
      <c r="B189" s="28"/>
      <c r="C189" s="163">
        <v>0</v>
      </c>
      <c r="D189" s="128">
        <v>0.26200000000000001</v>
      </c>
      <c r="E189" s="129">
        <v>3.1E-2</v>
      </c>
      <c r="F189" s="130">
        <v>2E-3</v>
      </c>
      <c r="G189" s="158">
        <v>11.6</v>
      </c>
      <c r="H189" s="158">
        <v>0.66</v>
      </c>
      <c r="I189" s="162">
        <v>0.66</v>
      </c>
      <c r="J189" s="44">
        <v>6.0000000000000001E-3</v>
      </c>
    </row>
    <row r="190" spans="1:10" ht="27.75" customHeight="1" x14ac:dyDescent="0.25">
      <c r="A190" s="156" t="s">
        <v>695</v>
      </c>
      <c r="B190" s="28"/>
      <c r="C190" s="163">
        <v>0</v>
      </c>
      <c r="D190" s="128">
        <v>0.26200000000000001</v>
      </c>
      <c r="E190" s="129">
        <v>3.1E-2</v>
      </c>
      <c r="F190" s="130">
        <v>2E-3</v>
      </c>
      <c r="G190" s="158">
        <v>19.96</v>
      </c>
      <c r="H190" s="158">
        <v>0.66</v>
      </c>
      <c r="I190" s="162">
        <v>0.66</v>
      </c>
      <c r="J190" s="44">
        <v>6.0000000000000001E-3</v>
      </c>
    </row>
    <row r="191" spans="1:10" ht="27.75" customHeight="1" x14ac:dyDescent="0.25">
      <c r="A191" s="156" t="s">
        <v>696</v>
      </c>
      <c r="B191" s="28"/>
      <c r="C191" s="163">
        <v>0</v>
      </c>
      <c r="D191" s="128">
        <v>0.26200000000000001</v>
      </c>
      <c r="E191" s="129">
        <v>3.1E-2</v>
      </c>
      <c r="F191" s="130">
        <v>2E-3</v>
      </c>
      <c r="G191" s="158">
        <v>30.88</v>
      </c>
      <c r="H191" s="158">
        <v>0.66</v>
      </c>
      <c r="I191" s="162">
        <v>0.66</v>
      </c>
      <c r="J191" s="44">
        <v>6.0000000000000001E-3</v>
      </c>
    </row>
    <row r="192" spans="1:10" ht="27.75" customHeight="1" x14ac:dyDescent="0.25">
      <c r="A192" s="156" t="s">
        <v>697</v>
      </c>
      <c r="B192" s="28"/>
      <c r="C192" s="163">
        <v>0</v>
      </c>
      <c r="D192" s="128">
        <v>0.26200000000000001</v>
      </c>
      <c r="E192" s="129">
        <v>3.1E-2</v>
      </c>
      <c r="F192" s="130">
        <v>2E-3</v>
      </c>
      <c r="G192" s="158">
        <v>55.25</v>
      </c>
      <c r="H192" s="158">
        <v>0.66</v>
      </c>
      <c r="I192" s="162">
        <v>0.66</v>
      </c>
      <c r="J192" s="44">
        <v>6.0000000000000001E-3</v>
      </c>
    </row>
    <row r="193" spans="1:10" ht="27.75" customHeight="1" x14ac:dyDescent="0.25">
      <c r="A193" s="156" t="s">
        <v>698</v>
      </c>
      <c r="B193" s="28"/>
      <c r="C193" s="163">
        <v>0</v>
      </c>
      <c r="D193" s="128">
        <v>0.14599999999999999</v>
      </c>
      <c r="E193" s="129">
        <v>1.7000000000000001E-2</v>
      </c>
      <c r="F193" s="130">
        <v>1E-3</v>
      </c>
      <c r="G193" s="158">
        <v>8.66</v>
      </c>
      <c r="H193" s="158">
        <v>0.75</v>
      </c>
      <c r="I193" s="162">
        <v>0.75</v>
      </c>
      <c r="J193" s="44">
        <v>3.0000000000000001E-3</v>
      </c>
    </row>
    <row r="194" spans="1:10" ht="27.75" customHeight="1" x14ac:dyDescent="0.25">
      <c r="A194" s="156" t="s">
        <v>699</v>
      </c>
      <c r="B194" s="28"/>
      <c r="C194" s="163">
        <v>0</v>
      </c>
      <c r="D194" s="128">
        <v>0.14599999999999999</v>
      </c>
      <c r="E194" s="129">
        <v>1.7000000000000001E-2</v>
      </c>
      <c r="F194" s="130">
        <v>1E-3</v>
      </c>
      <c r="G194" s="158">
        <v>83.08</v>
      </c>
      <c r="H194" s="158">
        <v>0.75</v>
      </c>
      <c r="I194" s="162">
        <v>0.75</v>
      </c>
      <c r="J194" s="44">
        <v>3.0000000000000001E-3</v>
      </c>
    </row>
    <row r="195" spans="1:10" ht="27.75" customHeight="1" x14ac:dyDescent="0.25">
      <c r="A195" s="156" t="s">
        <v>700</v>
      </c>
      <c r="B195" s="28"/>
      <c r="C195" s="163">
        <v>0</v>
      </c>
      <c r="D195" s="128">
        <v>0.14599999999999999</v>
      </c>
      <c r="E195" s="129">
        <v>1.7000000000000001E-2</v>
      </c>
      <c r="F195" s="130">
        <v>1E-3</v>
      </c>
      <c r="G195" s="158">
        <v>232.3</v>
      </c>
      <c r="H195" s="158">
        <v>0.75</v>
      </c>
      <c r="I195" s="162">
        <v>0.75</v>
      </c>
      <c r="J195" s="44">
        <v>3.0000000000000001E-3</v>
      </c>
    </row>
    <row r="196" spans="1:10" ht="27.75" customHeight="1" x14ac:dyDescent="0.25">
      <c r="A196" s="156" t="s">
        <v>701</v>
      </c>
      <c r="B196" s="28"/>
      <c r="C196" s="163">
        <v>0</v>
      </c>
      <c r="D196" s="128">
        <v>0.14599999999999999</v>
      </c>
      <c r="E196" s="129">
        <v>1.7000000000000001E-2</v>
      </c>
      <c r="F196" s="130">
        <v>1E-3</v>
      </c>
      <c r="G196" s="158">
        <v>454.31</v>
      </c>
      <c r="H196" s="158">
        <v>0.75</v>
      </c>
      <c r="I196" s="162">
        <v>0.75</v>
      </c>
      <c r="J196" s="44">
        <v>3.0000000000000001E-3</v>
      </c>
    </row>
    <row r="197" spans="1:10" ht="27.75" customHeight="1" x14ac:dyDescent="0.25">
      <c r="A197" s="156" t="s">
        <v>702</v>
      </c>
      <c r="B197" s="28"/>
      <c r="C197" s="163">
        <v>0</v>
      </c>
      <c r="D197" s="128">
        <v>0.14599999999999999</v>
      </c>
      <c r="E197" s="129">
        <v>1.7000000000000001E-2</v>
      </c>
      <c r="F197" s="130">
        <v>1E-3</v>
      </c>
      <c r="G197" s="158">
        <v>1019.43</v>
      </c>
      <c r="H197" s="158">
        <v>0.75</v>
      </c>
      <c r="I197" s="162">
        <v>0.75</v>
      </c>
      <c r="J197" s="44">
        <v>3.0000000000000001E-3</v>
      </c>
    </row>
    <row r="198" spans="1:10" ht="27.75" customHeight="1" x14ac:dyDescent="0.25">
      <c r="A198" s="156" t="s">
        <v>703</v>
      </c>
      <c r="B198" s="28"/>
      <c r="C198" s="163" t="s">
        <v>120</v>
      </c>
      <c r="D198" s="131">
        <v>1.869</v>
      </c>
      <c r="E198" s="132">
        <v>0.14399999999999999</v>
      </c>
      <c r="F198" s="130">
        <v>8.5999999999999993E-2</v>
      </c>
      <c r="G198" s="191">
        <v>0</v>
      </c>
      <c r="H198" s="191">
        <v>0</v>
      </c>
      <c r="I198" s="191">
        <v>0</v>
      </c>
      <c r="J198" s="191">
        <v>0</v>
      </c>
    </row>
    <row r="199" spans="1:10" ht="27.75" customHeight="1" x14ac:dyDescent="0.25">
      <c r="A199" s="156" t="s">
        <v>704</v>
      </c>
      <c r="B199" s="28"/>
      <c r="C199" s="163">
        <v>0</v>
      </c>
      <c r="D199" s="128">
        <v>-0.51400000000000001</v>
      </c>
      <c r="E199" s="129">
        <v>-6.5000000000000002E-2</v>
      </c>
      <c r="F199" s="130">
        <v>-8.0000000000000002E-3</v>
      </c>
      <c r="G199" s="158">
        <v>0</v>
      </c>
      <c r="H199" s="191">
        <v>0</v>
      </c>
      <c r="I199" s="191">
        <v>0</v>
      </c>
      <c r="J199" s="191">
        <v>0</v>
      </c>
    </row>
    <row r="200" spans="1:10" ht="27.75" customHeight="1" x14ac:dyDescent="0.25">
      <c r="A200" s="156" t="s">
        <v>705</v>
      </c>
      <c r="B200" s="28"/>
      <c r="C200" s="163">
        <v>0</v>
      </c>
      <c r="D200" s="128">
        <v>-0.46</v>
      </c>
      <c r="E200" s="129">
        <v>-5.7000000000000002E-2</v>
      </c>
      <c r="F200" s="130">
        <v>-7.0000000000000001E-3</v>
      </c>
      <c r="G200" s="158">
        <v>0</v>
      </c>
      <c r="H200" s="191">
        <v>0</v>
      </c>
      <c r="I200" s="191">
        <v>0</v>
      </c>
      <c r="J200" s="191">
        <v>0</v>
      </c>
    </row>
    <row r="201" spans="1:10" ht="27.75" customHeight="1" x14ac:dyDescent="0.25">
      <c r="A201" s="156" t="s">
        <v>706</v>
      </c>
      <c r="B201" s="28"/>
      <c r="C201" s="163">
        <v>0</v>
      </c>
      <c r="D201" s="128">
        <v>-0.51400000000000001</v>
      </c>
      <c r="E201" s="129">
        <v>-6.5000000000000002E-2</v>
      </c>
      <c r="F201" s="130">
        <v>-8.0000000000000002E-3</v>
      </c>
      <c r="G201" s="158">
        <v>0</v>
      </c>
      <c r="H201" s="191">
        <v>0</v>
      </c>
      <c r="I201" s="191">
        <v>0</v>
      </c>
      <c r="J201" s="44">
        <v>1.4E-2</v>
      </c>
    </row>
    <row r="202" spans="1:10" ht="27.75" customHeight="1" x14ac:dyDescent="0.25">
      <c r="A202" s="156" t="s">
        <v>707</v>
      </c>
      <c r="B202" s="28"/>
      <c r="C202" s="163">
        <v>0</v>
      </c>
      <c r="D202" s="128">
        <v>-0.46</v>
      </c>
      <c r="E202" s="129">
        <v>-5.7000000000000002E-2</v>
      </c>
      <c r="F202" s="130">
        <v>-7.0000000000000001E-3</v>
      </c>
      <c r="G202" s="158">
        <v>0</v>
      </c>
      <c r="H202" s="191">
        <v>0</v>
      </c>
      <c r="I202" s="191">
        <v>0</v>
      </c>
      <c r="J202" s="44">
        <v>1.0999999999999999E-2</v>
      </c>
    </row>
    <row r="203" spans="1:10" ht="27.75" customHeight="1" x14ac:dyDescent="0.25">
      <c r="A203" s="156" t="s">
        <v>708</v>
      </c>
      <c r="B203" s="28"/>
      <c r="C203" s="163">
        <v>0</v>
      </c>
      <c r="D203" s="128">
        <v>-0.313</v>
      </c>
      <c r="E203" s="129">
        <v>-3.7999999999999999E-2</v>
      </c>
      <c r="F203" s="130">
        <v>-3.0000000000000001E-3</v>
      </c>
      <c r="G203" s="158">
        <v>7.56</v>
      </c>
      <c r="H203" s="191">
        <v>0</v>
      </c>
      <c r="I203" s="191">
        <v>0</v>
      </c>
      <c r="J203" s="44">
        <v>1.2E-2</v>
      </c>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4E55F108-4007-4857-A1F1-AC7020CF5822}"/>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UKPN EPN Area (GSP Group _A)"</f>
        <v>Southern Electric Power Distribution plc - Effective from 1 April 2027 - Final LV and HV charges in UKPN EPN Area (GSP Group _A)</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81" t="s">
        <v>50</v>
      </c>
      <c r="B6" s="24" t="s">
        <v>51</v>
      </c>
      <c r="C6" s="327" t="s">
        <v>52</v>
      </c>
      <c r="D6" s="327"/>
      <c r="E6" s="183" t="s">
        <v>53</v>
      </c>
      <c r="F6" s="87"/>
      <c r="G6" s="330" t="s">
        <v>54</v>
      </c>
      <c r="H6" s="330"/>
      <c r="I6" s="24" t="s">
        <v>51</v>
      </c>
      <c r="J6" s="86" t="s">
        <v>52</v>
      </c>
      <c r="K6" s="183" t="s">
        <v>53</v>
      </c>
    </row>
    <row r="7" spans="1:13" ht="65.25" customHeight="1" x14ac:dyDescent="0.25">
      <c r="A7" s="81" t="s">
        <v>55</v>
      </c>
      <c r="B7" s="22"/>
      <c r="C7" s="331"/>
      <c r="D7" s="331"/>
      <c r="E7" s="86" t="s">
        <v>56</v>
      </c>
      <c r="F7" s="87"/>
      <c r="G7" s="330" t="s">
        <v>57</v>
      </c>
      <c r="H7" s="330"/>
      <c r="I7" s="22"/>
      <c r="J7" s="24" t="s">
        <v>58</v>
      </c>
      <c r="K7" s="24" t="s">
        <v>53</v>
      </c>
    </row>
    <row r="8" spans="1:13" ht="65.25" customHeight="1" x14ac:dyDescent="0.25">
      <c r="A8" s="82" t="s">
        <v>59</v>
      </c>
      <c r="B8" s="321" t="s">
        <v>60</v>
      </c>
      <c r="C8" s="322"/>
      <c r="D8" s="322"/>
      <c r="E8" s="323"/>
      <c r="F8" s="87"/>
      <c r="G8" s="333" t="s">
        <v>55</v>
      </c>
      <c r="H8" s="334"/>
      <c r="I8" s="22"/>
      <c r="J8" s="22"/>
      <c r="K8" s="86" t="s">
        <v>56</v>
      </c>
    </row>
    <row r="9" spans="1:13" s="79" customFormat="1" ht="65.25" customHeight="1" x14ac:dyDescent="0.25">
      <c r="F9" s="87"/>
      <c r="G9" s="332" t="s">
        <v>59</v>
      </c>
      <c r="H9" s="332"/>
      <c r="I9" s="321" t="s">
        <v>60</v>
      </c>
      <c r="J9" s="322"/>
      <c r="K9" s="323"/>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41.4" x14ac:dyDescent="0.25">
      <c r="A14" s="17" t="s">
        <v>72</v>
      </c>
      <c r="B14" s="43" t="s">
        <v>73</v>
      </c>
      <c r="C14" s="171" t="s">
        <v>74</v>
      </c>
      <c r="D14" s="128">
        <v>15.087</v>
      </c>
      <c r="E14" s="129">
        <v>2.472</v>
      </c>
      <c r="F14" s="130">
        <v>0.33300000000000002</v>
      </c>
      <c r="G14" s="48">
        <v>11.78</v>
      </c>
      <c r="H14" s="49"/>
      <c r="I14" s="49"/>
      <c r="J14" s="45"/>
      <c r="K14" s="46"/>
    </row>
    <row r="15" spans="1:13" ht="32.25" customHeight="1" x14ac:dyDescent="0.25">
      <c r="A15" s="17" t="s">
        <v>75</v>
      </c>
      <c r="B15" s="43"/>
      <c r="C15" s="167">
        <v>2</v>
      </c>
      <c r="D15" s="128">
        <v>15.087</v>
      </c>
      <c r="E15" s="129">
        <v>2.472</v>
      </c>
      <c r="F15" s="130">
        <v>0.33300000000000002</v>
      </c>
      <c r="G15" s="49"/>
      <c r="H15" s="49"/>
      <c r="I15" s="49"/>
      <c r="J15" s="45"/>
      <c r="K15" s="46"/>
    </row>
    <row r="16" spans="1:13" ht="69" x14ac:dyDescent="0.25">
      <c r="A16" s="17" t="s">
        <v>76</v>
      </c>
      <c r="B16" s="43" t="s">
        <v>77</v>
      </c>
      <c r="C16" s="155" t="s">
        <v>78</v>
      </c>
      <c r="D16" s="128">
        <v>11.648</v>
      </c>
      <c r="E16" s="129">
        <v>1.909</v>
      </c>
      <c r="F16" s="130">
        <v>0.25700000000000001</v>
      </c>
      <c r="G16" s="48">
        <v>10.4</v>
      </c>
      <c r="H16" s="49"/>
      <c r="I16" s="49"/>
      <c r="J16" s="45"/>
      <c r="K16" s="46"/>
    </row>
    <row r="17" spans="1:11" ht="69" x14ac:dyDescent="0.25">
      <c r="A17" s="17" t="s">
        <v>79</v>
      </c>
      <c r="B17" s="43" t="s">
        <v>80</v>
      </c>
      <c r="C17" s="155" t="s">
        <v>78</v>
      </c>
      <c r="D17" s="128">
        <v>11.648</v>
      </c>
      <c r="E17" s="129">
        <v>1.909</v>
      </c>
      <c r="F17" s="130">
        <v>0.25700000000000001</v>
      </c>
      <c r="G17" s="48">
        <v>12.37</v>
      </c>
      <c r="H17" s="49"/>
      <c r="I17" s="49"/>
      <c r="J17" s="45"/>
      <c r="K17" s="46"/>
    </row>
    <row r="18" spans="1:11" ht="69" x14ac:dyDescent="0.25">
      <c r="A18" s="17" t="s">
        <v>81</v>
      </c>
      <c r="B18" s="43" t="s">
        <v>82</v>
      </c>
      <c r="C18" s="155" t="s">
        <v>78</v>
      </c>
      <c r="D18" s="128">
        <v>11.648</v>
      </c>
      <c r="E18" s="129">
        <v>1.909</v>
      </c>
      <c r="F18" s="130">
        <v>0.25700000000000001</v>
      </c>
      <c r="G18" s="48">
        <v>15.67</v>
      </c>
      <c r="H18" s="49"/>
      <c r="I18" s="49"/>
      <c r="J18" s="45"/>
      <c r="K18" s="46"/>
    </row>
    <row r="19" spans="1:11" ht="69" x14ac:dyDescent="0.25">
      <c r="A19" s="17" t="s">
        <v>83</v>
      </c>
      <c r="B19" s="43" t="s">
        <v>84</v>
      </c>
      <c r="C19" s="155" t="s">
        <v>78</v>
      </c>
      <c r="D19" s="128">
        <v>11.648</v>
      </c>
      <c r="E19" s="129">
        <v>1.909</v>
      </c>
      <c r="F19" s="130">
        <v>0.25700000000000001</v>
      </c>
      <c r="G19" s="48">
        <v>20.93</v>
      </c>
      <c r="H19" s="49"/>
      <c r="I19" s="49"/>
      <c r="J19" s="45"/>
      <c r="K19" s="46"/>
    </row>
    <row r="20" spans="1:11" ht="69" x14ac:dyDescent="0.25">
      <c r="A20" s="17" t="s">
        <v>85</v>
      </c>
      <c r="B20" s="43" t="s">
        <v>86</v>
      </c>
      <c r="C20" s="155" t="s">
        <v>78</v>
      </c>
      <c r="D20" s="128">
        <v>11.648</v>
      </c>
      <c r="E20" s="129">
        <v>1.909</v>
      </c>
      <c r="F20" s="130">
        <v>0.25700000000000001</v>
      </c>
      <c r="G20" s="48">
        <v>39.74</v>
      </c>
      <c r="H20" s="49"/>
      <c r="I20" s="49"/>
      <c r="J20" s="45"/>
      <c r="K20" s="46"/>
    </row>
    <row r="21" spans="1:11" ht="32.25" customHeight="1" x14ac:dyDescent="0.25">
      <c r="A21" s="17" t="s">
        <v>87</v>
      </c>
      <c r="B21" s="43"/>
      <c r="C21" s="167">
        <v>4</v>
      </c>
      <c r="D21" s="128">
        <v>11.648</v>
      </c>
      <c r="E21" s="129">
        <v>1.909</v>
      </c>
      <c r="F21" s="130">
        <v>0.25700000000000001</v>
      </c>
      <c r="G21" s="49"/>
      <c r="H21" s="49"/>
      <c r="I21" s="49"/>
      <c r="J21" s="45"/>
      <c r="K21" s="46"/>
    </row>
    <row r="22" spans="1:11" ht="32.25" customHeight="1" x14ac:dyDescent="0.25">
      <c r="A22" s="17" t="s">
        <v>88</v>
      </c>
      <c r="B22" s="43" t="s">
        <v>89</v>
      </c>
      <c r="C22" s="167">
        <v>0</v>
      </c>
      <c r="D22" s="128">
        <v>8.5289999999999999</v>
      </c>
      <c r="E22" s="129">
        <v>1.33</v>
      </c>
      <c r="F22" s="130">
        <v>0.16800000000000001</v>
      </c>
      <c r="G22" s="48">
        <v>24.89</v>
      </c>
      <c r="H22" s="48">
        <v>8.7899999999999991</v>
      </c>
      <c r="I22" s="127">
        <v>8.7899999999999991</v>
      </c>
      <c r="J22" s="44">
        <v>0.42699999999999999</v>
      </c>
      <c r="K22" s="46"/>
    </row>
    <row r="23" spans="1:11" ht="32.25" customHeight="1" x14ac:dyDescent="0.25">
      <c r="A23" s="17" t="s">
        <v>90</v>
      </c>
      <c r="B23" s="43" t="s">
        <v>91</v>
      </c>
      <c r="C23" s="167">
        <v>0</v>
      </c>
      <c r="D23" s="128">
        <v>8.5289999999999999</v>
      </c>
      <c r="E23" s="129">
        <v>1.33</v>
      </c>
      <c r="F23" s="130">
        <v>0.16800000000000001</v>
      </c>
      <c r="G23" s="48">
        <v>86.99</v>
      </c>
      <c r="H23" s="48">
        <v>8.7899999999999991</v>
      </c>
      <c r="I23" s="127">
        <v>8.7899999999999991</v>
      </c>
      <c r="J23" s="44">
        <v>0.42699999999999999</v>
      </c>
      <c r="K23" s="46"/>
    </row>
    <row r="24" spans="1:11" ht="32.25" customHeight="1" x14ac:dyDescent="0.25">
      <c r="A24" s="17" t="s">
        <v>92</v>
      </c>
      <c r="B24" s="43" t="s">
        <v>93</v>
      </c>
      <c r="C24" s="167">
        <v>0</v>
      </c>
      <c r="D24" s="128">
        <v>8.5289999999999999</v>
      </c>
      <c r="E24" s="129">
        <v>1.33</v>
      </c>
      <c r="F24" s="130">
        <v>0.16800000000000001</v>
      </c>
      <c r="G24" s="48">
        <v>123.11</v>
      </c>
      <c r="H24" s="48">
        <v>8.7899999999999991</v>
      </c>
      <c r="I24" s="127">
        <v>8.7899999999999991</v>
      </c>
      <c r="J24" s="44">
        <v>0.42699999999999999</v>
      </c>
      <c r="K24" s="46"/>
    </row>
    <row r="25" spans="1:11" ht="32.25" customHeight="1" x14ac:dyDescent="0.25">
      <c r="A25" s="17" t="s">
        <v>94</v>
      </c>
      <c r="B25" s="43" t="s">
        <v>95</v>
      </c>
      <c r="C25" s="167">
        <v>0</v>
      </c>
      <c r="D25" s="128">
        <v>8.5289999999999999</v>
      </c>
      <c r="E25" s="129">
        <v>1.33</v>
      </c>
      <c r="F25" s="130">
        <v>0.16800000000000001</v>
      </c>
      <c r="G25" s="48">
        <v>173.53</v>
      </c>
      <c r="H25" s="48">
        <v>8.7899999999999991</v>
      </c>
      <c r="I25" s="127">
        <v>8.7899999999999991</v>
      </c>
      <c r="J25" s="44">
        <v>0.42699999999999999</v>
      </c>
      <c r="K25" s="46"/>
    </row>
    <row r="26" spans="1:11" ht="32.25" customHeight="1" x14ac:dyDescent="0.25">
      <c r="A26" s="17" t="s">
        <v>96</v>
      </c>
      <c r="B26" s="43" t="s">
        <v>97</v>
      </c>
      <c r="C26" s="167">
        <v>0</v>
      </c>
      <c r="D26" s="128">
        <v>8.5289999999999999</v>
      </c>
      <c r="E26" s="129">
        <v>1.33</v>
      </c>
      <c r="F26" s="130">
        <v>0.16800000000000001</v>
      </c>
      <c r="G26" s="48">
        <v>370.11</v>
      </c>
      <c r="H26" s="48">
        <v>8.7899999999999991</v>
      </c>
      <c r="I26" s="127">
        <v>8.7899999999999991</v>
      </c>
      <c r="J26" s="44">
        <v>0.42699999999999999</v>
      </c>
      <c r="K26" s="46"/>
    </row>
    <row r="27" spans="1:11" ht="32.25" customHeight="1" x14ac:dyDescent="0.25">
      <c r="A27" s="17" t="s">
        <v>98</v>
      </c>
      <c r="B27" s="43" t="s">
        <v>99</v>
      </c>
      <c r="C27" s="167">
        <v>0</v>
      </c>
      <c r="D27" s="128">
        <v>5.4279999999999999</v>
      </c>
      <c r="E27" s="129">
        <v>0.77800000000000002</v>
      </c>
      <c r="F27" s="130">
        <v>8.6999999999999994E-2</v>
      </c>
      <c r="G27" s="48">
        <v>20.94</v>
      </c>
      <c r="H27" s="48">
        <v>6.38</v>
      </c>
      <c r="I27" s="127">
        <v>6.38</v>
      </c>
      <c r="J27" s="44">
        <v>0.25</v>
      </c>
      <c r="K27" s="46"/>
    </row>
    <row r="28" spans="1:11" ht="32.25" customHeight="1" x14ac:dyDescent="0.25">
      <c r="A28" s="17" t="s">
        <v>100</v>
      </c>
      <c r="B28" s="43" t="s">
        <v>101</v>
      </c>
      <c r="C28" s="167">
        <v>0</v>
      </c>
      <c r="D28" s="128">
        <v>5.4279999999999999</v>
      </c>
      <c r="E28" s="129">
        <v>0.77800000000000002</v>
      </c>
      <c r="F28" s="130">
        <v>8.6999999999999994E-2</v>
      </c>
      <c r="G28" s="48">
        <v>83.05</v>
      </c>
      <c r="H28" s="48">
        <v>6.38</v>
      </c>
      <c r="I28" s="127">
        <v>6.38</v>
      </c>
      <c r="J28" s="44">
        <v>0.25</v>
      </c>
      <c r="K28" s="46"/>
    </row>
    <row r="29" spans="1:11" ht="32.25" customHeight="1" x14ac:dyDescent="0.25">
      <c r="A29" s="17" t="s">
        <v>102</v>
      </c>
      <c r="B29" s="43" t="s">
        <v>103</v>
      </c>
      <c r="C29" s="167">
        <v>0</v>
      </c>
      <c r="D29" s="128">
        <v>5.4279999999999999</v>
      </c>
      <c r="E29" s="129">
        <v>0.77800000000000002</v>
      </c>
      <c r="F29" s="130">
        <v>8.6999999999999994E-2</v>
      </c>
      <c r="G29" s="48">
        <v>119.16</v>
      </c>
      <c r="H29" s="48">
        <v>6.38</v>
      </c>
      <c r="I29" s="127">
        <v>6.38</v>
      </c>
      <c r="J29" s="44">
        <v>0.25</v>
      </c>
      <c r="K29" s="46"/>
    </row>
    <row r="30" spans="1:11" ht="32.25" customHeight="1" x14ac:dyDescent="0.25">
      <c r="A30" s="17" t="s">
        <v>104</v>
      </c>
      <c r="B30" s="43" t="s">
        <v>105</v>
      </c>
      <c r="C30" s="167">
        <v>0</v>
      </c>
      <c r="D30" s="128">
        <v>5.4279999999999999</v>
      </c>
      <c r="E30" s="129">
        <v>0.77800000000000002</v>
      </c>
      <c r="F30" s="130">
        <v>8.6999999999999994E-2</v>
      </c>
      <c r="G30" s="48">
        <v>169.58</v>
      </c>
      <c r="H30" s="48">
        <v>6.38</v>
      </c>
      <c r="I30" s="127">
        <v>6.38</v>
      </c>
      <c r="J30" s="44">
        <v>0.25</v>
      </c>
      <c r="K30" s="46"/>
    </row>
    <row r="31" spans="1:11" ht="32.25" customHeight="1" x14ac:dyDescent="0.25">
      <c r="A31" s="17" t="s">
        <v>106</v>
      </c>
      <c r="B31" s="43" t="s">
        <v>107</v>
      </c>
      <c r="C31" s="167">
        <v>0</v>
      </c>
      <c r="D31" s="128">
        <v>5.4279999999999999</v>
      </c>
      <c r="E31" s="129">
        <v>0.77800000000000002</v>
      </c>
      <c r="F31" s="130">
        <v>8.6999999999999994E-2</v>
      </c>
      <c r="G31" s="48">
        <v>366.16</v>
      </c>
      <c r="H31" s="48">
        <v>6.38</v>
      </c>
      <c r="I31" s="127">
        <v>6.38</v>
      </c>
      <c r="J31" s="44">
        <v>0.25</v>
      </c>
      <c r="K31" s="46"/>
    </row>
    <row r="32" spans="1:11" ht="32.25" customHeight="1" x14ac:dyDescent="0.25">
      <c r="A32" s="17" t="s">
        <v>108</v>
      </c>
      <c r="B32" s="43" t="s">
        <v>109</v>
      </c>
      <c r="C32" s="167">
        <v>0</v>
      </c>
      <c r="D32" s="128">
        <v>4.6550000000000002</v>
      </c>
      <c r="E32" s="129">
        <v>0.63100000000000001</v>
      </c>
      <c r="F32" s="130">
        <v>6.7000000000000004E-2</v>
      </c>
      <c r="G32" s="48">
        <v>222.02</v>
      </c>
      <c r="H32" s="48">
        <v>5.6</v>
      </c>
      <c r="I32" s="127">
        <v>5.6</v>
      </c>
      <c r="J32" s="44">
        <v>0.20200000000000001</v>
      </c>
      <c r="K32" s="46"/>
    </row>
    <row r="33" spans="1:11" ht="32.25" customHeight="1" x14ac:dyDescent="0.25">
      <c r="A33" s="17" t="s">
        <v>110</v>
      </c>
      <c r="B33" s="43" t="s">
        <v>111</v>
      </c>
      <c r="C33" s="167">
        <v>0</v>
      </c>
      <c r="D33" s="128">
        <v>4.6550000000000002</v>
      </c>
      <c r="E33" s="129">
        <v>0.63100000000000001</v>
      </c>
      <c r="F33" s="130">
        <v>6.7000000000000004E-2</v>
      </c>
      <c r="G33" s="48">
        <v>765.86</v>
      </c>
      <c r="H33" s="48">
        <v>5.6</v>
      </c>
      <c r="I33" s="127">
        <v>5.6</v>
      </c>
      <c r="J33" s="44">
        <v>0.20200000000000001</v>
      </c>
      <c r="K33" s="46"/>
    </row>
    <row r="34" spans="1:11" ht="32.25" customHeight="1" x14ac:dyDescent="0.25">
      <c r="A34" s="17" t="s">
        <v>112</v>
      </c>
      <c r="B34" s="43" t="s">
        <v>113</v>
      </c>
      <c r="C34" s="167">
        <v>0</v>
      </c>
      <c r="D34" s="128">
        <v>4.6550000000000002</v>
      </c>
      <c r="E34" s="129">
        <v>0.63100000000000001</v>
      </c>
      <c r="F34" s="130">
        <v>6.7000000000000004E-2</v>
      </c>
      <c r="G34" s="48">
        <v>1382.89</v>
      </c>
      <c r="H34" s="48">
        <v>5.6</v>
      </c>
      <c r="I34" s="127">
        <v>5.6</v>
      </c>
      <c r="J34" s="44">
        <v>0.20200000000000001</v>
      </c>
      <c r="K34" s="46"/>
    </row>
    <row r="35" spans="1:11" ht="32.25" customHeight="1" x14ac:dyDescent="0.25">
      <c r="A35" s="17" t="s">
        <v>114</v>
      </c>
      <c r="B35" s="43" t="s">
        <v>115</v>
      </c>
      <c r="C35" s="167">
        <v>0</v>
      </c>
      <c r="D35" s="128">
        <v>4.6550000000000002</v>
      </c>
      <c r="E35" s="129">
        <v>0.63100000000000001</v>
      </c>
      <c r="F35" s="130">
        <v>6.7000000000000004E-2</v>
      </c>
      <c r="G35" s="48">
        <v>2272.02</v>
      </c>
      <c r="H35" s="48">
        <v>5.6</v>
      </c>
      <c r="I35" s="127">
        <v>5.6</v>
      </c>
      <c r="J35" s="44">
        <v>0.20200000000000001</v>
      </c>
      <c r="K35" s="46"/>
    </row>
    <row r="36" spans="1:11" ht="32.25" customHeight="1" x14ac:dyDescent="0.25">
      <c r="A36" s="17" t="s">
        <v>116</v>
      </c>
      <c r="B36" s="43" t="s">
        <v>117</v>
      </c>
      <c r="C36" s="167">
        <v>0</v>
      </c>
      <c r="D36" s="128">
        <v>4.6550000000000002</v>
      </c>
      <c r="E36" s="129">
        <v>0.63100000000000001</v>
      </c>
      <c r="F36" s="130">
        <v>6.7000000000000004E-2</v>
      </c>
      <c r="G36" s="48">
        <v>6205.46</v>
      </c>
      <c r="H36" s="48">
        <v>5.6</v>
      </c>
      <c r="I36" s="127">
        <v>5.6</v>
      </c>
      <c r="J36" s="44">
        <v>0.20200000000000001</v>
      </c>
      <c r="K36" s="46"/>
    </row>
    <row r="37" spans="1:11" ht="32.25" customHeight="1" x14ac:dyDescent="0.25">
      <c r="A37" s="17" t="s">
        <v>118</v>
      </c>
      <c r="B37" s="46" t="s">
        <v>119</v>
      </c>
      <c r="C37" s="167" t="s">
        <v>120</v>
      </c>
      <c r="D37" s="131">
        <v>44.435000000000002</v>
      </c>
      <c r="E37" s="132">
        <v>4.5780000000000003</v>
      </c>
      <c r="F37" s="130">
        <v>2.6539999999999999</v>
      </c>
      <c r="G37" s="49"/>
      <c r="H37" s="49"/>
      <c r="I37" s="49"/>
      <c r="J37" s="45"/>
      <c r="K37" s="46"/>
    </row>
    <row r="38" spans="1:11" ht="27.75" customHeight="1" x14ac:dyDescent="0.25">
      <c r="A38" s="17" t="s">
        <v>121</v>
      </c>
      <c r="B38" s="47" t="s">
        <v>122</v>
      </c>
      <c r="C38" s="166" t="s">
        <v>123</v>
      </c>
      <c r="D38" s="128">
        <v>-8.76</v>
      </c>
      <c r="E38" s="129">
        <v>-1.4350000000000001</v>
      </c>
      <c r="F38" s="130">
        <v>-0.19400000000000001</v>
      </c>
      <c r="G38" s="48">
        <v>0</v>
      </c>
      <c r="H38" s="49"/>
      <c r="I38" s="49"/>
      <c r="J38" s="45"/>
      <c r="K38" s="46"/>
    </row>
    <row r="39" spans="1:11" ht="27.75" customHeight="1" x14ac:dyDescent="0.25">
      <c r="A39" s="17" t="s">
        <v>124</v>
      </c>
      <c r="B39" s="46"/>
      <c r="C39" s="167">
        <v>0</v>
      </c>
      <c r="D39" s="128">
        <v>-6.9880000000000004</v>
      </c>
      <c r="E39" s="129">
        <v>-1.1060000000000001</v>
      </c>
      <c r="F39" s="130">
        <v>-0.14299999999999999</v>
      </c>
      <c r="G39" s="48">
        <v>0</v>
      </c>
      <c r="H39" s="49"/>
      <c r="I39" s="49"/>
      <c r="J39" s="45"/>
      <c r="K39" s="46"/>
    </row>
    <row r="40" spans="1:11" ht="27.75" customHeight="1" x14ac:dyDescent="0.25">
      <c r="A40" s="17" t="s">
        <v>125</v>
      </c>
      <c r="B40" s="46" t="s">
        <v>126</v>
      </c>
      <c r="C40" s="167">
        <v>0</v>
      </c>
      <c r="D40" s="128">
        <v>-8.76</v>
      </c>
      <c r="E40" s="129">
        <v>-1.4350000000000001</v>
      </c>
      <c r="F40" s="130">
        <v>-0.19400000000000001</v>
      </c>
      <c r="G40" s="48">
        <v>0</v>
      </c>
      <c r="H40" s="49"/>
      <c r="I40" s="49"/>
      <c r="J40" s="44">
        <v>0.5</v>
      </c>
      <c r="K40" s="46"/>
    </row>
    <row r="41" spans="1:11" ht="27.75" customHeight="1" x14ac:dyDescent="0.25">
      <c r="A41" s="17" t="s">
        <v>127</v>
      </c>
      <c r="B41" s="46" t="s">
        <v>128</v>
      </c>
      <c r="C41" s="167">
        <v>0</v>
      </c>
      <c r="D41" s="128">
        <v>-8.76</v>
      </c>
      <c r="E41" s="129">
        <v>-1.4350000000000001</v>
      </c>
      <c r="F41" s="130">
        <v>-0.19400000000000001</v>
      </c>
      <c r="G41" s="48">
        <v>0</v>
      </c>
      <c r="H41" s="49"/>
      <c r="I41" s="49"/>
      <c r="J41" s="45"/>
      <c r="K41" s="46"/>
    </row>
    <row r="42" spans="1:11" ht="27.75" customHeight="1" x14ac:dyDescent="0.25">
      <c r="A42" s="17" t="s">
        <v>129</v>
      </c>
      <c r="B42" s="46" t="s">
        <v>130</v>
      </c>
      <c r="C42" s="167">
        <v>0</v>
      </c>
      <c r="D42" s="128">
        <v>-6.9880000000000004</v>
      </c>
      <c r="E42" s="129">
        <v>-1.1060000000000001</v>
      </c>
      <c r="F42" s="130">
        <v>-0.14299999999999999</v>
      </c>
      <c r="G42" s="48">
        <v>0</v>
      </c>
      <c r="H42" s="49"/>
      <c r="I42" s="49"/>
      <c r="J42" s="44">
        <v>0.35399999999999998</v>
      </c>
      <c r="K42" s="46"/>
    </row>
    <row r="43" spans="1:11" ht="27.75" customHeight="1" x14ac:dyDescent="0.25">
      <c r="A43" s="17" t="s">
        <v>131</v>
      </c>
      <c r="B43" s="46" t="s">
        <v>132</v>
      </c>
      <c r="C43" s="167">
        <v>0</v>
      </c>
      <c r="D43" s="128">
        <v>-6.9880000000000004</v>
      </c>
      <c r="E43" s="129">
        <v>-1.1060000000000001</v>
      </c>
      <c r="F43" s="130">
        <v>-0.14299999999999999</v>
      </c>
      <c r="G43" s="48">
        <v>0</v>
      </c>
      <c r="H43" s="49"/>
      <c r="I43" s="49"/>
      <c r="J43" s="45"/>
      <c r="K43" s="46"/>
    </row>
    <row r="44" spans="1:11" ht="27.75" customHeight="1" x14ac:dyDescent="0.25">
      <c r="A44" s="17" t="s">
        <v>133</v>
      </c>
      <c r="B44" s="46" t="s">
        <v>134</v>
      </c>
      <c r="C44" s="167">
        <v>0</v>
      </c>
      <c r="D44" s="128">
        <v>-5.1269999999999998</v>
      </c>
      <c r="E44" s="129">
        <v>-0.73499999999999999</v>
      </c>
      <c r="F44" s="130">
        <v>-8.2000000000000003E-2</v>
      </c>
      <c r="G44" s="48">
        <v>15.58</v>
      </c>
      <c r="H44" s="49"/>
      <c r="I44" s="49"/>
      <c r="J44" s="44">
        <v>0.29899999999999999</v>
      </c>
      <c r="K44" s="46"/>
    </row>
    <row r="45" spans="1:11" ht="27.75" customHeight="1" x14ac:dyDescent="0.25">
      <c r="A45" s="17" t="s">
        <v>135</v>
      </c>
      <c r="B45" s="46" t="s">
        <v>136</v>
      </c>
      <c r="C45" s="167">
        <v>0</v>
      </c>
      <c r="D45" s="128">
        <v>-5.1269999999999998</v>
      </c>
      <c r="E45" s="129">
        <v>-0.73499999999999999</v>
      </c>
      <c r="F45" s="130">
        <v>-8.2000000000000003E-2</v>
      </c>
      <c r="G45" s="48">
        <v>15.58</v>
      </c>
      <c r="H45" s="49"/>
      <c r="I45" s="49"/>
      <c r="J45" s="45"/>
      <c r="K45" s="46"/>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E1:K1"/>
    <mergeCell ref="B1:D1"/>
    <mergeCell ref="I9:K9"/>
    <mergeCell ref="A2:K2"/>
    <mergeCell ref="C5:D5"/>
    <mergeCell ref="C6:D6"/>
    <mergeCell ref="G5:H5"/>
    <mergeCell ref="G6:H6"/>
    <mergeCell ref="G4:K4"/>
    <mergeCell ref="A4:E4"/>
    <mergeCell ref="C7:D7"/>
    <mergeCell ref="B8:E8"/>
    <mergeCell ref="G9:H9"/>
    <mergeCell ref="G7:H7"/>
    <mergeCell ref="G8:H8"/>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B275-17D2-4C43-93BF-ED7861F90040}">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NPG Northeast Area (GSP Group _F)"</f>
        <v>Southern Electric Power Distribution plc - Effective from 1 April 2027 - Final LDNO tariffs in NPG Northeast Area (GSP Group _F)</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215" t="s">
        <v>44</v>
      </c>
      <c r="B5" s="216" t="s">
        <v>45</v>
      </c>
      <c r="C5" s="237" t="s">
        <v>46</v>
      </c>
      <c r="D5" s="217" t="s">
        <v>47</v>
      </c>
      <c r="E5" s="218"/>
      <c r="F5" s="346"/>
      <c r="G5" s="347"/>
      <c r="H5" s="219" t="s">
        <v>48</v>
      </c>
      <c r="I5" s="220" t="s">
        <v>49</v>
      </c>
      <c r="J5" s="217" t="s">
        <v>47</v>
      </c>
      <c r="K5" s="87"/>
      <c r="L5" s="4"/>
      <c r="M5" s="4"/>
    </row>
    <row r="6" spans="1:13" ht="56.25" customHeight="1" x14ac:dyDescent="0.25">
      <c r="A6" s="221" t="s">
        <v>50</v>
      </c>
      <c r="B6" s="223" t="s">
        <v>275</v>
      </c>
      <c r="C6" s="223" t="s">
        <v>276</v>
      </c>
      <c r="D6" s="223" t="s">
        <v>277</v>
      </c>
      <c r="E6" s="218"/>
      <c r="F6" s="353" t="s">
        <v>54</v>
      </c>
      <c r="G6" s="353"/>
      <c r="H6" s="222" t="s">
        <v>275</v>
      </c>
      <c r="I6" s="223" t="s">
        <v>276</v>
      </c>
      <c r="J6" s="223" t="s">
        <v>277</v>
      </c>
      <c r="K6" s="87"/>
      <c r="L6" s="4"/>
      <c r="M6" s="4"/>
    </row>
    <row r="7" spans="1:13" ht="56.25" customHeight="1" x14ac:dyDescent="0.25">
      <c r="A7" s="221" t="s">
        <v>55</v>
      </c>
      <c r="B7" s="225">
        <v>0</v>
      </c>
      <c r="C7" s="225">
        <v>0</v>
      </c>
      <c r="D7" s="223" t="s">
        <v>141</v>
      </c>
      <c r="E7" s="218"/>
      <c r="F7" s="353" t="s">
        <v>278</v>
      </c>
      <c r="G7" s="353"/>
      <c r="H7" s="225">
        <v>0</v>
      </c>
      <c r="I7" s="223" t="s">
        <v>279</v>
      </c>
      <c r="J7" s="223" t="s">
        <v>277</v>
      </c>
      <c r="K7" s="87"/>
      <c r="L7" s="4"/>
      <c r="M7" s="4"/>
    </row>
    <row r="8" spans="1:13" ht="55.5" customHeight="1" x14ac:dyDescent="0.25">
      <c r="A8" s="224" t="s">
        <v>59</v>
      </c>
      <c r="B8" s="393" t="s">
        <v>60</v>
      </c>
      <c r="C8" s="394"/>
      <c r="D8" s="395"/>
      <c r="E8" s="218"/>
      <c r="F8" s="353" t="s">
        <v>144</v>
      </c>
      <c r="G8" s="353"/>
      <c r="H8" s="225">
        <v>0</v>
      </c>
      <c r="I8" s="225">
        <v>0</v>
      </c>
      <c r="J8" s="223" t="s">
        <v>141</v>
      </c>
      <c r="K8" s="87"/>
      <c r="L8" s="4"/>
      <c r="M8" s="4"/>
    </row>
    <row r="9" spans="1:13" s="79" customFormat="1" ht="55.5" customHeight="1" x14ac:dyDescent="0.25">
      <c r="A9" s="238"/>
      <c r="B9" s="218"/>
      <c r="C9" s="218"/>
      <c r="D9" s="218"/>
      <c r="E9" s="239"/>
      <c r="F9" s="351" t="s">
        <v>59</v>
      </c>
      <c r="G9" s="351"/>
      <c r="H9" s="359" t="s">
        <v>60</v>
      </c>
      <c r="I9" s="359"/>
      <c r="J9" s="359"/>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240" t="s">
        <v>74</v>
      </c>
      <c r="D14" s="226">
        <v>6.58</v>
      </c>
      <c r="E14" s="227">
        <v>1.0629999999999999</v>
      </c>
      <c r="F14" s="228">
        <v>0.18</v>
      </c>
      <c r="G14" s="241">
        <v>12.65</v>
      </c>
      <c r="H14" s="230">
        <v>0</v>
      </c>
      <c r="I14" s="230">
        <v>0</v>
      </c>
      <c r="J14" s="231">
        <v>0</v>
      </c>
    </row>
    <row r="15" spans="1:13" ht="27.75" customHeight="1" x14ac:dyDescent="0.25">
      <c r="A15" s="156" t="s">
        <v>519</v>
      </c>
      <c r="B15" s="28"/>
      <c r="C15" s="240">
        <v>2</v>
      </c>
      <c r="D15" s="226">
        <v>6.58</v>
      </c>
      <c r="E15" s="227">
        <v>1.0629999999999999</v>
      </c>
      <c r="F15" s="228">
        <v>0.18</v>
      </c>
      <c r="G15" s="230">
        <v>0</v>
      </c>
      <c r="H15" s="230">
        <v>0</v>
      </c>
      <c r="I15" s="230">
        <v>0</v>
      </c>
      <c r="J15" s="231">
        <v>0</v>
      </c>
    </row>
    <row r="16" spans="1:13" ht="27.75" customHeight="1" x14ac:dyDescent="0.25">
      <c r="A16" s="156" t="s">
        <v>520</v>
      </c>
      <c r="B16" s="28"/>
      <c r="C16" s="240" t="s">
        <v>78</v>
      </c>
      <c r="D16" s="226">
        <v>7.0049999999999999</v>
      </c>
      <c r="E16" s="227">
        <v>1.1319999999999999</v>
      </c>
      <c r="F16" s="228">
        <v>0.192</v>
      </c>
      <c r="G16" s="241">
        <v>8.44</v>
      </c>
      <c r="H16" s="230">
        <v>0</v>
      </c>
      <c r="I16" s="230">
        <v>0</v>
      </c>
      <c r="J16" s="231">
        <v>0</v>
      </c>
    </row>
    <row r="17" spans="1:10" ht="27.75" customHeight="1" x14ac:dyDescent="0.25">
      <c r="A17" s="156" t="s">
        <v>521</v>
      </c>
      <c r="B17" s="28"/>
      <c r="C17" s="240" t="s">
        <v>78</v>
      </c>
      <c r="D17" s="226">
        <v>7.0049999999999999</v>
      </c>
      <c r="E17" s="227">
        <v>1.1319999999999999</v>
      </c>
      <c r="F17" s="228">
        <v>0.192</v>
      </c>
      <c r="G17" s="241">
        <v>12.2</v>
      </c>
      <c r="H17" s="230">
        <v>0</v>
      </c>
      <c r="I17" s="230">
        <v>0</v>
      </c>
      <c r="J17" s="231">
        <v>0</v>
      </c>
    </row>
    <row r="18" spans="1:10" ht="27.75" customHeight="1" x14ac:dyDescent="0.25">
      <c r="A18" s="156" t="s">
        <v>522</v>
      </c>
      <c r="B18" s="28"/>
      <c r="C18" s="240" t="s">
        <v>78</v>
      </c>
      <c r="D18" s="226">
        <v>7.0049999999999999</v>
      </c>
      <c r="E18" s="227">
        <v>1.1319999999999999</v>
      </c>
      <c r="F18" s="228">
        <v>0.192</v>
      </c>
      <c r="G18" s="241">
        <v>18.16</v>
      </c>
      <c r="H18" s="230">
        <v>0</v>
      </c>
      <c r="I18" s="230">
        <v>0</v>
      </c>
      <c r="J18" s="231">
        <v>0</v>
      </c>
    </row>
    <row r="19" spans="1:10" ht="27.75" customHeight="1" x14ac:dyDescent="0.25">
      <c r="A19" s="156" t="s">
        <v>523</v>
      </c>
      <c r="B19" s="28"/>
      <c r="C19" s="240" t="s">
        <v>78</v>
      </c>
      <c r="D19" s="226">
        <v>7.0049999999999999</v>
      </c>
      <c r="E19" s="227">
        <v>1.1319999999999999</v>
      </c>
      <c r="F19" s="228">
        <v>0.192</v>
      </c>
      <c r="G19" s="241">
        <v>29.2</v>
      </c>
      <c r="H19" s="230">
        <v>0</v>
      </c>
      <c r="I19" s="230">
        <v>0</v>
      </c>
      <c r="J19" s="231">
        <v>0</v>
      </c>
    </row>
    <row r="20" spans="1:10" ht="27.75" customHeight="1" x14ac:dyDescent="0.25">
      <c r="A20" s="156" t="s">
        <v>524</v>
      </c>
      <c r="B20" s="28"/>
      <c r="C20" s="240" t="s">
        <v>78</v>
      </c>
      <c r="D20" s="226">
        <v>7.0049999999999999</v>
      </c>
      <c r="E20" s="227">
        <v>1.1319999999999999</v>
      </c>
      <c r="F20" s="228">
        <v>0.192</v>
      </c>
      <c r="G20" s="241">
        <v>64.650000000000006</v>
      </c>
      <c r="H20" s="230">
        <v>0</v>
      </c>
      <c r="I20" s="230">
        <v>0</v>
      </c>
      <c r="J20" s="231">
        <v>0</v>
      </c>
    </row>
    <row r="21" spans="1:10" ht="27.75" customHeight="1" x14ac:dyDescent="0.25">
      <c r="A21" s="156" t="s">
        <v>525</v>
      </c>
      <c r="B21" s="28"/>
      <c r="C21" s="240">
        <v>4</v>
      </c>
      <c r="D21" s="226">
        <v>7.0049999999999999</v>
      </c>
      <c r="E21" s="227">
        <v>1.1319999999999999</v>
      </c>
      <c r="F21" s="228">
        <v>0.192</v>
      </c>
      <c r="G21" s="230">
        <v>0</v>
      </c>
      <c r="H21" s="230">
        <v>0</v>
      </c>
      <c r="I21" s="230">
        <v>0</v>
      </c>
      <c r="J21" s="231">
        <v>0</v>
      </c>
    </row>
    <row r="22" spans="1:10" ht="27.75" customHeight="1" x14ac:dyDescent="0.25">
      <c r="A22" s="156" t="s">
        <v>526</v>
      </c>
      <c r="B22" s="28"/>
      <c r="C22" s="240">
        <v>0</v>
      </c>
      <c r="D22" s="226">
        <v>4.9000000000000004</v>
      </c>
      <c r="E22" s="227">
        <v>0.75900000000000001</v>
      </c>
      <c r="F22" s="228">
        <v>0.13</v>
      </c>
      <c r="G22" s="241">
        <v>8.58</v>
      </c>
      <c r="H22" s="241">
        <v>3.24</v>
      </c>
      <c r="I22" s="242">
        <v>3.24</v>
      </c>
      <c r="J22" s="233">
        <v>8.7999999999999995E-2</v>
      </c>
    </row>
    <row r="23" spans="1:10" ht="27.75" customHeight="1" x14ac:dyDescent="0.25">
      <c r="A23" s="156" t="s">
        <v>527</v>
      </c>
      <c r="B23" s="28"/>
      <c r="C23" s="240">
        <v>0</v>
      </c>
      <c r="D23" s="226">
        <v>4.9000000000000004</v>
      </c>
      <c r="E23" s="227">
        <v>0.75900000000000001</v>
      </c>
      <c r="F23" s="228">
        <v>0.13</v>
      </c>
      <c r="G23" s="241">
        <v>102.08</v>
      </c>
      <c r="H23" s="241">
        <v>3.24</v>
      </c>
      <c r="I23" s="242">
        <v>3.24</v>
      </c>
      <c r="J23" s="233">
        <v>8.7999999999999995E-2</v>
      </c>
    </row>
    <row r="24" spans="1:10" ht="27.75" customHeight="1" x14ac:dyDescent="0.25">
      <c r="A24" s="156" t="s">
        <v>528</v>
      </c>
      <c r="B24" s="28"/>
      <c r="C24" s="240">
        <v>0</v>
      </c>
      <c r="D24" s="226">
        <v>4.9000000000000004</v>
      </c>
      <c r="E24" s="227">
        <v>0.75900000000000001</v>
      </c>
      <c r="F24" s="228">
        <v>0.13</v>
      </c>
      <c r="G24" s="241">
        <v>208.99</v>
      </c>
      <c r="H24" s="241">
        <v>3.24</v>
      </c>
      <c r="I24" s="242">
        <v>3.24</v>
      </c>
      <c r="J24" s="233">
        <v>8.7999999999999995E-2</v>
      </c>
    </row>
    <row r="25" spans="1:10" ht="27.75" customHeight="1" x14ac:dyDescent="0.25">
      <c r="A25" s="156" t="s">
        <v>529</v>
      </c>
      <c r="B25" s="28"/>
      <c r="C25" s="240">
        <v>0</v>
      </c>
      <c r="D25" s="226">
        <v>4.9000000000000004</v>
      </c>
      <c r="E25" s="227">
        <v>0.75900000000000001</v>
      </c>
      <c r="F25" s="228">
        <v>0.13</v>
      </c>
      <c r="G25" s="241">
        <v>334.91</v>
      </c>
      <c r="H25" s="241">
        <v>3.24</v>
      </c>
      <c r="I25" s="242">
        <v>3.24</v>
      </c>
      <c r="J25" s="233">
        <v>8.7999999999999995E-2</v>
      </c>
    </row>
    <row r="26" spans="1:10" ht="27.75" customHeight="1" x14ac:dyDescent="0.25">
      <c r="A26" s="156" t="s">
        <v>530</v>
      </c>
      <c r="B26" s="28"/>
      <c r="C26" s="240">
        <v>0</v>
      </c>
      <c r="D26" s="226">
        <v>4.9000000000000004</v>
      </c>
      <c r="E26" s="227">
        <v>0.75900000000000001</v>
      </c>
      <c r="F26" s="228">
        <v>0.13</v>
      </c>
      <c r="G26" s="241">
        <v>863.81</v>
      </c>
      <c r="H26" s="241">
        <v>3.24</v>
      </c>
      <c r="I26" s="242">
        <v>3.24</v>
      </c>
      <c r="J26" s="233">
        <v>8.7999999999999995E-2</v>
      </c>
    </row>
    <row r="27" spans="1:10" ht="27.75" customHeight="1" x14ac:dyDescent="0.25">
      <c r="A27" s="156" t="s">
        <v>531</v>
      </c>
      <c r="B27" s="28"/>
      <c r="C27" s="240" t="s">
        <v>713</v>
      </c>
      <c r="D27" s="234">
        <v>18.896000000000001</v>
      </c>
      <c r="E27" s="235">
        <v>1.2949999999999999</v>
      </c>
      <c r="F27" s="236">
        <v>0.59699999999999998</v>
      </c>
      <c r="G27" s="230">
        <v>0</v>
      </c>
      <c r="H27" s="230">
        <v>0</v>
      </c>
      <c r="I27" s="230">
        <v>0</v>
      </c>
      <c r="J27" s="231">
        <v>0</v>
      </c>
    </row>
    <row r="28" spans="1:10" ht="27.75" customHeight="1" x14ac:dyDescent="0.25">
      <c r="A28" s="156" t="s">
        <v>532</v>
      </c>
      <c r="B28" s="28"/>
      <c r="C28" s="240" t="s">
        <v>533</v>
      </c>
      <c r="D28" s="226">
        <v>-7.7190000000000003</v>
      </c>
      <c r="E28" s="227">
        <v>-1.2470000000000001</v>
      </c>
      <c r="F28" s="228">
        <v>-0.21099999999999999</v>
      </c>
      <c r="G28" s="230">
        <v>0</v>
      </c>
      <c r="H28" s="230">
        <v>0</v>
      </c>
      <c r="I28" s="230">
        <v>0</v>
      </c>
      <c r="J28" s="231">
        <v>0</v>
      </c>
    </row>
    <row r="29" spans="1:10" ht="27.75" customHeight="1" x14ac:dyDescent="0.25">
      <c r="A29" s="156" t="s">
        <v>534</v>
      </c>
      <c r="B29" s="28"/>
      <c r="C29" s="240">
        <v>0</v>
      </c>
      <c r="D29" s="226">
        <v>-7.7190000000000003</v>
      </c>
      <c r="E29" s="227">
        <v>-1.2470000000000001</v>
      </c>
      <c r="F29" s="228">
        <v>-0.21099999999999999</v>
      </c>
      <c r="G29" s="230">
        <v>0</v>
      </c>
      <c r="H29" s="230">
        <v>0</v>
      </c>
      <c r="I29" s="230">
        <v>0</v>
      </c>
      <c r="J29" s="233">
        <v>0.122</v>
      </c>
    </row>
    <row r="30" spans="1:10" ht="27.75" customHeight="1" x14ac:dyDescent="0.25">
      <c r="A30" s="160" t="s">
        <v>535</v>
      </c>
      <c r="B30" s="28"/>
      <c r="C30" s="240" t="s">
        <v>74</v>
      </c>
      <c r="D30" s="226">
        <v>4.4219999999999997</v>
      </c>
      <c r="E30" s="227">
        <v>0.71399999999999997</v>
      </c>
      <c r="F30" s="228">
        <v>0.121</v>
      </c>
      <c r="G30" s="241">
        <v>8.5</v>
      </c>
      <c r="H30" s="230">
        <v>0</v>
      </c>
      <c r="I30" s="230">
        <v>0</v>
      </c>
      <c r="J30" s="231">
        <v>0</v>
      </c>
    </row>
    <row r="31" spans="1:10" ht="27.75" customHeight="1" x14ac:dyDescent="0.25">
      <c r="A31" s="160" t="s">
        <v>536</v>
      </c>
      <c r="B31" s="28"/>
      <c r="C31" s="240">
        <v>2</v>
      </c>
      <c r="D31" s="226">
        <v>4.4219999999999997</v>
      </c>
      <c r="E31" s="227">
        <v>0.71399999999999997</v>
      </c>
      <c r="F31" s="228">
        <v>0.121</v>
      </c>
      <c r="G31" s="230">
        <v>0</v>
      </c>
      <c r="H31" s="230">
        <v>0</v>
      </c>
      <c r="I31" s="230">
        <v>0</v>
      </c>
      <c r="J31" s="231">
        <v>0</v>
      </c>
    </row>
    <row r="32" spans="1:10" ht="27.75" customHeight="1" x14ac:dyDescent="0.25">
      <c r="A32" s="160" t="s">
        <v>537</v>
      </c>
      <c r="B32" s="28"/>
      <c r="C32" s="240" t="s">
        <v>78</v>
      </c>
      <c r="D32" s="226">
        <v>4.7069999999999999</v>
      </c>
      <c r="E32" s="227">
        <v>0.76</v>
      </c>
      <c r="F32" s="228">
        <v>0.129</v>
      </c>
      <c r="G32" s="241">
        <v>5.67</v>
      </c>
      <c r="H32" s="230">
        <v>0</v>
      </c>
      <c r="I32" s="230">
        <v>0</v>
      </c>
      <c r="J32" s="231">
        <v>0</v>
      </c>
    </row>
    <row r="33" spans="1:10" ht="27.75" customHeight="1" x14ac:dyDescent="0.25">
      <c r="A33" s="160" t="s">
        <v>538</v>
      </c>
      <c r="B33" s="28"/>
      <c r="C33" s="240" t="s">
        <v>78</v>
      </c>
      <c r="D33" s="226">
        <v>4.7069999999999999</v>
      </c>
      <c r="E33" s="227">
        <v>0.76</v>
      </c>
      <c r="F33" s="228">
        <v>0.129</v>
      </c>
      <c r="G33" s="241">
        <v>8.1999999999999993</v>
      </c>
      <c r="H33" s="230">
        <v>0</v>
      </c>
      <c r="I33" s="230">
        <v>0</v>
      </c>
      <c r="J33" s="231">
        <v>0</v>
      </c>
    </row>
    <row r="34" spans="1:10" ht="27.75" customHeight="1" x14ac:dyDescent="0.25">
      <c r="A34" s="160" t="s">
        <v>539</v>
      </c>
      <c r="B34" s="28"/>
      <c r="C34" s="240" t="s">
        <v>78</v>
      </c>
      <c r="D34" s="226">
        <v>4.7069999999999999</v>
      </c>
      <c r="E34" s="227">
        <v>0.76</v>
      </c>
      <c r="F34" s="228">
        <v>0.129</v>
      </c>
      <c r="G34" s="241">
        <v>12.21</v>
      </c>
      <c r="H34" s="230">
        <v>0</v>
      </c>
      <c r="I34" s="230">
        <v>0</v>
      </c>
      <c r="J34" s="231">
        <v>0</v>
      </c>
    </row>
    <row r="35" spans="1:10" ht="27.75" customHeight="1" x14ac:dyDescent="0.25">
      <c r="A35" s="160" t="s">
        <v>540</v>
      </c>
      <c r="B35" s="28"/>
      <c r="C35" s="240" t="s">
        <v>78</v>
      </c>
      <c r="D35" s="226">
        <v>4.7069999999999999</v>
      </c>
      <c r="E35" s="227">
        <v>0.76</v>
      </c>
      <c r="F35" s="228">
        <v>0.129</v>
      </c>
      <c r="G35" s="241">
        <v>19.62</v>
      </c>
      <c r="H35" s="230">
        <v>0</v>
      </c>
      <c r="I35" s="230">
        <v>0</v>
      </c>
      <c r="J35" s="231">
        <v>0</v>
      </c>
    </row>
    <row r="36" spans="1:10" ht="27.75" customHeight="1" x14ac:dyDescent="0.25">
      <c r="A36" s="160" t="s">
        <v>541</v>
      </c>
      <c r="B36" s="28"/>
      <c r="C36" s="240" t="s">
        <v>78</v>
      </c>
      <c r="D36" s="226">
        <v>4.7069999999999999</v>
      </c>
      <c r="E36" s="227">
        <v>0.76</v>
      </c>
      <c r="F36" s="228">
        <v>0.129</v>
      </c>
      <c r="G36" s="241">
        <v>43.45</v>
      </c>
      <c r="H36" s="230">
        <v>0</v>
      </c>
      <c r="I36" s="230">
        <v>0</v>
      </c>
      <c r="J36" s="231">
        <v>0</v>
      </c>
    </row>
    <row r="37" spans="1:10" ht="27.75" customHeight="1" x14ac:dyDescent="0.25">
      <c r="A37" s="160" t="s">
        <v>542</v>
      </c>
      <c r="B37" s="28"/>
      <c r="C37" s="240">
        <v>4</v>
      </c>
      <c r="D37" s="226">
        <v>4.7069999999999999</v>
      </c>
      <c r="E37" s="227">
        <v>0.76</v>
      </c>
      <c r="F37" s="228">
        <v>0.129</v>
      </c>
      <c r="G37" s="230">
        <v>0</v>
      </c>
      <c r="H37" s="230">
        <v>0</v>
      </c>
      <c r="I37" s="230">
        <v>0</v>
      </c>
      <c r="J37" s="231">
        <v>0</v>
      </c>
    </row>
    <row r="38" spans="1:10" ht="27.75" customHeight="1" x14ac:dyDescent="0.25">
      <c r="A38" s="160" t="s">
        <v>543</v>
      </c>
      <c r="B38" s="28"/>
      <c r="C38" s="240">
        <v>0</v>
      </c>
      <c r="D38" s="226">
        <v>3.2930000000000001</v>
      </c>
      <c r="E38" s="227">
        <v>0.51</v>
      </c>
      <c r="F38" s="228">
        <v>8.7999999999999995E-2</v>
      </c>
      <c r="G38" s="241">
        <v>5.77</v>
      </c>
      <c r="H38" s="241">
        <v>2.1800000000000002</v>
      </c>
      <c r="I38" s="242">
        <v>2.1800000000000002</v>
      </c>
      <c r="J38" s="233">
        <v>5.8999999999999997E-2</v>
      </c>
    </row>
    <row r="39" spans="1:10" ht="27.75" customHeight="1" x14ac:dyDescent="0.25">
      <c r="A39" s="160" t="s">
        <v>544</v>
      </c>
      <c r="B39" s="28"/>
      <c r="C39" s="240">
        <v>0</v>
      </c>
      <c r="D39" s="226">
        <v>3.2930000000000001</v>
      </c>
      <c r="E39" s="227">
        <v>0.51</v>
      </c>
      <c r="F39" s="228">
        <v>8.7999999999999995E-2</v>
      </c>
      <c r="G39" s="241">
        <v>68.599999999999994</v>
      </c>
      <c r="H39" s="241">
        <v>2.1800000000000002</v>
      </c>
      <c r="I39" s="242">
        <v>2.1800000000000002</v>
      </c>
      <c r="J39" s="233">
        <v>5.8999999999999997E-2</v>
      </c>
    </row>
    <row r="40" spans="1:10" ht="27.75" customHeight="1" x14ac:dyDescent="0.25">
      <c r="A40" s="160" t="s">
        <v>545</v>
      </c>
      <c r="B40" s="28"/>
      <c r="C40" s="240">
        <v>0</v>
      </c>
      <c r="D40" s="226">
        <v>3.2930000000000001</v>
      </c>
      <c r="E40" s="227">
        <v>0.51</v>
      </c>
      <c r="F40" s="228">
        <v>8.7999999999999995E-2</v>
      </c>
      <c r="G40" s="241">
        <v>140.44999999999999</v>
      </c>
      <c r="H40" s="241">
        <v>2.1800000000000002</v>
      </c>
      <c r="I40" s="242">
        <v>2.1800000000000002</v>
      </c>
      <c r="J40" s="233">
        <v>5.8999999999999997E-2</v>
      </c>
    </row>
    <row r="41" spans="1:10" ht="27.75" customHeight="1" x14ac:dyDescent="0.25">
      <c r="A41" s="160" t="s">
        <v>546</v>
      </c>
      <c r="B41" s="28"/>
      <c r="C41" s="240">
        <v>0</v>
      </c>
      <c r="D41" s="226">
        <v>3.2930000000000001</v>
      </c>
      <c r="E41" s="227">
        <v>0.51</v>
      </c>
      <c r="F41" s="228">
        <v>8.7999999999999995E-2</v>
      </c>
      <c r="G41" s="241">
        <v>225.08</v>
      </c>
      <c r="H41" s="241">
        <v>2.1800000000000002</v>
      </c>
      <c r="I41" s="242">
        <v>2.1800000000000002</v>
      </c>
      <c r="J41" s="233">
        <v>5.8999999999999997E-2</v>
      </c>
    </row>
    <row r="42" spans="1:10" ht="27.75" customHeight="1" x14ac:dyDescent="0.25">
      <c r="A42" s="160" t="s">
        <v>547</v>
      </c>
      <c r="B42" s="28"/>
      <c r="C42" s="240">
        <v>0</v>
      </c>
      <c r="D42" s="226">
        <v>3.2930000000000001</v>
      </c>
      <c r="E42" s="227">
        <v>0.51</v>
      </c>
      <c r="F42" s="228">
        <v>8.7999999999999995E-2</v>
      </c>
      <c r="G42" s="241">
        <v>580.53</v>
      </c>
      <c r="H42" s="241">
        <v>2.1800000000000002</v>
      </c>
      <c r="I42" s="242">
        <v>2.1800000000000002</v>
      </c>
      <c r="J42" s="233">
        <v>5.8999999999999997E-2</v>
      </c>
    </row>
    <row r="43" spans="1:10" ht="27.75" customHeight="1" x14ac:dyDescent="0.25">
      <c r="A43" s="160" t="s">
        <v>548</v>
      </c>
      <c r="B43" s="28"/>
      <c r="C43" s="240">
        <v>0</v>
      </c>
      <c r="D43" s="226">
        <v>3.266</v>
      </c>
      <c r="E43" s="227">
        <v>0.44600000000000001</v>
      </c>
      <c r="F43" s="228">
        <v>0.08</v>
      </c>
      <c r="G43" s="241">
        <v>10.130000000000001</v>
      </c>
      <c r="H43" s="241">
        <v>3.58</v>
      </c>
      <c r="I43" s="242">
        <v>3.58</v>
      </c>
      <c r="J43" s="233">
        <v>5.5E-2</v>
      </c>
    </row>
    <row r="44" spans="1:10" ht="27.75" customHeight="1" x14ac:dyDescent="0.25">
      <c r="A44" s="160" t="s">
        <v>549</v>
      </c>
      <c r="B44" s="28"/>
      <c r="C44" s="240">
        <v>0</v>
      </c>
      <c r="D44" s="226">
        <v>3.266</v>
      </c>
      <c r="E44" s="227">
        <v>0.44600000000000001</v>
      </c>
      <c r="F44" s="228">
        <v>0.08</v>
      </c>
      <c r="G44" s="241">
        <v>120.55</v>
      </c>
      <c r="H44" s="241">
        <v>3.58</v>
      </c>
      <c r="I44" s="242">
        <v>3.58</v>
      </c>
      <c r="J44" s="233">
        <v>5.5E-2</v>
      </c>
    </row>
    <row r="45" spans="1:10" ht="27.75" customHeight="1" x14ac:dyDescent="0.25">
      <c r="A45" s="160" t="s">
        <v>550</v>
      </c>
      <c r="B45" s="28"/>
      <c r="C45" s="240">
        <v>0</v>
      </c>
      <c r="D45" s="226">
        <v>3.266</v>
      </c>
      <c r="E45" s="227">
        <v>0.44600000000000001</v>
      </c>
      <c r="F45" s="228">
        <v>0.08</v>
      </c>
      <c r="G45" s="241">
        <v>246.81</v>
      </c>
      <c r="H45" s="241">
        <v>3.58</v>
      </c>
      <c r="I45" s="242">
        <v>3.58</v>
      </c>
      <c r="J45" s="233">
        <v>5.5E-2</v>
      </c>
    </row>
    <row r="46" spans="1:10" ht="27.75" customHeight="1" x14ac:dyDescent="0.25">
      <c r="A46" s="160" t="s">
        <v>551</v>
      </c>
      <c r="B46" s="28"/>
      <c r="C46" s="240">
        <v>0</v>
      </c>
      <c r="D46" s="226">
        <v>3.266</v>
      </c>
      <c r="E46" s="227">
        <v>0.44600000000000001</v>
      </c>
      <c r="F46" s="228">
        <v>0.08</v>
      </c>
      <c r="G46" s="241">
        <v>395.51</v>
      </c>
      <c r="H46" s="241">
        <v>3.58</v>
      </c>
      <c r="I46" s="242">
        <v>3.58</v>
      </c>
      <c r="J46" s="233">
        <v>5.5E-2</v>
      </c>
    </row>
    <row r="47" spans="1:10" ht="27.75" customHeight="1" x14ac:dyDescent="0.25">
      <c r="A47" s="160" t="s">
        <v>552</v>
      </c>
      <c r="B47" s="28"/>
      <c r="C47" s="240">
        <v>0</v>
      </c>
      <c r="D47" s="226">
        <v>3.266</v>
      </c>
      <c r="E47" s="227">
        <v>0.44600000000000001</v>
      </c>
      <c r="F47" s="228">
        <v>0.08</v>
      </c>
      <c r="G47" s="241">
        <v>1020.11</v>
      </c>
      <c r="H47" s="241">
        <v>3.58</v>
      </c>
      <c r="I47" s="242">
        <v>3.58</v>
      </c>
      <c r="J47" s="233">
        <v>5.5E-2</v>
      </c>
    </row>
    <row r="48" spans="1:10" ht="27.75" customHeight="1" x14ac:dyDescent="0.25">
      <c r="A48" s="160" t="s">
        <v>553</v>
      </c>
      <c r="B48" s="28"/>
      <c r="C48" s="240">
        <v>0</v>
      </c>
      <c r="D48" s="226">
        <v>2.9609999999999999</v>
      </c>
      <c r="E48" s="227">
        <v>0.35899999999999999</v>
      </c>
      <c r="F48" s="228">
        <v>6.8000000000000005E-2</v>
      </c>
      <c r="G48" s="241">
        <v>258.5</v>
      </c>
      <c r="H48" s="241">
        <v>4.95</v>
      </c>
      <c r="I48" s="242">
        <v>4.95</v>
      </c>
      <c r="J48" s="233">
        <v>4.9000000000000002E-2</v>
      </c>
    </row>
    <row r="49" spans="1:10" ht="27.75" customHeight="1" x14ac:dyDescent="0.25">
      <c r="A49" s="160" t="s">
        <v>554</v>
      </c>
      <c r="B49" s="28"/>
      <c r="C49" s="240">
        <v>0</v>
      </c>
      <c r="D49" s="226">
        <v>2.9609999999999999</v>
      </c>
      <c r="E49" s="227">
        <v>0.35899999999999999</v>
      </c>
      <c r="F49" s="228">
        <v>6.8000000000000005E-2</v>
      </c>
      <c r="G49" s="241">
        <v>1405.33</v>
      </c>
      <c r="H49" s="241">
        <v>4.95</v>
      </c>
      <c r="I49" s="242">
        <v>4.95</v>
      </c>
      <c r="J49" s="233">
        <v>4.9000000000000002E-2</v>
      </c>
    </row>
    <row r="50" spans="1:10" ht="27.75" customHeight="1" x14ac:dyDescent="0.25">
      <c r="A50" s="160" t="s">
        <v>555</v>
      </c>
      <c r="B50" s="28"/>
      <c r="C50" s="240">
        <v>0</v>
      </c>
      <c r="D50" s="226">
        <v>2.9609999999999999</v>
      </c>
      <c r="E50" s="227">
        <v>0.35899999999999999</v>
      </c>
      <c r="F50" s="228">
        <v>6.8000000000000005E-2</v>
      </c>
      <c r="G50" s="241">
        <v>3070.65</v>
      </c>
      <c r="H50" s="241">
        <v>4.95</v>
      </c>
      <c r="I50" s="242">
        <v>4.95</v>
      </c>
      <c r="J50" s="233">
        <v>4.9000000000000002E-2</v>
      </c>
    </row>
    <row r="51" spans="1:10" ht="27.75" customHeight="1" x14ac:dyDescent="0.25">
      <c r="A51" s="160" t="s">
        <v>556</v>
      </c>
      <c r="B51" s="28"/>
      <c r="C51" s="240">
        <v>0</v>
      </c>
      <c r="D51" s="226">
        <v>2.9609999999999999</v>
      </c>
      <c r="E51" s="227">
        <v>0.35899999999999999</v>
      </c>
      <c r="F51" s="228">
        <v>6.8000000000000005E-2</v>
      </c>
      <c r="G51" s="241">
        <v>5561.28</v>
      </c>
      <c r="H51" s="241">
        <v>4.95</v>
      </c>
      <c r="I51" s="242">
        <v>4.95</v>
      </c>
      <c r="J51" s="233">
        <v>4.9000000000000002E-2</v>
      </c>
    </row>
    <row r="52" spans="1:10" ht="27.75" customHeight="1" x14ac:dyDescent="0.25">
      <c r="A52" s="160" t="s">
        <v>557</v>
      </c>
      <c r="B52" s="28"/>
      <c r="C52" s="240">
        <v>0</v>
      </c>
      <c r="D52" s="226">
        <v>2.9609999999999999</v>
      </c>
      <c r="E52" s="227">
        <v>0.35899999999999999</v>
      </c>
      <c r="F52" s="228">
        <v>6.8000000000000005E-2</v>
      </c>
      <c r="G52" s="241">
        <v>13639.65</v>
      </c>
      <c r="H52" s="241">
        <v>4.95</v>
      </c>
      <c r="I52" s="242">
        <v>4.95</v>
      </c>
      <c r="J52" s="233">
        <v>4.9000000000000002E-2</v>
      </c>
    </row>
    <row r="53" spans="1:10" ht="27.75" customHeight="1" x14ac:dyDescent="0.25">
      <c r="A53" s="160" t="s">
        <v>558</v>
      </c>
      <c r="B53" s="28"/>
      <c r="C53" s="240" t="s">
        <v>713</v>
      </c>
      <c r="D53" s="234">
        <v>12.699</v>
      </c>
      <c r="E53" s="235">
        <v>0.87</v>
      </c>
      <c r="F53" s="236">
        <v>0.40100000000000002</v>
      </c>
      <c r="G53" s="230">
        <v>0</v>
      </c>
      <c r="H53" s="230">
        <v>0</v>
      </c>
      <c r="I53" s="230">
        <v>0</v>
      </c>
      <c r="J53" s="231">
        <v>0</v>
      </c>
    </row>
    <row r="54" spans="1:10" ht="27.75" customHeight="1" x14ac:dyDescent="0.25">
      <c r="A54" s="160" t="s">
        <v>559</v>
      </c>
      <c r="B54" s="28"/>
      <c r="C54" s="240" t="s">
        <v>533</v>
      </c>
      <c r="D54" s="226">
        <v>-7.7190000000000003</v>
      </c>
      <c r="E54" s="227">
        <v>-1.2470000000000001</v>
      </c>
      <c r="F54" s="228">
        <v>-0.21099999999999999</v>
      </c>
      <c r="G54" s="230">
        <v>0</v>
      </c>
      <c r="H54" s="230">
        <v>0</v>
      </c>
      <c r="I54" s="230">
        <v>0</v>
      </c>
      <c r="J54" s="231">
        <v>0</v>
      </c>
    </row>
    <row r="55" spans="1:10" ht="27.75" customHeight="1" x14ac:dyDescent="0.25">
      <c r="A55" s="160" t="s">
        <v>560</v>
      </c>
      <c r="B55" s="28"/>
      <c r="C55" s="240">
        <v>8</v>
      </c>
      <c r="D55" s="226">
        <v>-6.5</v>
      </c>
      <c r="E55" s="227">
        <v>-1.026</v>
      </c>
      <c r="F55" s="228">
        <v>-0.17499999999999999</v>
      </c>
      <c r="G55" s="230">
        <v>0</v>
      </c>
      <c r="H55" s="230">
        <v>0</v>
      </c>
      <c r="I55" s="230">
        <v>0</v>
      </c>
      <c r="J55" s="231">
        <v>0</v>
      </c>
    </row>
    <row r="56" spans="1:10" ht="27.75" customHeight="1" x14ac:dyDescent="0.25">
      <c r="A56" s="160" t="s">
        <v>561</v>
      </c>
      <c r="B56" s="28"/>
      <c r="C56" s="240">
        <v>0</v>
      </c>
      <c r="D56" s="226">
        <v>-7.7190000000000003</v>
      </c>
      <c r="E56" s="227">
        <v>-1.2470000000000001</v>
      </c>
      <c r="F56" s="228">
        <v>-0.21099999999999999</v>
      </c>
      <c r="G56" s="230">
        <v>0</v>
      </c>
      <c r="H56" s="230">
        <v>0</v>
      </c>
      <c r="I56" s="230">
        <v>0</v>
      </c>
      <c r="J56" s="233">
        <v>0.122</v>
      </c>
    </row>
    <row r="57" spans="1:10" ht="27.75" customHeight="1" x14ac:dyDescent="0.25">
      <c r="A57" s="160" t="s">
        <v>562</v>
      </c>
      <c r="B57" s="28"/>
      <c r="C57" s="240">
        <v>0</v>
      </c>
      <c r="D57" s="226">
        <v>-6.5</v>
      </c>
      <c r="E57" s="227">
        <v>-1.026</v>
      </c>
      <c r="F57" s="228">
        <v>-0.17499999999999999</v>
      </c>
      <c r="G57" s="230">
        <v>0</v>
      </c>
      <c r="H57" s="230">
        <v>0</v>
      </c>
      <c r="I57" s="230">
        <v>0</v>
      </c>
      <c r="J57" s="233">
        <v>0.114</v>
      </c>
    </row>
    <row r="58" spans="1:10" ht="27.75" customHeight="1" x14ac:dyDescent="0.25">
      <c r="A58" s="160" t="s">
        <v>563</v>
      </c>
      <c r="B58" s="28"/>
      <c r="C58" s="240">
        <v>0</v>
      </c>
      <c r="D58" s="226">
        <v>-4.0590000000000002</v>
      </c>
      <c r="E58" s="227">
        <v>-0.55500000000000005</v>
      </c>
      <c r="F58" s="228">
        <v>-0.1</v>
      </c>
      <c r="G58" s="230">
        <v>0</v>
      </c>
      <c r="H58" s="230">
        <v>0</v>
      </c>
      <c r="I58" s="230">
        <v>0</v>
      </c>
      <c r="J58" s="233">
        <v>0.10100000000000001</v>
      </c>
    </row>
    <row r="59" spans="1:10" ht="27.75" customHeight="1" x14ac:dyDescent="0.25">
      <c r="A59" s="156" t="s">
        <v>564</v>
      </c>
      <c r="B59" s="28"/>
      <c r="C59" s="240" t="s">
        <v>74</v>
      </c>
      <c r="D59" s="226">
        <v>3.093</v>
      </c>
      <c r="E59" s="227">
        <v>0.5</v>
      </c>
      <c r="F59" s="228">
        <v>8.5000000000000006E-2</v>
      </c>
      <c r="G59" s="241">
        <v>5.94</v>
      </c>
      <c r="H59" s="230">
        <v>0</v>
      </c>
      <c r="I59" s="230">
        <v>0</v>
      </c>
      <c r="J59" s="231">
        <v>0</v>
      </c>
    </row>
    <row r="60" spans="1:10" ht="27.75" customHeight="1" x14ac:dyDescent="0.25">
      <c r="A60" s="156" t="s">
        <v>565</v>
      </c>
      <c r="B60" s="28"/>
      <c r="C60" s="240">
        <v>2</v>
      </c>
      <c r="D60" s="226">
        <v>3.093</v>
      </c>
      <c r="E60" s="227">
        <v>0.5</v>
      </c>
      <c r="F60" s="228">
        <v>8.5000000000000006E-2</v>
      </c>
      <c r="G60" s="230">
        <v>0</v>
      </c>
      <c r="H60" s="230">
        <v>0</v>
      </c>
      <c r="I60" s="230">
        <v>0</v>
      </c>
      <c r="J60" s="231">
        <v>0</v>
      </c>
    </row>
    <row r="61" spans="1:10" ht="27.75" customHeight="1" x14ac:dyDescent="0.25">
      <c r="A61" s="156" t="s">
        <v>566</v>
      </c>
      <c r="B61" s="28"/>
      <c r="C61" s="240" t="s">
        <v>78</v>
      </c>
      <c r="D61" s="226">
        <v>3.2919999999999998</v>
      </c>
      <c r="E61" s="227">
        <v>0.53200000000000003</v>
      </c>
      <c r="F61" s="228">
        <v>0.09</v>
      </c>
      <c r="G61" s="241">
        <v>3.97</v>
      </c>
      <c r="H61" s="230">
        <v>0</v>
      </c>
      <c r="I61" s="230">
        <v>0</v>
      </c>
      <c r="J61" s="231">
        <v>0</v>
      </c>
    </row>
    <row r="62" spans="1:10" ht="27.75" customHeight="1" x14ac:dyDescent="0.25">
      <c r="A62" s="156" t="s">
        <v>567</v>
      </c>
      <c r="B62" s="28"/>
      <c r="C62" s="240" t="s">
        <v>78</v>
      </c>
      <c r="D62" s="226">
        <v>3.2919999999999998</v>
      </c>
      <c r="E62" s="227">
        <v>0.53200000000000003</v>
      </c>
      <c r="F62" s="228">
        <v>0.09</v>
      </c>
      <c r="G62" s="241">
        <v>5.74</v>
      </c>
      <c r="H62" s="230">
        <v>0</v>
      </c>
      <c r="I62" s="230">
        <v>0</v>
      </c>
      <c r="J62" s="231">
        <v>0</v>
      </c>
    </row>
    <row r="63" spans="1:10" ht="27.75" customHeight="1" x14ac:dyDescent="0.25">
      <c r="A63" s="156" t="s">
        <v>568</v>
      </c>
      <c r="B63" s="28"/>
      <c r="C63" s="240" t="s">
        <v>78</v>
      </c>
      <c r="D63" s="226">
        <v>3.2919999999999998</v>
      </c>
      <c r="E63" s="227">
        <v>0.53200000000000003</v>
      </c>
      <c r="F63" s="228">
        <v>0.09</v>
      </c>
      <c r="G63" s="241">
        <v>8.5399999999999991</v>
      </c>
      <c r="H63" s="230">
        <v>0</v>
      </c>
      <c r="I63" s="230">
        <v>0</v>
      </c>
      <c r="J63" s="231">
        <v>0</v>
      </c>
    </row>
    <row r="64" spans="1:10" ht="27.75" customHeight="1" x14ac:dyDescent="0.25">
      <c r="A64" s="156" t="s">
        <v>569</v>
      </c>
      <c r="B64" s="28"/>
      <c r="C64" s="240" t="s">
        <v>78</v>
      </c>
      <c r="D64" s="226">
        <v>3.2919999999999998</v>
      </c>
      <c r="E64" s="227">
        <v>0.53200000000000003</v>
      </c>
      <c r="F64" s="228">
        <v>0.09</v>
      </c>
      <c r="G64" s="241">
        <v>13.72</v>
      </c>
      <c r="H64" s="230">
        <v>0</v>
      </c>
      <c r="I64" s="230">
        <v>0</v>
      </c>
      <c r="J64" s="231">
        <v>0</v>
      </c>
    </row>
    <row r="65" spans="1:10" ht="27.75" customHeight="1" x14ac:dyDescent="0.25">
      <c r="A65" s="156" t="s">
        <v>570</v>
      </c>
      <c r="B65" s="28"/>
      <c r="C65" s="240" t="s">
        <v>78</v>
      </c>
      <c r="D65" s="226">
        <v>3.2919999999999998</v>
      </c>
      <c r="E65" s="227">
        <v>0.53200000000000003</v>
      </c>
      <c r="F65" s="228">
        <v>0.09</v>
      </c>
      <c r="G65" s="241">
        <v>30.39</v>
      </c>
      <c r="H65" s="230">
        <v>0</v>
      </c>
      <c r="I65" s="230">
        <v>0</v>
      </c>
      <c r="J65" s="231">
        <v>0</v>
      </c>
    </row>
    <row r="66" spans="1:10" ht="27.75" customHeight="1" x14ac:dyDescent="0.25">
      <c r="A66" s="156" t="s">
        <v>571</v>
      </c>
      <c r="B66" s="28"/>
      <c r="C66" s="240">
        <v>4</v>
      </c>
      <c r="D66" s="226">
        <v>3.2919999999999998</v>
      </c>
      <c r="E66" s="227">
        <v>0.53200000000000003</v>
      </c>
      <c r="F66" s="228">
        <v>0.09</v>
      </c>
      <c r="G66" s="230">
        <v>0</v>
      </c>
      <c r="H66" s="230">
        <v>0</v>
      </c>
      <c r="I66" s="230">
        <v>0</v>
      </c>
      <c r="J66" s="231">
        <v>0</v>
      </c>
    </row>
    <row r="67" spans="1:10" ht="27.75" customHeight="1" x14ac:dyDescent="0.25">
      <c r="A67" s="156" t="s">
        <v>572</v>
      </c>
      <c r="B67" s="28"/>
      <c r="C67" s="240">
        <v>0</v>
      </c>
      <c r="D67" s="226">
        <v>2.3029999999999999</v>
      </c>
      <c r="E67" s="227">
        <v>0.35699999999999998</v>
      </c>
      <c r="F67" s="228">
        <v>6.0999999999999999E-2</v>
      </c>
      <c r="G67" s="241">
        <v>4.03</v>
      </c>
      <c r="H67" s="241">
        <v>1.52</v>
      </c>
      <c r="I67" s="242">
        <v>1.52</v>
      </c>
      <c r="J67" s="233">
        <v>4.1000000000000002E-2</v>
      </c>
    </row>
    <row r="68" spans="1:10" ht="27.75" customHeight="1" x14ac:dyDescent="0.25">
      <c r="A68" s="156" t="s">
        <v>573</v>
      </c>
      <c r="B68" s="28"/>
      <c r="C68" s="240">
        <v>0</v>
      </c>
      <c r="D68" s="226">
        <v>2.3029999999999999</v>
      </c>
      <c r="E68" s="227">
        <v>0.35699999999999998</v>
      </c>
      <c r="F68" s="228">
        <v>6.0999999999999999E-2</v>
      </c>
      <c r="G68" s="241">
        <v>47.98</v>
      </c>
      <c r="H68" s="241">
        <v>1.52</v>
      </c>
      <c r="I68" s="242">
        <v>1.52</v>
      </c>
      <c r="J68" s="233">
        <v>4.1000000000000002E-2</v>
      </c>
    </row>
    <row r="69" spans="1:10" ht="27.75" customHeight="1" x14ac:dyDescent="0.25">
      <c r="A69" s="156" t="s">
        <v>574</v>
      </c>
      <c r="B69" s="28"/>
      <c r="C69" s="240">
        <v>0</v>
      </c>
      <c r="D69" s="226">
        <v>2.3029999999999999</v>
      </c>
      <c r="E69" s="227">
        <v>0.35699999999999998</v>
      </c>
      <c r="F69" s="228">
        <v>6.0999999999999999E-2</v>
      </c>
      <c r="G69" s="241">
        <v>98.22</v>
      </c>
      <c r="H69" s="241">
        <v>1.52</v>
      </c>
      <c r="I69" s="242">
        <v>1.52</v>
      </c>
      <c r="J69" s="233">
        <v>4.1000000000000002E-2</v>
      </c>
    </row>
    <row r="70" spans="1:10" ht="27.75" customHeight="1" x14ac:dyDescent="0.25">
      <c r="A70" s="156" t="s">
        <v>575</v>
      </c>
      <c r="B70" s="28"/>
      <c r="C70" s="240">
        <v>0</v>
      </c>
      <c r="D70" s="226">
        <v>2.3029999999999999</v>
      </c>
      <c r="E70" s="227">
        <v>0.35699999999999998</v>
      </c>
      <c r="F70" s="228">
        <v>6.0999999999999999E-2</v>
      </c>
      <c r="G70" s="241">
        <v>157.4</v>
      </c>
      <c r="H70" s="241">
        <v>1.52</v>
      </c>
      <c r="I70" s="242">
        <v>1.52</v>
      </c>
      <c r="J70" s="233">
        <v>4.1000000000000002E-2</v>
      </c>
    </row>
    <row r="71" spans="1:10" ht="27.75" customHeight="1" x14ac:dyDescent="0.25">
      <c r="A71" s="156" t="s">
        <v>576</v>
      </c>
      <c r="B71" s="28"/>
      <c r="C71" s="240">
        <v>0</v>
      </c>
      <c r="D71" s="226">
        <v>2.3029999999999999</v>
      </c>
      <c r="E71" s="227">
        <v>0.35699999999999998</v>
      </c>
      <c r="F71" s="228">
        <v>6.0999999999999999E-2</v>
      </c>
      <c r="G71" s="241">
        <v>405.98</v>
      </c>
      <c r="H71" s="241">
        <v>1.52</v>
      </c>
      <c r="I71" s="242">
        <v>1.52</v>
      </c>
      <c r="J71" s="233">
        <v>4.1000000000000002E-2</v>
      </c>
    </row>
    <row r="72" spans="1:10" ht="27.75" customHeight="1" x14ac:dyDescent="0.25">
      <c r="A72" s="156" t="s">
        <v>577</v>
      </c>
      <c r="B72" s="28"/>
      <c r="C72" s="240">
        <v>0</v>
      </c>
      <c r="D72" s="226">
        <v>2.254</v>
      </c>
      <c r="E72" s="227">
        <v>0.308</v>
      </c>
      <c r="F72" s="228">
        <v>5.5E-2</v>
      </c>
      <c r="G72" s="241">
        <v>6.99</v>
      </c>
      <c r="H72" s="241">
        <v>2.4700000000000002</v>
      </c>
      <c r="I72" s="242">
        <v>2.4700000000000002</v>
      </c>
      <c r="J72" s="233">
        <v>3.7999999999999999E-2</v>
      </c>
    </row>
    <row r="73" spans="1:10" ht="27.75" customHeight="1" x14ac:dyDescent="0.25">
      <c r="A73" s="156" t="s">
        <v>578</v>
      </c>
      <c r="B73" s="28"/>
      <c r="C73" s="240">
        <v>0</v>
      </c>
      <c r="D73" s="226">
        <v>2.254</v>
      </c>
      <c r="E73" s="227">
        <v>0.308</v>
      </c>
      <c r="F73" s="228">
        <v>5.5E-2</v>
      </c>
      <c r="G73" s="241">
        <v>83.18</v>
      </c>
      <c r="H73" s="241">
        <v>2.4700000000000002</v>
      </c>
      <c r="I73" s="242">
        <v>2.4700000000000002</v>
      </c>
      <c r="J73" s="233">
        <v>3.7999999999999999E-2</v>
      </c>
    </row>
    <row r="74" spans="1:10" ht="27.75" customHeight="1" x14ac:dyDescent="0.25">
      <c r="A74" s="156" t="s">
        <v>579</v>
      </c>
      <c r="B74" s="28"/>
      <c r="C74" s="240">
        <v>0</v>
      </c>
      <c r="D74" s="226">
        <v>2.254</v>
      </c>
      <c r="E74" s="227">
        <v>0.308</v>
      </c>
      <c r="F74" s="228">
        <v>5.5E-2</v>
      </c>
      <c r="G74" s="241">
        <v>170.3</v>
      </c>
      <c r="H74" s="241">
        <v>2.4700000000000002</v>
      </c>
      <c r="I74" s="242">
        <v>2.4700000000000002</v>
      </c>
      <c r="J74" s="233">
        <v>3.7999999999999999E-2</v>
      </c>
    </row>
    <row r="75" spans="1:10" ht="27.75" customHeight="1" x14ac:dyDescent="0.25">
      <c r="A75" s="156" t="s">
        <v>580</v>
      </c>
      <c r="B75" s="28"/>
      <c r="C75" s="240">
        <v>0</v>
      </c>
      <c r="D75" s="226">
        <v>2.254</v>
      </c>
      <c r="E75" s="227">
        <v>0.308</v>
      </c>
      <c r="F75" s="228">
        <v>5.5E-2</v>
      </c>
      <c r="G75" s="241">
        <v>272.91000000000003</v>
      </c>
      <c r="H75" s="241">
        <v>2.4700000000000002</v>
      </c>
      <c r="I75" s="242">
        <v>2.4700000000000002</v>
      </c>
      <c r="J75" s="233">
        <v>3.7999999999999999E-2</v>
      </c>
    </row>
    <row r="76" spans="1:10" ht="27.75" customHeight="1" x14ac:dyDescent="0.25">
      <c r="A76" s="156" t="s">
        <v>581</v>
      </c>
      <c r="B76" s="28"/>
      <c r="C76" s="240">
        <v>0</v>
      </c>
      <c r="D76" s="226">
        <v>2.254</v>
      </c>
      <c r="E76" s="227">
        <v>0.308</v>
      </c>
      <c r="F76" s="228">
        <v>5.5E-2</v>
      </c>
      <c r="G76" s="241">
        <v>703.9</v>
      </c>
      <c r="H76" s="241">
        <v>2.4700000000000002</v>
      </c>
      <c r="I76" s="242">
        <v>2.4700000000000002</v>
      </c>
      <c r="J76" s="233">
        <v>3.7999999999999999E-2</v>
      </c>
    </row>
    <row r="77" spans="1:10" ht="27.75" customHeight="1" x14ac:dyDescent="0.25">
      <c r="A77" s="156" t="s">
        <v>582</v>
      </c>
      <c r="B77" s="28"/>
      <c r="C77" s="240">
        <v>0</v>
      </c>
      <c r="D77" s="226">
        <v>2.0219999999999998</v>
      </c>
      <c r="E77" s="227">
        <v>0.245</v>
      </c>
      <c r="F77" s="228">
        <v>4.5999999999999999E-2</v>
      </c>
      <c r="G77" s="241">
        <v>176.49</v>
      </c>
      <c r="H77" s="241">
        <v>3.38</v>
      </c>
      <c r="I77" s="242">
        <v>3.38</v>
      </c>
      <c r="J77" s="233">
        <v>3.3000000000000002E-2</v>
      </c>
    </row>
    <row r="78" spans="1:10" ht="27.75" customHeight="1" x14ac:dyDescent="0.25">
      <c r="A78" s="156" t="s">
        <v>583</v>
      </c>
      <c r="B78" s="28"/>
      <c r="C78" s="240">
        <v>0</v>
      </c>
      <c r="D78" s="226">
        <v>2.0219999999999998</v>
      </c>
      <c r="E78" s="227">
        <v>0.245</v>
      </c>
      <c r="F78" s="228">
        <v>4.5999999999999999E-2</v>
      </c>
      <c r="G78" s="241">
        <v>959.5</v>
      </c>
      <c r="H78" s="241">
        <v>3.38</v>
      </c>
      <c r="I78" s="242">
        <v>3.38</v>
      </c>
      <c r="J78" s="233">
        <v>3.3000000000000002E-2</v>
      </c>
    </row>
    <row r="79" spans="1:10" ht="27.75" customHeight="1" x14ac:dyDescent="0.25">
      <c r="A79" s="156" t="s">
        <v>584</v>
      </c>
      <c r="B79" s="28"/>
      <c r="C79" s="240">
        <v>0</v>
      </c>
      <c r="D79" s="226">
        <v>2.0219999999999998</v>
      </c>
      <c r="E79" s="227">
        <v>0.245</v>
      </c>
      <c r="F79" s="228">
        <v>4.5999999999999999E-2</v>
      </c>
      <c r="G79" s="241">
        <v>2096.5100000000002</v>
      </c>
      <c r="H79" s="241">
        <v>3.38</v>
      </c>
      <c r="I79" s="242">
        <v>3.38</v>
      </c>
      <c r="J79" s="233">
        <v>3.3000000000000002E-2</v>
      </c>
    </row>
    <row r="80" spans="1:10" ht="27.75" customHeight="1" x14ac:dyDescent="0.25">
      <c r="A80" s="156" t="s">
        <v>585</v>
      </c>
      <c r="B80" s="28"/>
      <c r="C80" s="240">
        <v>0</v>
      </c>
      <c r="D80" s="226">
        <v>2.0219999999999998</v>
      </c>
      <c r="E80" s="227">
        <v>0.245</v>
      </c>
      <c r="F80" s="228">
        <v>4.5999999999999999E-2</v>
      </c>
      <c r="G80" s="241">
        <v>3797.01</v>
      </c>
      <c r="H80" s="241">
        <v>3.38</v>
      </c>
      <c r="I80" s="242">
        <v>3.38</v>
      </c>
      <c r="J80" s="233">
        <v>3.3000000000000002E-2</v>
      </c>
    </row>
    <row r="81" spans="1:10" ht="27.75" customHeight="1" x14ac:dyDescent="0.25">
      <c r="A81" s="156" t="s">
        <v>586</v>
      </c>
      <c r="B81" s="28"/>
      <c r="C81" s="240">
        <v>0</v>
      </c>
      <c r="D81" s="226">
        <v>2.0219999999999998</v>
      </c>
      <c r="E81" s="227">
        <v>0.245</v>
      </c>
      <c r="F81" s="228">
        <v>4.5999999999999999E-2</v>
      </c>
      <c r="G81" s="241">
        <v>9312.59</v>
      </c>
      <c r="H81" s="241">
        <v>3.38</v>
      </c>
      <c r="I81" s="242">
        <v>3.38</v>
      </c>
      <c r="J81" s="233">
        <v>3.3000000000000002E-2</v>
      </c>
    </row>
    <row r="82" spans="1:10" ht="27.75" customHeight="1" x14ac:dyDescent="0.25">
      <c r="A82" s="156" t="s">
        <v>587</v>
      </c>
      <c r="B82" s="28"/>
      <c r="C82" s="240" t="s">
        <v>713</v>
      </c>
      <c r="D82" s="234">
        <v>8.8810000000000002</v>
      </c>
      <c r="E82" s="235">
        <v>0.60899999999999999</v>
      </c>
      <c r="F82" s="236">
        <v>0.28100000000000003</v>
      </c>
      <c r="G82" s="230">
        <v>0</v>
      </c>
      <c r="H82" s="230">
        <v>0</v>
      </c>
      <c r="I82" s="230">
        <v>0</v>
      </c>
      <c r="J82" s="231">
        <v>0</v>
      </c>
    </row>
    <row r="83" spans="1:10" ht="27.75" customHeight="1" x14ac:dyDescent="0.25">
      <c r="A83" s="156" t="s">
        <v>588</v>
      </c>
      <c r="B83" s="28"/>
      <c r="C83" s="240" t="s">
        <v>533</v>
      </c>
      <c r="D83" s="226">
        <v>-3.6080000000000001</v>
      </c>
      <c r="E83" s="227">
        <v>-0.58299999999999996</v>
      </c>
      <c r="F83" s="228">
        <v>-9.9000000000000005E-2</v>
      </c>
      <c r="G83" s="230">
        <v>0</v>
      </c>
      <c r="H83" s="230">
        <v>0</v>
      </c>
      <c r="I83" s="230">
        <v>0</v>
      </c>
      <c r="J83" s="231">
        <v>0</v>
      </c>
    </row>
    <row r="84" spans="1:10" ht="27.75" customHeight="1" x14ac:dyDescent="0.25">
      <c r="A84" s="156" t="s">
        <v>589</v>
      </c>
      <c r="B84" s="28"/>
      <c r="C84" s="240">
        <v>8</v>
      </c>
      <c r="D84" s="226">
        <v>-3.6930000000000001</v>
      </c>
      <c r="E84" s="227">
        <v>-0.58299999999999996</v>
      </c>
      <c r="F84" s="228">
        <v>-0.1</v>
      </c>
      <c r="G84" s="230">
        <v>0</v>
      </c>
      <c r="H84" s="230">
        <v>0</v>
      </c>
      <c r="I84" s="230">
        <v>0</v>
      </c>
      <c r="J84" s="231">
        <v>0</v>
      </c>
    </row>
    <row r="85" spans="1:10" ht="27.75" customHeight="1" x14ac:dyDescent="0.25">
      <c r="A85" s="156" t="s">
        <v>590</v>
      </c>
      <c r="B85" s="28"/>
      <c r="C85" s="240">
        <v>0</v>
      </c>
      <c r="D85" s="226">
        <v>-3.6080000000000001</v>
      </c>
      <c r="E85" s="227">
        <v>-0.58299999999999996</v>
      </c>
      <c r="F85" s="228">
        <v>-9.9000000000000005E-2</v>
      </c>
      <c r="G85" s="230">
        <v>0</v>
      </c>
      <c r="H85" s="230">
        <v>0</v>
      </c>
      <c r="I85" s="230">
        <v>0</v>
      </c>
      <c r="J85" s="233">
        <v>5.7000000000000002E-2</v>
      </c>
    </row>
    <row r="86" spans="1:10" ht="27.75" customHeight="1" x14ac:dyDescent="0.25">
      <c r="A86" s="156" t="s">
        <v>591</v>
      </c>
      <c r="B86" s="28"/>
      <c r="C86" s="240">
        <v>0</v>
      </c>
      <c r="D86" s="226">
        <v>-3.6930000000000001</v>
      </c>
      <c r="E86" s="227">
        <v>-0.58299999999999996</v>
      </c>
      <c r="F86" s="228">
        <v>-0.1</v>
      </c>
      <c r="G86" s="230">
        <v>0</v>
      </c>
      <c r="H86" s="230">
        <v>0</v>
      </c>
      <c r="I86" s="230">
        <v>0</v>
      </c>
      <c r="J86" s="233">
        <v>6.5000000000000002E-2</v>
      </c>
    </row>
    <row r="87" spans="1:10" ht="27.75" customHeight="1" x14ac:dyDescent="0.25">
      <c r="A87" s="156" t="s">
        <v>592</v>
      </c>
      <c r="B87" s="28"/>
      <c r="C87" s="240">
        <v>0</v>
      </c>
      <c r="D87" s="226">
        <v>-4.0590000000000002</v>
      </c>
      <c r="E87" s="227">
        <v>-0.55500000000000005</v>
      </c>
      <c r="F87" s="228">
        <v>-0.1</v>
      </c>
      <c r="G87" s="241">
        <v>69.3</v>
      </c>
      <c r="H87" s="230">
        <v>0</v>
      </c>
      <c r="I87" s="230">
        <v>0</v>
      </c>
      <c r="J87" s="233">
        <v>0.10100000000000001</v>
      </c>
    </row>
    <row r="88" spans="1:10" ht="27.75" customHeight="1" x14ac:dyDescent="0.25">
      <c r="A88" s="156" t="s">
        <v>593</v>
      </c>
      <c r="B88" s="28"/>
      <c r="C88" s="240" t="s">
        <v>74</v>
      </c>
      <c r="D88" s="226">
        <v>2.1509999999999998</v>
      </c>
      <c r="E88" s="227">
        <v>0.34799999999999998</v>
      </c>
      <c r="F88" s="228">
        <v>5.8999999999999997E-2</v>
      </c>
      <c r="G88" s="241">
        <v>4.1399999999999997</v>
      </c>
      <c r="H88" s="230">
        <v>0</v>
      </c>
      <c r="I88" s="230">
        <v>0</v>
      </c>
      <c r="J88" s="231">
        <v>0</v>
      </c>
    </row>
    <row r="89" spans="1:10" ht="27.75" customHeight="1" x14ac:dyDescent="0.25">
      <c r="A89" s="156" t="s">
        <v>594</v>
      </c>
      <c r="B89" s="28"/>
      <c r="C89" s="240">
        <v>2</v>
      </c>
      <c r="D89" s="226">
        <v>2.1509999999999998</v>
      </c>
      <c r="E89" s="227">
        <v>0.34799999999999998</v>
      </c>
      <c r="F89" s="228">
        <v>5.8999999999999997E-2</v>
      </c>
      <c r="G89" s="230">
        <v>0</v>
      </c>
      <c r="H89" s="230">
        <v>0</v>
      </c>
      <c r="I89" s="230">
        <v>0</v>
      </c>
      <c r="J89" s="231">
        <v>0</v>
      </c>
    </row>
    <row r="90" spans="1:10" ht="27.75" customHeight="1" x14ac:dyDescent="0.25">
      <c r="A90" s="156" t="s">
        <v>595</v>
      </c>
      <c r="B90" s="28"/>
      <c r="C90" s="240" t="s">
        <v>78</v>
      </c>
      <c r="D90" s="226">
        <v>2.29</v>
      </c>
      <c r="E90" s="227">
        <v>0.37</v>
      </c>
      <c r="F90" s="228">
        <v>6.3E-2</v>
      </c>
      <c r="G90" s="241">
        <v>2.76</v>
      </c>
      <c r="H90" s="230">
        <v>0</v>
      </c>
      <c r="I90" s="230">
        <v>0</v>
      </c>
      <c r="J90" s="231">
        <v>0</v>
      </c>
    </row>
    <row r="91" spans="1:10" ht="27.75" customHeight="1" x14ac:dyDescent="0.25">
      <c r="A91" s="156" t="s">
        <v>596</v>
      </c>
      <c r="B91" s="28"/>
      <c r="C91" s="240" t="s">
        <v>78</v>
      </c>
      <c r="D91" s="226">
        <v>2.29</v>
      </c>
      <c r="E91" s="227">
        <v>0.37</v>
      </c>
      <c r="F91" s="228">
        <v>6.3E-2</v>
      </c>
      <c r="G91" s="241">
        <v>3.99</v>
      </c>
      <c r="H91" s="230">
        <v>0</v>
      </c>
      <c r="I91" s="230">
        <v>0</v>
      </c>
      <c r="J91" s="231">
        <v>0</v>
      </c>
    </row>
    <row r="92" spans="1:10" ht="27.75" customHeight="1" x14ac:dyDescent="0.25">
      <c r="A92" s="156" t="s">
        <v>597</v>
      </c>
      <c r="B92" s="28"/>
      <c r="C92" s="240" t="s">
        <v>78</v>
      </c>
      <c r="D92" s="226">
        <v>2.29</v>
      </c>
      <c r="E92" s="227">
        <v>0.37</v>
      </c>
      <c r="F92" s="228">
        <v>6.3E-2</v>
      </c>
      <c r="G92" s="241">
        <v>5.94</v>
      </c>
      <c r="H92" s="230">
        <v>0</v>
      </c>
      <c r="I92" s="230">
        <v>0</v>
      </c>
      <c r="J92" s="231">
        <v>0</v>
      </c>
    </row>
    <row r="93" spans="1:10" ht="27.75" customHeight="1" x14ac:dyDescent="0.25">
      <c r="A93" s="156" t="s">
        <v>598</v>
      </c>
      <c r="B93" s="28"/>
      <c r="C93" s="240" t="s">
        <v>78</v>
      </c>
      <c r="D93" s="226">
        <v>2.29</v>
      </c>
      <c r="E93" s="227">
        <v>0.37</v>
      </c>
      <c r="F93" s="228">
        <v>6.3E-2</v>
      </c>
      <c r="G93" s="241">
        <v>9.5500000000000007</v>
      </c>
      <c r="H93" s="230">
        <v>0</v>
      </c>
      <c r="I93" s="230">
        <v>0</v>
      </c>
      <c r="J93" s="231">
        <v>0</v>
      </c>
    </row>
    <row r="94" spans="1:10" ht="27.75" customHeight="1" x14ac:dyDescent="0.25">
      <c r="A94" s="156" t="s">
        <v>599</v>
      </c>
      <c r="B94" s="28"/>
      <c r="C94" s="240" t="s">
        <v>78</v>
      </c>
      <c r="D94" s="226">
        <v>2.29</v>
      </c>
      <c r="E94" s="227">
        <v>0.37</v>
      </c>
      <c r="F94" s="228">
        <v>6.3E-2</v>
      </c>
      <c r="G94" s="241">
        <v>21.14</v>
      </c>
      <c r="H94" s="230">
        <v>0</v>
      </c>
      <c r="I94" s="230">
        <v>0</v>
      </c>
      <c r="J94" s="231">
        <v>0</v>
      </c>
    </row>
    <row r="95" spans="1:10" ht="27.75" customHeight="1" x14ac:dyDescent="0.25">
      <c r="A95" s="156" t="s">
        <v>600</v>
      </c>
      <c r="B95" s="28"/>
      <c r="C95" s="240">
        <v>4</v>
      </c>
      <c r="D95" s="226">
        <v>2.29</v>
      </c>
      <c r="E95" s="227">
        <v>0.37</v>
      </c>
      <c r="F95" s="228">
        <v>6.3E-2</v>
      </c>
      <c r="G95" s="230">
        <v>0</v>
      </c>
      <c r="H95" s="230">
        <v>0</v>
      </c>
      <c r="I95" s="230">
        <v>0</v>
      </c>
      <c r="J95" s="231">
        <v>0</v>
      </c>
    </row>
    <row r="96" spans="1:10" ht="27.75" customHeight="1" x14ac:dyDescent="0.25">
      <c r="A96" s="156" t="s">
        <v>601</v>
      </c>
      <c r="B96" s="28"/>
      <c r="C96" s="240">
        <v>0</v>
      </c>
      <c r="D96" s="226">
        <v>1.6020000000000001</v>
      </c>
      <c r="E96" s="227">
        <v>0.248</v>
      </c>
      <c r="F96" s="228">
        <v>4.2999999999999997E-2</v>
      </c>
      <c r="G96" s="241">
        <v>2.8</v>
      </c>
      <c r="H96" s="241">
        <v>1.06</v>
      </c>
      <c r="I96" s="242">
        <v>1.06</v>
      </c>
      <c r="J96" s="233">
        <v>2.9000000000000001E-2</v>
      </c>
    </row>
    <row r="97" spans="1:10" ht="27.75" customHeight="1" x14ac:dyDescent="0.25">
      <c r="A97" s="156" t="s">
        <v>602</v>
      </c>
      <c r="B97" s="28"/>
      <c r="C97" s="240">
        <v>0</v>
      </c>
      <c r="D97" s="226">
        <v>1.6020000000000001</v>
      </c>
      <c r="E97" s="227">
        <v>0.248</v>
      </c>
      <c r="F97" s="228">
        <v>4.2999999999999997E-2</v>
      </c>
      <c r="G97" s="241">
        <v>33.369999999999997</v>
      </c>
      <c r="H97" s="241">
        <v>1.06</v>
      </c>
      <c r="I97" s="242">
        <v>1.06</v>
      </c>
      <c r="J97" s="233">
        <v>2.9000000000000001E-2</v>
      </c>
    </row>
    <row r="98" spans="1:10" ht="27.75" customHeight="1" x14ac:dyDescent="0.25">
      <c r="A98" s="156" t="s">
        <v>603</v>
      </c>
      <c r="B98" s="28"/>
      <c r="C98" s="240">
        <v>0</v>
      </c>
      <c r="D98" s="226">
        <v>1.6020000000000001</v>
      </c>
      <c r="E98" s="227">
        <v>0.248</v>
      </c>
      <c r="F98" s="228">
        <v>4.2999999999999997E-2</v>
      </c>
      <c r="G98" s="241">
        <v>68.33</v>
      </c>
      <c r="H98" s="241">
        <v>1.06</v>
      </c>
      <c r="I98" s="242">
        <v>1.06</v>
      </c>
      <c r="J98" s="233">
        <v>2.9000000000000001E-2</v>
      </c>
    </row>
    <row r="99" spans="1:10" ht="27.75" customHeight="1" x14ac:dyDescent="0.25">
      <c r="A99" s="156" t="s">
        <v>604</v>
      </c>
      <c r="B99" s="28"/>
      <c r="C99" s="240">
        <v>0</v>
      </c>
      <c r="D99" s="226">
        <v>1.6020000000000001</v>
      </c>
      <c r="E99" s="227">
        <v>0.248</v>
      </c>
      <c r="F99" s="228">
        <v>4.2999999999999997E-2</v>
      </c>
      <c r="G99" s="241">
        <v>109.5</v>
      </c>
      <c r="H99" s="241">
        <v>1.06</v>
      </c>
      <c r="I99" s="242">
        <v>1.06</v>
      </c>
      <c r="J99" s="233">
        <v>2.9000000000000001E-2</v>
      </c>
    </row>
    <row r="100" spans="1:10" ht="27.75" customHeight="1" x14ac:dyDescent="0.25">
      <c r="A100" s="156" t="s">
        <v>605</v>
      </c>
      <c r="B100" s="28"/>
      <c r="C100" s="240">
        <v>0</v>
      </c>
      <c r="D100" s="226">
        <v>1.6020000000000001</v>
      </c>
      <c r="E100" s="227">
        <v>0.248</v>
      </c>
      <c r="F100" s="228">
        <v>4.2999999999999997E-2</v>
      </c>
      <c r="G100" s="241">
        <v>282.42</v>
      </c>
      <c r="H100" s="241">
        <v>1.06</v>
      </c>
      <c r="I100" s="242">
        <v>1.06</v>
      </c>
      <c r="J100" s="233">
        <v>2.9000000000000001E-2</v>
      </c>
    </row>
    <row r="101" spans="1:10" ht="27.75" customHeight="1" x14ac:dyDescent="0.25">
      <c r="A101" s="156" t="s">
        <v>606</v>
      </c>
      <c r="B101" s="28"/>
      <c r="C101" s="240">
        <v>0</v>
      </c>
      <c r="D101" s="226">
        <v>1.5680000000000001</v>
      </c>
      <c r="E101" s="227">
        <v>0.214</v>
      </c>
      <c r="F101" s="228">
        <v>3.9E-2</v>
      </c>
      <c r="G101" s="241">
        <v>4.8600000000000003</v>
      </c>
      <c r="H101" s="241">
        <v>1.72</v>
      </c>
      <c r="I101" s="242">
        <v>1.72</v>
      </c>
      <c r="J101" s="233">
        <v>2.7E-2</v>
      </c>
    </row>
    <row r="102" spans="1:10" ht="27.75" customHeight="1" x14ac:dyDescent="0.25">
      <c r="A102" s="156" t="s">
        <v>607</v>
      </c>
      <c r="B102" s="28"/>
      <c r="C102" s="240">
        <v>0</v>
      </c>
      <c r="D102" s="226">
        <v>1.5680000000000001</v>
      </c>
      <c r="E102" s="227">
        <v>0.214</v>
      </c>
      <c r="F102" s="228">
        <v>3.9E-2</v>
      </c>
      <c r="G102" s="241">
        <v>57.87</v>
      </c>
      <c r="H102" s="241">
        <v>1.72</v>
      </c>
      <c r="I102" s="242">
        <v>1.72</v>
      </c>
      <c r="J102" s="233">
        <v>2.7E-2</v>
      </c>
    </row>
    <row r="103" spans="1:10" ht="27.75" customHeight="1" x14ac:dyDescent="0.25">
      <c r="A103" s="156" t="s">
        <v>608</v>
      </c>
      <c r="B103" s="28"/>
      <c r="C103" s="240">
        <v>0</v>
      </c>
      <c r="D103" s="226">
        <v>1.5680000000000001</v>
      </c>
      <c r="E103" s="227">
        <v>0.214</v>
      </c>
      <c r="F103" s="228">
        <v>3.9E-2</v>
      </c>
      <c r="G103" s="241">
        <v>118.47</v>
      </c>
      <c r="H103" s="241">
        <v>1.72</v>
      </c>
      <c r="I103" s="242">
        <v>1.72</v>
      </c>
      <c r="J103" s="233">
        <v>2.7E-2</v>
      </c>
    </row>
    <row r="104" spans="1:10" ht="27.75" customHeight="1" x14ac:dyDescent="0.25">
      <c r="A104" s="156" t="s">
        <v>609</v>
      </c>
      <c r="B104" s="28"/>
      <c r="C104" s="240">
        <v>0</v>
      </c>
      <c r="D104" s="226">
        <v>1.5680000000000001</v>
      </c>
      <c r="E104" s="227">
        <v>0.214</v>
      </c>
      <c r="F104" s="228">
        <v>3.9E-2</v>
      </c>
      <c r="G104" s="241">
        <v>189.85</v>
      </c>
      <c r="H104" s="241">
        <v>1.72</v>
      </c>
      <c r="I104" s="242">
        <v>1.72</v>
      </c>
      <c r="J104" s="233">
        <v>2.7E-2</v>
      </c>
    </row>
    <row r="105" spans="1:10" ht="27.75" customHeight="1" x14ac:dyDescent="0.25">
      <c r="A105" s="156" t="s">
        <v>610</v>
      </c>
      <c r="B105" s="28"/>
      <c r="C105" s="240">
        <v>0</v>
      </c>
      <c r="D105" s="226">
        <v>1.5680000000000001</v>
      </c>
      <c r="E105" s="227">
        <v>0.214</v>
      </c>
      <c r="F105" s="228">
        <v>3.9E-2</v>
      </c>
      <c r="G105" s="241">
        <v>489.67</v>
      </c>
      <c r="H105" s="241">
        <v>1.72</v>
      </c>
      <c r="I105" s="242">
        <v>1.72</v>
      </c>
      <c r="J105" s="233">
        <v>2.7E-2</v>
      </c>
    </row>
    <row r="106" spans="1:10" ht="27.75" customHeight="1" x14ac:dyDescent="0.25">
      <c r="A106" s="156" t="s">
        <v>611</v>
      </c>
      <c r="B106" s="28"/>
      <c r="C106" s="240">
        <v>0</v>
      </c>
      <c r="D106" s="226">
        <v>1.4059999999999999</v>
      </c>
      <c r="E106" s="227">
        <v>0.17100000000000001</v>
      </c>
      <c r="F106" s="228">
        <v>3.2000000000000001E-2</v>
      </c>
      <c r="G106" s="241">
        <v>122.78</v>
      </c>
      <c r="H106" s="241">
        <v>2.35</v>
      </c>
      <c r="I106" s="242">
        <v>2.35</v>
      </c>
      <c r="J106" s="233">
        <v>2.3E-2</v>
      </c>
    </row>
    <row r="107" spans="1:10" ht="27.75" customHeight="1" x14ac:dyDescent="0.25">
      <c r="A107" s="156" t="s">
        <v>612</v>
      </c>
      <c r="B107" s="28"/>
      <c r="C107" s="240">
        <v>0</v>
      </c>
      <c r="D107" s="226">
        <v>1.4059999999999999</v>
      </c>
      <c r="E107" s="227">
        <v>0.17100000000000001</v>
      </c>
      <c r="F107" s="228">
        <v>3.2000000000000001E-2</v>
      </c>
      <c r="G107" s="241">
        <v>667.48</v>
      </c>
      <c r="H107" s="241">
        <v>2.35</v>
      </c>
      <c r="I107" s="242">
        <v>2.35</v>
      </c>
      <c r="J107" s="233">
        <v>2.3E-2</v>
      </c>
    </row>
    <row r="108" spans="1:10" ht="27.75" customHeight="1" x14ac:dyDescent="0.25">
      <c r="A108" s="156" t="s">
        <v>613</v>
      </c>
      <c r="B108" s="28"/>
      <c r="C108" s="240">
        <v>0</v>
      </c>
      <c r="D108" s="226">
        <v>1.4059999999999999</v>
      </c>
      <c r="E108" s="227">
        <v>0.17100000000000001</v>
      </c>
      <c r="F108" s="228">
        <v>3.2000000000000001E-2</v>
      </c>
      <c r="G108" s="241">
        <v>1458.44</v>
      </c>
      <c r="H108" s="241">
        <v>2.35</v>
      </c>
      <c r="I108" s="242">
        <v>2.35</v>
      </c>
      <c r="J108" s="233">
        <v>2.3E-2</v>
      </c>
    </row>
    <row r="109" spans="1:10" ht="27.75" customHeight="1" x14ac:dyDescent="0.25">
      <c r="A109" s="156" t="s">
        <v>614</v>
      </c>
      <c r="B109" s="28"/>
      <c r="C109" s="240">
        <v>0</v>
      </c>
      <c r="D109" s="226">
        <v>1.4059999999999999</v>
      </c>
      <c r="E109" s="227">
        <v>0.17100000000000001</v>
      </c>
      <c r="F109" s="228">
        <v>3.2000000000000001E-2</v>
      </c>
      <c r="G109" s="241">
        <v>2641.4</v>
      </c>
      <c r="H109" s="241">
        <v>2.35</v>
      </c>
      <c r="I109" s="242">
        <v>2.35</v>
      </c>
      <c r="J109" s="233">
        <v>2.3E-2</v>
      </c>
    </row>
    <row r="110" spans="1:10" ht="27.75" customHeight="1" x14ac:dyDescent="0.25">
      <c r="A110" s="156" t="s">
        <v>615</v>
      </c>
      <c r="B110" s="28"/>
      <c r="C110" s="240">
        <v>0</v>
      </c>
      <c r="D110" s="226">
        <v>1.4059999999999999</v>
      </c>
      <c r="E110" s="227">
        <v>0.17100000000000001</v>
      </c>
      <c r="F110" s="228">
        <v>3.2000000000000001E-2</v>
      </c>
      <c r="G110" s="241">
        <v>6478.32</v>
      </c>
      <c r="H110" s="241">
        <v>2.35</v>
      </c>
      <c r="I110" s="242">
        <v>2.35</v>
      </c>
      <c r="J110" s="233">
        <v>2.3E-2</v>
      </c>
    </row>
    <row r="111" spans="1:10" ht="27.75" customHeight="1" x14ac:dyDescent="0.25">
      <c r="A111" s="156" t="s">
        <v>616</v>
      </c>
      <c r="B111" s="28"/>
      <c r="C111" s="240" t="s">
        <v>713</v>
      </c>
      <c r="D111" s="234">
        <v>6.1779999999999999</v>
      </c>
      <c r="E111" s="235">
        <v>0.42299999999999999</v>
      </c>
      <c r="F111" s="236">
        <v>0.19500000000000001</v>
      </c>
      <c r="G111" s="230">
        <v>0</v>
      </c>
      <c r="H111" s="230">
        <v>0</v>
      </c>
      <c r="I111" s="230">
        <v>0</v>
      </c>
      <c r="J111" s="231">
        <v>0</v>
      </c>
    </row>
    <row r="112" spans="1:10" ht="27.75" customHeight="1" x14ac:dyDescent="0.25">
      <c r="A112" s="156" t="s">
        <v>617</v>
      </c>
      <c r="B112" s="28"/>
      <c r="C112" s="240" t="s">
        <v>533</v>
      </c>
      <c r="D112" s="226">
        <v>-2.5099999999999998</v>
      </c>
      <c r="E112" s="227">
        <v>-0.40500000000000003</v>
      </c>
      <c r="F112" s="228">
        <v>-6.9000000000000006E-2</v>
      </c>
      <c r="G112" s="230">
        <v>0</v>
      </c>
      <c r="H112" s="230">
        <v>0</v>
      </c>
      <c r="I112" s="230">
        <v>0</v>
      </c>
      <c r="J112" s="231">
        <v>0</v>
      </c>
    </row>
    <row r="113" spans="1:10" ht="27.75" customHeight="1" x14ac:dyDescent="0.25">
      <c r="A113" s="156" t="s">
        <v>618</v>
      </c>
      <c r="B113" s="28"/>
      <c r="C113" s="240">
        <v>8</v>
      </c>
      <c r="D113" s="226">
        <v>-2.569</v>
      </c>
      <c r="E113" s="227">
        <v>-0.40600000000000003</v>
      </c>
      <c r="F113" s="228">
        <v>-6.9000000000000006E-2</v>
      </c>
      <c r="G113" s="230">
        <v>0</v>
      </c>
      <c r="H113" s="230">
        <v>0</v>
      </c>
      <c r="I113" s="230">
        <v>0</v>
      </c>
      <c r="J113" s="231">
        <v>0</v>
      </c>
    </row>
    <row r="114" spans="1:10" ht="27.75" customHeight="1" x14ac:dyDescent="0.25">
      <c r="A114" s="156" t="s">
        <v>619</v>
      </c>
      <c r="B114" s="28"/>
      <c r="C114" s="240">
        <v>0</v>
      </c>
      <c r="D114" s="226">
        <v>-2.5099999999999998</v>
      </c>
      <c r="E114" s="227">
        <v>-0.40500000000000003</v>
      </c>
      <c r="F114" s="228">
        <v>-6.9000000000000006E-2</v>
      </c>
      <c r="G114" s="230">
        <v>0</v>
      </c>
      <c r="H114" s="230">
        <v>0</v>
      </c>
      <c r="I114" s="230">
        <v>0</v>
      </c>
      <c r="J114" s="233">
        <v>0.04</v>
      </c>
    </row>
    <row r="115" spans="1:10" ht="27.75" customHeight="1" x14ac:dyDescent="0.25">
      <c r="A115" s="156" t="s">
        <v>620</v>
      </c>
      <c r="B115" s="28"/>
      <c r="C115" s="240">
        <v>0</v>
      </c>
      <c r="D115" s="226">
        <v>-2.569</v>
      </c>
      <c r="E115" s="227">
        <v>-0.40600000000000003</v>
      </c>
      <c r="F115" s="228">
        <v>-6.9000000000000006E-2</v>
      </c>
      <c r="G115" s="230">
        <v>0</v>
      </c>
      <c r="H115" s="230">
        <v>0</v>
      </c>
      <c r="I115" s="230">
        <v>0</v>
      </c>
      <c r="J115" s="233">
        <v>4.4999999999999998E-2</v>
      </c>
    </row>
    <row r="116" spans="1:10" ht="27.75" customHeight="1" x14ac:dyDescent="0.25">
      <c r="A116" s="156" t="s">
        <v>621</v>
      </c>
      <c r="B116" s="28"/>
      <c r="C116" s="240">
        <v>0</v>
      </c>
      <c r="D116" s="226">
        <v>-2.8239999999999998</v>
      </c>
      <c r="E116" s="227">
        <v>-0.38600000000000001</v>
      </c>
      <c r="F116" s="228">
        <v>-6.9000000000000006E-2</v>
      </c>
      <c r="G116" s="241">
        <v>48.21</v>
      </c>
      <c r="H116" s="230">
        <v>0</v>
      </c>
      <c r="I116" s="230">
        <v>0</v>
      </c>
      <c r="J116" s="233">
        <v>7.0000000000000007E-2</v>
      </c>
    </row>
    <row r="117" spans="1:10" ht="27.75" customHeight="1" x14ac:dyDescent="0.25">
      <c r="A117" s="156" t="s">
        <v>622</v>
      </c>
      <c r="B117" s="28"/>
      <c r="C117" s="240" t="s">
        <v>74</v>
      </c>
      <c r="D117" s="226">
        <v>1.427</v>
      </c>
      <c r="E117" s="227">
        <v>0.23</v>
      </c>
      <c r="F117" s="228">
        <v>3.9E-2</v>
      </c>
      <c r="G117" s="241">
        <v>2.74</v>
      </c>
      <c r="H117" s="230">
        <v>0</v>
      </c>
      <c r="I117" s="230">
        <v>0</v>
      </c>
      <c r="J117" s="231">
        <v>0</v>
      </c>
    </row>
    <row r="118" spans="1:10" ht="27.75" customHeight="1" x14ac:dyDescent="0.25">
      <c r="A118" s="156" t="s">
        <v>623</v>
      </c>
      <c r="B118" s="28"/>
      <c r="C118" s="240">
        <v>2</v>
      </c>
      <c r="D118" s="226">
        <v>1.427</v>
      </c>
      <c r="E118" s="227">
        <v>0.23</v>
      </c>
      <c r="F118" s="228">
        <v>3.9E-2</v>
      </c>
      <c r="G118" s="230">
        <v>0</v>
      </c>
      <c r="H118" s="230">
        <v>0</v>
      </c>
      <c r="I118" s="230">
        <v>0</v>
      </c>
      <c r="J118" s="231">
        <v>0</v>
      </c>
    </row>
    <row r="119" spans="1:10" ht="27.75" customHeight="1" x14ac:dyDescent="0.25">
      <c r="A119" s="156" t="s">
        <v>624</v>
      </c>
      <c r="B119" s="28"/>
      <c r="C119" s="240" t="s">
        <v>78</v>
      </c>
      <c r="D119" s="226">
        <v>1.5189999999999999</v>
      </c>
      <c r="E119" s="227">
        <v>0.245</v>
      </c>
      <c r="F119" s="228">
        <v>4.2000000000000003E-2</v>
      </c>
      <c r="G119" s="241">
        <v>1.83</v>
      </c>
      <c r="H119" s="230">
        <v>0</v>
      </c>
      <c r="I119" s="230">
        <v>0</v>
      </c>
      <c r="J119" s="231">
        <v>0</v>
      </c>
    </row>
    <row r="120" spans="1:10" ht="27.75" customHeight="1" x14ac:dyDescent="0.25">
      <c r="A120" s="156" t="s">
        <v>625</v>
      </c>
      <c r="B120" s="28"/>
      <c r="C120" s="240" t="s">
        <v>78</v>
      </c>
      <c r="D120" s="226">
        <v>1.5189999999999999</v>
      </c>
      <c r="E120" s="227">
        <v>0.245</v>
      </c>
      <c r="F120" s="228">
        <v>4.2000000000000003E-2</v>
      </c>
      <c r="G120" s="241">
        <v>2.65</v>
      </c>
      <c r="H120" s="230">
        <v>0</v>
      </c>
      <c r="I120" s="230">
        <v>0</v>
      </c>
      <c r="J120" s="231">
        <v>0</v>
      </c>
    </row>
    <row r="121" spans="1:10" ht="27.75" customHeight="1" x14ac:dyDescent="0.25">
      <c r="A121" s="156" t="s">
        <v>626</v>
      </c>
      <c r="B121" s="28"/>
      <c r="C121" s="240" t="s">
        <v>78</v>
      </c>
      <c r="D121" s="226">
        <v>1.5189999999999999</v>
      </c>
      <c r="E121" s="227">
        <v>0.245</v>
      </c>
      <c r="F121" s="228">
        <v>4.2000000000000003E-2</v>
      </c>
      <c r="G121" s="241">
        <v>3.94</v>
      </c>
      <c r="H121" s="230">
        <v>0</v>
      </c>
      <c r="I121" s="230">
        <v>0</v>
      </c>
      <c r="J121" s="231">
        <v>0</v>
      </c>
    </row>
    <row r="122" spans="1:10" ht="27.75" customHeight="1" x14ac:dyDescent="0.25">
      <c r="A122" s="156" t="s">
        <v>627</v>
      </c>
      <c r="B122" s="28"/>
      <c r="C122" s="240" t="s">
        <v>78</v>
      </c>
      <c r="D122" s="226">
        <v>1.5189999999999999</v>
      </c>
      <c r="E122" s="227">
        <v>0.245</v>
      </c>
      <c r="F122" s="228">
        <v>4.2000000000000003E-2</v>
      </c>
      <c r="G122" s="241">
        <v>6.33</v>
      </c>
      <c r="H122" s="230">
        <v>0</v>
      </c>
      <c r="I122" s="230">
        <v>0</v>
      </c>
      <c r="J122" s="231">
        <v>0</v>
      </c>
    </row>
    <row r="123" spans="1:10" ht="27.75" customHeight="1" x14ac:dyDescent="0.25">
      <c r="A123" s="156" t="s">
        <v>628</v>
      </c>
      <c r="B123" s="28"/>
      <c r="C123" s="240" t="s">
        <v>78</v>
      </c>
      <c r="D123" s="226">
        <v>1.5189999999999999</v>
      </c>
      <c r="E123" s="227">
        <v>0.245</v>
      </c>
      <c r="F123" s="228">
        <v>4.2000000000000003E-2</v>
      </c>
      <c r="G123" s="241">
        <v>14.02</v>
      </c>
      <c r="H123" s="230">
        <v>0</v>
      </c>
      <c r="I123" s="230">
        <v>0</v>
      </c>
      <c r="J123" s="231">
        <v>0</v>
      </c>
    </row>
    <row r="124" spans="1:10" ht="27.75" customHeight="1" x14ac:dyDescent="0.25">
      <c r="A124" s="156" t="s">
        <v>629</v>
      </c>
      <c r="B124" s="28"/>
      <c r="C124" s="240">
        <v>4</v>
      </c>
      <c r="D124" s="226">
        <v>1.5189999999999999</v>
      </c>
      <c r="E124" s="227">
        <v>0.245</v>
      </c>
      <c r="F124" s="228">
        <v>4.2000000000000003E-2</v>
      </c>
      <c r="G124" s="230">
        <v>0</v>
      </c>
      <c r="H124" s="230">
        <v>0</v>
      </c>
      <c r="I124" s="230">
        <v>0</v>
      </c>
      <c r="J124" s="231">
        <v>0</v>
      </c>
    </row>
    <row r="125" spans="1:10" ht="27.75" customHeight="1" x14ac:dyDescent="0.25">
      <c r="A125" s="156" t="s">
        <v>630</v>
      </c>
      <c r="B125" s="28"/>
      <c r="C125" s="240">
        <v>0</v>
      </c>
      <c r="D125" s="226">
        <v>1.0620000000000001</v>
      </c>
      <c r="E125" s="227">
        <v>0.16500000000000001</v>
      </c>
      <c r="F125" s="228">
        <v>2.8000000000000001E-2</v>
      </c>
      <c r="G125" s="241">
        <v>1.86</v>
      </c>
      <c r="H125" s="241">
        <v>0.7</v>
      </c>
      <c r="I125" s="242">
        <v>0.7</v>
      </c>
      <c r="J125" s="233">
        <v>1.9E-2</v>
      </c>
    </row>
    <row r="126" spans="1:10" ht="27.75" customHeight="1" x14ac:dyDescent="0.25">
      <c r="A126" s="156" t="s">
        <v>631</v>
      </c>
      <c r="B126" s="28"/>
      <c r="C126" s="240">
        <v>0</v>
      </c>
      <c r="D126" s="226">
        <v>1.0620000000000001</v>
      </c>
      <c r="E126" s="227">
        <v>0.16500000000000001</v>
      </c>
      <c r="F126" s="228">
        <v>2.8000000000000001E-2</v>
      </c>
      <c r="G126" s="241">
        <v>22.13</v>
      </c>
      <c r="H126" s="241">
        <v>0.7</v>
      </c>
      <c r="I126" s="242">
        <v>0.7</v>
      </c>
      <c r="J126" s="233">
        <v>1.9E-2</v>
      </c>
    </row>
    <row r="127" spans="1:10" ht="27.75" customHeight="1" x14ac:dyDescent="0.25">
      <c r="A127" s="156" t="s">
        <v>632</v>
      </c>
      <c r="B127" s="28"/>
      <c r="C127" s="240">
        <v>0</v>
      </c>
      <c r="D127" s="226">
        <v>1.0620000000000001</v>
      </c>
      <c r="E127" s="227">
        <v>0.16500000000000001</v>
      </c>
      <c r="F127" s="228">
        <v>2.8000000000000001E-2</v>
      </c>
      <c r="G127" s="241">
        <v>45.31</v>
      </c>
      <c r="H127" s="241">
        <v>0.7</v>
      </c>
      <c r="I127" s="242">
        <v>0.7</v>
      </c>
      <c r="J127" s="233">
        <v>1.9E-2</v>
      </c>
    </row>
    <row r="128" spans="1:10" ht="27.75" customHeight="1" x14ac:dyDescent="0.25">
      <c r="A128" s="156" t="s">
        <v>633</v>
      </c>
      <c r="B128" s="28"/>
      <c r="C128" s="240">
        <v>0</v>
      </c>
      <c r="D128" s="226">
        <v>1.0620000000000001</v>
      </c>
      <c r="E128" s="227">
        <v>0.16500000000000001</v>
      </c>
      <c r="F128" s="228">
        <v>2.8000000000000001E-2</v>
      </c>
      <c r="G128" s="241">
        <v>72.61</v>
      </c>
      <c r="H128" s="241">
        <v>0.7</v>
      </c>
      <c r="I128" s="242">
        <v>0.7</v>
      </c>
      <c r="J128" s="233">
        <v>1.9E-2</v>
      </c>
    </row>
    <row r="129" spans="1:10" ht="27.75" customHeight="1" x14ac:dyDescent="0.25">
      <c r="A129" s="156" t="s">
        <v>634</v>
      </c>
      <c r="B129" s="28"/>
      <c r="C129" s="240">
        <v>0</v>
      </c>
      <c r="D129" s="226">
        <v>1.0620000000000001</v>
      </c>
      <c r="E129" s="227">
        <v>0.16500000000000001</v>
      </c>
      <c r="F129" s="228">
        <v>2.8000000000000001E-2</v>
      </c>
      <c r="G129" s="241">
        <v>187.29</v>
      </c>
      <c r="H129" s="241">
        <v>0.7</v>
      </c>
      <c r="I129" s="242">
        <v>0.7</v>
      </c>
      <c r="J129" s="233">
        <v>1.9E-2</v>
      </c>
    </row>
    <row r="130" spans="1:10" ht="27.75" customHeight="1" x14ac:dyDescent="0.25">
      <c r="A130" s="156" t="s">
        <v>635</v>
      </c>
      <c r="B130" s="28"/>
      <c r="C130" s="240">
        <v>0</v>
      </c>
      <c r="D130" s="226">
        <v>1.04</v>
      </c>
      <c r="E130" s="227">
        <v>0.14199999999999999</v>
      </c>
      <c r="F130" s="228">
        <v>2.5999999999999999E-2</v>
      </c>
      <c r="G130" s="241">
        <v>3.22</v>
      </c>
      <c r="H130" s="241">
        <v>1.1399999999999999</v>
      </c>
      <c r="I130" s="242">
        <v>1.1399999999999999</v>
      </c>
      <c r="J130" s="233">
        <v>1.7999999999999999E-2</v>
      </c>
    </row>
    <row r="131" spans="1:10" ht="27.75" customHeight="1" x14ac:dyDescent="0.25">
      <c r="A131" s="156" t="s">
        <v>636</v>
      </c>
      <c r="B131" s="28"/>
      <c r="C131" s="240">
        <v>0</v>
      </c>
      <c r="D131" s="226">
        <v>1.04</v>
      </c>
      <c r="E131" s="227">
        <v>0.14199999999999999</v>
      </c>
      <c r="F131" s="228">
        <v>2.5999999999999999E-2</v>
      </c>
      <c r="G131" s="241">
        <v>38.369999999999997</v>
      </c>
      <c r="H131" s="241">
        <v>1.1399999999999999</v>
      </c>
      <c r="I131" s="242">
        <v>1.1399999999999999</v>
      </c>
      <c r="J131" s="233">
        <v>1.7999999999999999E-2</v>
      </c>
    </row>
    <row r="132" spans="1:10" ht="27.75" customHeight="1" x14ac:dyDescent="0.25">
      <c r="A132" s="156" t="s">
        <v>637</v>
      </c>
      <c r="B132" s="28"/>
      <c r="C132" s="240">
        <v>0</v>
      </c>
      <c r="D132" s="226">
        <v>1.04</v>
      </c>
      <c r="E132" s="227">
        <v>0.14199999999999999</v>
      </c>
      <c r="F132" s="228">
        <v>2.5999999999999999E-2</v>
      </c>
      <c r="G132" s="241">
        <v>78.569999999999993</v>
      </c>
      <c r="H132" s="241">
        <v>1.1399999999999999</v>
      </c>
      <c r="I132" s="242">
        <v>1.1399999999999999</v>
      </c>
      <c r="J132" s="233">
        <v>1.7999999999999999E-2</v>
      </c>
    </row>
    <row r="133" spans="1:10" ht="27.75" customHeight="1" x14ac:dyDescent="0.25">
      <c r="A133" s="156" t="s">
        <v>638</v>
      </c>
      <c r="B133" s="28"/>
      <c r="C133" s="240">
        <v>0</v>
      </c>
      <c r="D133" s="226">
        <v>1.04</v>
      </c>
      <c r="E133" s="227">
        <v>0.14199999999999999</v>
      </c>
      <c r="F133" s="228">
        <v>2.5999999999999999E-2</v>
      </c>
      <c r="G133" s="241">
        <v>125.9</v>
      </c>
      <c r="H133" s="241">
        <v>1.1399999999999999</v>
      </c>
      <c r="I133" s="242">
        <v>1.1399999999999999</v>
      </c>
      <c r="J133" s="233">
        <v>1.7999999999999999E-2</v>
      </c>
    </row>
    <row r="134" spans="1:10" ht="27.75" customHeight="1" x14ac:dyDescent="0.25">
      <c r="A134" s="156" t="s">
        <v>639</v>
      </c>
      <c r="B134" s="28"/>
      <c r="C134" s="240">
        <v>0</v>
      </c>
      <c r="D134" s="226">
        <v>1.04</v>
      </c>
      <c r="E134" s="227">
        <v>0.14199999999999999</v>
      </c>
      <c r="F134" s="228">
        <v>2.5999999999999999E-2</v>
      </c>
      <c r="G134" s="241">
        <v>324.73</v>
      </c>
      <c r="H134" s="241">
        <v>1.1399999999999999</v>
      </c>
      <c r="I134" s="242">
        <v>1.1399999999999999</v>
      </c>
      <c r="J134" s="233">
        <v>1.7999999999999999E-2</v>
      </c>
    </row>
    <row r="135" spans="1:10" ht="27.75" customHeight="1" x14ac:dyDescent="0.25">
      <c r="A135" s="156" t="s">
        <v>640</v>
      </c>
      <c r="B135" s="28"/>
      <c r="C135" s="240">
        <v>0</v>
      </c>
      <c r="D135" s="226">
        <v>0.93300000000000005</v>
      </c>
      <c r="E135" s="227">
        <v>0.113</v>
      </c>
      <c r="F135" s="228">
        <v>2.1000000000000001E-2</v>
      </c>
      <c r="G135" s="241">
        <v>81.42</v>
      </c>
      <c r="H135" s="241">
        <v>1.56</v>
      </c>
      <c r="I135" s="242">
        <v>1.56</v>
      </c>
      <c r="J135" s="233">
        <v>1.4999999999999999E-2</v>
      </c>
    </row>
    <row r="136" spans="1:10" ht="27.75" customHeight="1" x14ac:dyDescent="0.25">
      <c r="A136" s="156" t="s">
        <v>641</v>
      </c>
      <c r="B136" s="28"/>
      <c r="C136" s="240">
        <v>0</v>
      </c>
      <c r="D136" s="226">
        <v>0.93300000000000005</v>
      </c>
      <c r="E136" s="227">
        <v>0.113</v>
      </c>
      <c r="F136" s="228">
        <v>2.1000000000000001E-2</v>
      </c>
      <c r="G136" s="241">
        <v>442.65</v>
      </c>
      <c r="H136" s="241">
        <v>1.56</v>
      </c>
      <c r="I136" s="242">
        <v>1.56</v>
      </c>
      <c r="J136" s="233">
        <v>1.4999999999999999E-2</v>
      </c>
    </row>
    <row r="137" spans="1:10" ht="27.75" customHeight="1" x14ac:dyDescent="0.25">
      <c r="A137" s="156" t="s">
        <v>642</v>
      </c>
      <c r="B137" s="28"/>
      <c r="C137" s="240">
        <v>0</v>
      </c>
      <c r="D137" s="226">
        <v>0.93300000000000005</v>
      </c>
      <c r="E137" s="227">
        <v>0.113</v>
      </c>
      <c r="F137" s="228">
        <v>2.1000000000000001E-2</v>
      </c>
      <c r="G137" s="241">
        <v>967.18</v>
      </c>
      <c r="H137" s="241">
        <v>1.56</v>
      </c>
      <c r="I137" s="242">
        <v>1.56</v>
      </c>
      <c r="J137" s="233">
        <v>1.4999999999999999E-2</v>
      </c>
    </row>
    <row r="138" spans="1:10" ht="27.75" customHeight="1" x14ac:dyDescent="0.25">
      <c r="A138" s="156" t="s">
        <v>643</v>
      </c>
      <c r="B138" s="28"/>
      <c r="C138" s="240">
        <v>0</v>
      </c>
      <c r="D138" s="226">
        <v>0.93300000000000005</v>
      </c>
      <c r="E138" s="227">
        <v>0.113</v>
      </c>
      <c r="F138" s="228">
        <v>2.1000000000000001E-2</v>
      </c>
      <c r="G138" s="241">
        <v>1751.67</v>
      </c>
      <c r="H138" s="241">
        <v>1.56</v>
      </c>
      <c r="I138" s="242">
        <v>1.56</v>
      </c>
      <c r="J138" s="233">
        <v>1.4999999999999999E-2</v>
      </c>
    </row>
    <row r="139" spans="1:10" ht="27.75" customHeight="1" x14ac:dyDescent="0.25">
      <c r="A139" s="156" t="s">
        <v>644</v>
      </c>
      <c r="B139" s="28"/>
      <c r="C139" s="240">
        <v>0</v>
      </c>
      <c r="D139" s="226">
        <v>0.93300000000000005</v>
      </c>
      <c r="E139" s="227">
        <v>0.113</v>
      </c>
      <c r="F139" s="228">
        <v>2.1000000000000001E-2</v>
      </c>
      <c r="G139" s="241">
        <v>4296.16</v>
      </c>
      <c r="H139" s="241">
        <v>1.56</v>
      </c>
      <c r="I139" s="242">
        <v>1.56</v>
      </c>
      <c r="J139" s="233">
        <v>1.4999999999999999E-2</v>
      </c>
    </row>
    <row r="140" spans="1:10" ht="27.75" customHeight="1" x14ac:dyDescent="0.25">
      <c r="A140" s="156" t="s">
        <v>645</v>
      </c>
      <c r="B140" s="28"/>
      <c r="C140" s="240" t="s">
        <v>713</v>
      </c>
      <c r="D140" s="234">
        <v>4.0970000000000004</v>
      </c>
      <c r="E140" s="235">
        <v>0.28100000000000003</v>
      </c>
      <c r="F140" s="236">
        <v>0.129</v>
      </c>
      <c r="G140" s="230">
        <v>0</v>
      </c>
      <c r="H140" s="230">
        <v>0</v>
      </c>
      <c r="I140" s="230">
        <v>0</v>
      </c>
      <c r="J140" s="231">
        <v>0</v>
      </c>
    </row>
    <row r="141" spans="1:10" ht="27.75" customHeight="1" x14ac:dyDescent="0.25">
      <c r="A141" s="156" t="s">
        <v>646</v>
      </c>
      <c r="B141" s="28"/>
      <c r="C141" s="240" t="s">
        <v>533</v>
      </c>
      <c r="D141" s="226">
        <v>-1.6639999999999999</v>
      </c>
      <c r="E141" s="227">
        <v>-0.26900000000000002</v>
      </c>
      <c r="F141" s="228">
        <v>-4.5999999999999999E-2</v>
      </c>
      <c r="G141" s="230">
        <v>0</v>
      </c>
      <c r="H141" s="230">
        <v>0</v>
      </c>
      <c r="I141" s="230">
        <v>0</v>
      </c>
      <c r="J141" s="231">
        <v>0</v>
      </c>
    </row>
    <row r="142" spans="1:10" ht="27.75" customHeight="1" x14ac:dyDescent="0.25">
      <c r="A142" s="156" t="s">
        <v>647</v>
      </c>
      <c r="B142" s="28"/>
      <c r="C142" s="240">
        <v>8</v>
      </c>
      <c r="D142" s="226">
        <v>-1.704</v>
      </c>
      <c r="E142" s="227">
        <v>-0.26900000000000002</v>
      </c>
      <c r="F142" s="228">
        <v>-4.5999999999999999E-2</v>
      </c>
      <c r="G142" s="230">
        <v>0</v>
      </c>
      <c r="H142" s="230">
        <v>0</v>
      </c>
      <c r="I142" s="230">
        <v>0</v>
      </c>
      <c r="J142" s="231">
        <v>0</v>
      </c>
    </row>
    <row r="143" spans="1:10" ht="27.75" customHeight="1" x14ac:dyDescent="0.25">
      <c r="A143" s="156" t="s">
        <v>648</v>
      </c>
      <c r="B143" s="28"/>
      <c r="C143" s="240">
        <v>0</v>
      </c>
      <c r="D143" s="226">
        <v>-1.6639999999999999</v>
      </c>
      <c r="E143" s="227">
        <v>-0.26900000000000002</v>
      </c>
      <c r="F143" s="228">
        <v>-4.5999999999999999E-2</v>
      </c>
      <c r="G143" s="230">
        <v>0</v>
      </c>
      <c r="H143" s="230">
        <v>0</v>
      </c>
      <c r="I143" s="230">
        <v>0</v>
      </c>
      <c r="J143" s="233">
        <v>2.5999999999999999E-2</v>
      </c>
    </row>
    <row r="144" spans="1:10" ht="27.75" customHeight="1" x14ac:dyDescent="0.25">
      <c r="A144" s="156" t="s">
        <v>649</v>
      </c>
      <c r="B144" s="28"/>
      <c r="C144" s="240">
        <v>0</v>
      </c>
      <c r="D144" s="226">
        <v>-1.704</v>
      </c>
      <c r="E144" s="227">
        <v>-0.26900000000000002</v>
      </c>
      <c r="F144" s="228">
        <v>-4.5999999999999999E-2</v>
      </c>
      <c r="G144" s="230">
        <v>0</v>
      </c>
      <c r="H144" s="230">
        <v>0</v>
      </c>
      <c r="I144" s="230">
        <v>0</v>
      </c>
      <c r="J144" s="233">
        <v>0.03</v>
      </c>
    </row>
    <row r="145" spans="1:10" ht="27.75" customHeight="1" x14ac:dyDescent="0.25">
      <c r="A145" s="156" t="s">
        <v>650</v>
      </c>
      <c r="B145" s="28"/>
      <c r="C145" s="240">
        <v>0</v>
      </c>
      <c r="D145" s="226">
        <v>-1.8720000000000001</v>
      </c>
      <c r="E145" s="227">
        <v>-0.25600000000000001</v>
      </c>
      <c r="F145" s="228">
        <v>-4.5999999999999999E-2</v>
      </c>
      <c r="G145" s="241">
        <v>31.97</v>
      </c>
      <c r="H145" s="230">
        <v>0</v>
      </c>
      <c r="I145" s="230">
        <v>0</v>
      </c>
      <c r="J145" s="233">
        <v>4.7E-2</v>
      </c>
    </row>
    <row r="146" spans="1:10" ht="27.75" customHeight="1" x14ac:dyDescent="0.25">
      <c r="A146" s="156" t="s">
        <v>651</v>
      </c>
      <c r="B146" s="28"/>
      <c r="C146" s="240" t="s">
        <v>74</v>
      </c>
      <c r="D146" s="226">
        <v>0.72699999999999998</v>
      </c>
      <c r="E146" s="227">
        <v>0.11700000000000001</v>
      </c>
      <c r="F146" s="228">
        <v>0.02</v>
      </c>
      <c r="G146" s="241">
        <v>1.4</v>
      </c>
      <c r="H146" s="230">
        <v>0</v>
      </c>
      <c r="I146" s="230">
        <v>0</v>
      </c>
      <c r="J146" s="231">
        <v>0</v>
      </c>
    </row>
    <row r="147" spans="1:10" ht="27.75" customHeight="1" x14ac:dyDescent="0.25">
      <c r="A147" s="156" t="s">
        <v>652</v>
      </c>
      <c r="B147" s="28"/>
      <c r="C147" s="240">
        <v>2</v>
      </c>
      <c r="D147" s="226">
        <v>0.72699999999999998</v>
      </c>
      <c r="E147" s="227">
        <v>0.11700000000000001</v>
      </c>
      <c r="F147" s="228">
        <v>0.02</v>
      </c>
      <c r="G147" s="230">
        <v>0</v>
      </c>
      <c r="H147" s="230">
        <v>0</v>
      </c>
      <c r="I147" s="230">
        <v>0</v>
      </c>
      <c r="J147" s="231">
        <v>0</v>
      </c>
    </row>
    <row r="148" spans="1:10" ht="27.75" customHeight="1" x14ac:dyDescent="0.25">
      <c r="A148" s="156" t="s">
        <v>653</v>
      </c>
      <c r="B148" s="28"/>
      <c r="C148" s="240" t="s">
        <v>78</v>
      </c>
      <c r="D148" s="226">
        <v>0.77400000000000002</v>
      </c>
      <c r="E148" s="227">
        <v>0.125</v>
      </c>
      <c r="F148" s="228">
        <v>2.1000000000000001E-2</v>
      </c>
      <c r="G148" s="241">
        <v>0.93</v>
      </c>
      <c r="H148" s="230">
        <v>0</v>
      </c>
      <c r="I148" s="230">
        <v>0</v>
      </c>
      <c r="J148" s="231">
        <v>0</v>
      </c>
    </row>
    <row r="149" spans="1:10" ht="27.75" customHeight="1" x14ac:dyDescent="0.25">
      <c r="A149" s="156" t="s">
        <v>654</v>
      </c>
      <c r="B149" s="28"/>
      <c r="C149" s="240" t="s">
        <v>78</v>
      </c>
      <c r="D149" s="226">
        <v>0.77400000000000002</v>
      </c>
      <c r="E149" s="227">
        <v>0.125</v>
      </c>
      <c r="F149" s="228">
        <v>2.1000000000000001E-2</v>
      </c>
      <c r="G149" s="241">
        <v>1.35</v>
      </c>
      <c r="H149" s="230">
        <v>0</v>
      </c>
      <c r="I149" s="230">
        <v>0</v>
      </c>
      <c r="J149" s="231">
        <v>0</v>
      </c>
    </row>
    <row r="150" spans="1:10" ht="27.75" customHeight="1" x14ac:dyDescent="0.25">
      <c r="A150" s="156" t="s">
        <v>655</v>
      </c>
      <c r="B150" s="28"/>
      <c r="C150" s="240" t="s">
        <v>78</v>
      </c>
      <c r="D150" s="226">
        <v>0.77400000000000002</v>
      </c>
      <c r="E150" s="227">
        <v>0.125</v>
      </c>
      <c r="F150" s="228">
        <v>2.1000000000000001E-2</v>
      </c>
      <c r="G150" s="241">
        <v>2.0099999999999998</v>
      </c>
      <c r="H150" s="230">
        <v>0</v>
      </c>
      <c r="I150" s="230">
        <v>0</v>
      </c>
      <c r="J150" s="231">
        <v>0</v>
      </c>
    </row>
    <row r="151" spans="1:10" ht="27.75" customHeight="1" x14ac:dyDescent="0.25">
      <c r="A151" s="156" t="s">
        <v>656</v>
      </c>
      <c r="B151" s="28"/>
      <c r="C151" s="240" t="s">
        <v>78</v>
      </c>
      <c r="D151" s="226">
        <v>0.77400000000000002</v>
      </c>
      <c r="E151" s="227">
        <v>0.125</v>
      </c>
      <c r="F151" s="228">
        <v>2.1000000000000001E-2</v>
      </c>
      <c r="G151" s="241">
        <v>3.23</v>
      </c>
      <c r="H151" s="230">
        <v>0</v>
      </c>
      <c r="I151" s="230">
        <v>0</v>
      </c>
      <c r="J151" s="231">
        <v>0</v>
      </c>
    </row>
    <row r="152" spans="1:10" ht="27.75" customHeight="1" x14ac:dyDescent="0.25">
      <c r="A152" s="156" t="s">
        <v>657</v>
      </c>
      <c r="B152" s="28"/>
      <c r="C152" s="240" t="s">
        <v>78</v>
      </c>
      <c r="D152" s="226">
        <v>0.77400000000000002</v>
      </c>
      <c r="E152" s="227">
        <v>0.125</v>
      </c>
      <c r="F152" s="228">
        <v>2.1000000000000001E-2</v>
      </c>
      <c r="G152" s="241">
        <v>7.14</v>
      </c>
      <c r="H152" s="230">
        <v>0</v>
      </c>
      <c r="I152" s="230">
        <v>0</v>
      </c>
      <c r="J152" s="231">
        <v>0</v>
      </c>
    </row>
    <row r="153" spans="1:10" ht="27.75" customHeight="1" x14ac:dyDescent="0.25">
      <c r="A153" s="156" t="s">
        <v>658</v>
      </c>
      <c r="B153" s="28"/>
      <c r="C153" s="240">
        <v>4</v>
      </c>
      <c r="D153" s="226">
        <v>0.77400000000000002</v>
      </c>
      <c r="E153" s="227">
        <v>0.125</v>
      </c>
      <c r="F153" s="228">
        <v>2.1000000000000001E-2</v>
      </c>
      <c r="G153" s="230">
        <v>0</v>
      </c>
      <c r="H153" s="230">
        <v>0</v>
      </c>
      <c r="I153" s="230">
        <v>0</v>
      </c>
      <c r="J153" s="231">
        <v>0</v>
      </c>
    </row>
    <row r="154" spans="1:10" ht="27.75" customHeight="1" x14ac:dyDescent="0.25">
      <c r="A154" s="156" t="s">
        <v>659</v>
      </c>
      <c r="B154" s="28"/>
      <c r="C154" s="240">
        <v>0</v>
      </c>
      <c r="D154" s="226">
        <v>0.54100000000000004</v>
      </c>
      <c r="E154" s="227">
        <v>8.4000000000000005E-2</v>
      </c>
      <c r="F154" s="228">
        <v>1.4E-2</v>
      </c>
      <c r="G154" s="241">
        <v>0.95</v>
      </c>
      <c r="H154" s="241">
        <v>0.36</v>
      </c>
      <c r="I154" s="242">
        <v>0.36</v>
      </c>
      <c r="J154" s="233">
        <v>0.01</v>
      </c>
    </row>
    <row r="155" spans="1:10" ht="27.75" customHeight="1" x14ac:dyDescent="0.25">
      <c r="A155" s="156" t="s">
        <v>660</v>
      </c>
      <c r="B155" s="28"/>
      <c r="C155" s="240">
        <v>0</v>
      </c>
      <c r="D155" s="226">
        <v>0.54100000000000004</v>
      </c>
      <c r="E155" s="227">
        <v>8.4000000000000005E-2</v>
      </c>
      <c r="F155" s="228">
        <v>1.4E-2</v>
      </c>
      <c r="G155" s="241">
        <v>11.28</v>
      </c>
      <c r="H155" s="241">
        <v>0.36</v>
      </c>
      <c r="I155" s="242">
        <v>0.36</v>
      </c>
      <c r="J155" s="233">
        <v>0.01</v>
      </c>
    </row>
    <row r="156" spans="1:10" ht="27.75" customHeight="1" x14ac:dyDescent="0.25">
      <c r="A156" s="156" t="s">
        <v>661</v>
      </c>
      <c r="B156" s="28"/>
      <c r="C156" s="240">
        <v>0</v>
      </c>
      <c r="D156" s="226">
        <v>0.54100000000000004</v>
      </c>
      <c r="E156" s="227">
        <v>8.4000000000000005E-2</v>
      </c>
      <c r="F156" s="228">
        <v>1.4E-2</v>
      </c>
      <c r="G156" s="241">
        <v>23.09</v>
      </c>
      <c r="H156" s="241">
        <v>0.36</v>
      </c>
      <c r="I156" s="242">
        <v>0.36</v>
      </c>
      <c r="J156" s="233">
        <v>0.01</v>
      </c>
    </row>
    <row r="157" spans="1:10" ht="27.75" customHeight="1" x14ac:dyDescent="0.25">
      <c r="A157" s="156" t="s">
        <v>662</v>
      </c>
      <c r="B157" s="28"/>
      <c r="C157" s="240">
        <v>0</v>
      </c>
      <c r="D157" s="226">
        <v>0.54100000000000004</v>
      </c>
      <c r="E157" s="227">
        <v>8.4000000000000005E-2</v>
      </c>
      <c r="F157" s="228">
        <v>1.4E-2</v>
      </c>
      <c r="G157" s="241">
        <v>37.01</v>
      </c>
      <c r="H157" s="241">
        <v>0.36</v>
      </c>
      <c r="I157" s="242">
        <v>0.36</v>
      </c>
      <c r="J157" s="233">
        <v>0.01</v>
      </c>
    </row>
    <row r="158" spans="1:10" ht="27.75" customHeight="1" x14ac:dyDescent="0.25">
      <c r="A158" s="156" t="s">
        <v>663</v>
      </c>
      <c r="B158" s="28"/>
      <c r="C158" s="240">
        <v>0</v>
      </c>
      <c r="D158" s="226">
        <v>0.54100000000000004</v>
      </c>
      <c r="E158" s="227">
        <v>8.4000000000000005E-2</v>
      </c>
      <c r="F158" s="228">
        <v>1.4E-2</v>
      </c>
      <c r="G158" s="241">
        <v>95.46</v>
      </c>
      <c r="H158" s="241">
        <v>0.36</v>
      </c>
      <c r="I158" s="242">
        <v>0.36</v>
      </c>
      <c r="J158" s="233">
        <v>0.01</v>
      </c>
    </row>
    <row r="159" spans="1:10" ht="27.75" customHeight="1" x14ac:dyDescent="0.25">
      <c r="A159" s="156" t="s">
        <v>664</v>
      </c>
      <c r="B159" s="28"/>
      <c r="C159" s="240">
        <v>0</v>
      </c>
      <c r="D159" s="226">
        <v>0.53</v>
      </c>
      <c r="E159" s="227">
        <v>7.1999999999999995E-2</v>
      </c>
      <c r="F159" s="228">
        <v>1.2999999999999999E-2</v>
      </c>
      <c r="G159" s="241">
        <v>1.64</v>
      </c>
      <c r="H159" s="241">
        <v>0.57999999999999996</v>
      </c>
      <c r="I159" s="242">
        <v>0.57999999999999996</v>
      </c>
      <c r="J159" s="233">
        <v>8.9999999999999993E-3</v>
      </c>
    </row>
    <row r="160" spans="1:10" ht="27.75" customHeight="1" x14ac:dyDescent="0.25">
      <c r="A160" s="156" t="s">
        <v>665</v>
      </c>
      <c r="B160" s="28"/>
      <c r="C160" s="240">
        <v>0</v>
      </c>
      <c r="D160" s="226">
        <v>0.53</v>
      </c>
      <c r="E160" s="227">
        <v>7.1999999999999995E-2</v>
      </c>
      <c r="F160" s="228">
        <v>1.2999999999999999E-2</v>
      </c>
      <c r="G160" s="241">
        <v>19.559999999999999</v>
      </c>
      <c r="H160" s="241">
        <v>0.57999999999999996</v>
      </c>
      <c r="I160" s="242">
        <v>0.57999999999999996</v>
      </c>
      <c r="J160" s="233">
        <v>8.9999999999999993E-3</v>
      </c>
    </row>
    <row r="161" spans="1:10" ht="27.75" customHeight="1" x14ac:dyDescent="0.25">
      <c r="A161" s="156" t="s">
        <v>666</v>
      </c>
      <c r="B161" s="28"/>
      <c r="C161" s="240">
        <v>0</v>
      </c>
      <c r="D161" s="226">
        <v>0.53</v>
      </c>
      <c r="E161" s="227">
        <v>7.1999999999999995E-2</v>
      </c>
      <c r="F161" s="228">
        <v>1.2999999999999999E-2</v>
      </c>
      <c r="G161" s="241">
        <v>40.04</v>
      </c>
      <c r="H161" s="241">
        <v>0.57999999999999996</v>
      </c>
      <c r="I161" s="242">
        <v>0.57999999999999996</v>
      </c>
      <c r="J161" s="233">
        <v>8.9999999999999993E-3</v>
      </c>
    </row>
    <row r="162" spans="1:10" ht="27.75" customHeight="1" x14ac:dyDescent="0.25">
      <c r="A162" s="156" t="s">
        <v>667</v>
      </c>
      <c r="B162" s="28"/>
      <c r="C162" s="240">
        <v>0</v>
      </c>
      <c r="D162" s="226">
        <v>0.53</v>
      </c>
      <c r="E162" s="227">
        <v>7.1999999999999995E-2</v>
      </c>
      <c r="F162" s="228">
        <v>1.2999999999999999E-2</v>
      </c>
      <c r="G162" s="241">
        <v>64.17</v>
      </c>
      <c r="H162" s="241">
        <v>0.57999999999999996</v>
      </c>
      <c r="I162" s="242">
        <v>0.57999999999999996</v>
      </c>
      <c r="J162" s="233">
        <v>8.9999999999999993E-3</v>
      </c>
    </row>
    <row r="163" spans="1:10" ht="27.75" customHeight="1" x14ac:dyDescent="0.25">
      <c r="A163" s="156" t="s">
        <v>668</v>
      </c>
      <c r="B163" s="28"/>
      <c r="C163" s="240">
        <v>0</v>
      </c>
      <c r="D163" s="226">
        <v>0.53</v>
      </c>
      <c r="E163" s="227">
        <v>7.1999999999999995E-2</v>
      </c>
      <c r="F163" s="228">
        <v>1.2999999999999999E-2</v>
      </c>
      <c r="G163" s="241">
        <v>165.51</v>
      </c>
      <c r="H163" s="241">
        <v>0.57999999999999996</v>
      </c>
      <c r="I163" s="242">
        <v>0.57999999999999996</v>
      </c>
      <c r="J163" s="233">
        <v>8.9999999999999993E-3</v>
      </c>
    </row>
    <row r="164" spans="1:10" ht="27.75" customHeight="1" x14ac:dyDescent="0.25">
      <c r="A164" s="156" t="s">
        <v>669</v>
      </c>
      <c r="B164" s="28"/>
      <c r="C164" s="240">
        <v>0</v>
      </c>
      <c r="D164" s="226">
        <v>0.47499999999999998</v>
      </c>
      <c r="E164" s="227">
        <v>5.8000000000000003E-2</v>
      </c>
      <c r="F164" s="228">
        <v>1.0999999999999999E-2</v>
      </c>
      <c r="G164" s="241">
        <v>41.5</v>
      </c>
      <c r="H164" s="241">
        <v>0.79</v>
      </c>
      <c r="I164" s="242">
        <v>0.79</v>
      </c>
      <c r="J164" s="233">
        <v>8.0000000000000002E-3</v>
      </c>
    </row>
    <row r="165" spans="1:10" ht="27.75" customHeight="1" x14ac:dyDescent="0.25">
      <c r="A165" s="156" t="s">
        <v>670</v>
      </c>
      <c r="B165" s="28"/>
      <c r="C165" s="240">
        <v>0</v>
      </c>
      <c r="D165" s="226">
        <v>0.47499999999999998</v>
      </c>
      <c r="E165" s="227">
        <v>5.8000000000000003E-2</v>
      </c>
      <c r="F165" s="228">
        <v>1.0999999999999999E-2</v>
      </c>
      <c r="G165" s="241">
        <v>225.61</v>
      </c>
      <c r="H165" s="241">
        <v>0.79</v>
      </c>
      <c r="I165" s="242">
        <v>0.79</v>
      </c>
      <c r="J165" s="233">
        <v>8.0000000000000002E-3</v>
      </c>
    </row>
    <row r="166" spans="1:10" ht="27.75" customHeight="1" x14ac:dyDescent="0.25">
      <c r="A166" s="156" t="s">
        <v>671</v>
      </c>
      <c r="B166" s="28"/>
      <c r="C166" s="240">
        <v>0</v>
      </c>
      <c r="D166" s="226">
        <v>0.47499999999999998</v>
      </c>
      <c r="E166" s="227">
        <v>5.8000000000000003E-2</v>
      </c>
      <c r="F166" s="228">
        <v>1.0999999999999999E-2</v>
      </c>
      <c r="G166" s="241">
        <v>492.95</v>
      </c>
      <c r="H166" s="241">
        <v>0.79</v>
      </c>
      <c r="I166" s="242">
        <v>0.79</v>
      </c>
      <c r="J166" s="233">
        <v>8.0000000000000002E-3</v>
      </c>
    </row>
    <row r="167" spans="1:10" ht="27.75" customHeight="1" x14ac:dyDescent="0.25">
      <c r="A167" s="156" t="s">
        <v>672</v>
      </c>
      <c r="B167" s="28"/>
      <c r="C167" s="240">
        <v>0</v>
      </c>
      <c r="D167" s="226">
        <v>0.47499999999999998</v>
      </c>
      <c r="E167" s="227">
        <v>5.8000000000000003E-2</v>
      </c>
      <c r="F167" s="228">
        <v>1.0999999999999999E-2</v>
      </c>
      <c r="G167" s="241">
        <v>892.78</v>
      </c>
      <c r="H167" s="241">
        <v>0.79</v>
      </c>
      <c r="I167" s="242">
        <v>0.79</v>
      </c>
      <c r="J167" s="233">
        <v>8.0000000000000002E-3</v>
      </c>
    </row>
    <row r="168" spans="1:10" ht="27.75" customHeight="1" x14ac:dyDescent="0.25">
      <c r="A168" s="156" t="s">
        <v>673</v>
      </c>
      <c r="B168" s="28"/>
      <c r="C168" s="240">
        <v>0</v>
      </c>
      <c r="D168" s="226">
        <v>0.47499999999999998</v>
      </c>
      <c r="E168" s="227">
        <v>5.8000000000000003E-2</v>
      </c>
      <c r="F168" s="228">
        <v>1.0999999999999999E-2</v>
      </c>
      <c r="G168" s="241">
        <v>2189.65</v>
      </c>
      <c r="H168" s="241">
        <v>0.79</v>
      </c>
      <c r="I168" s="242">
        <v>0.79</v>
      </c>
      <c r="J168" s="233">
        <v>8.0000000000000002E-3</v>
      </c>
    </row>
    <row r="169" spans="1:10" ht="27.75" customHeight="1" x14ac:dyDescent="0.25">
      <c r="A169" s="156" t="s">
        <v>674</v>
      </c>
      <c r="B169" s="28"/>
      <c r="C169" s="240" t="s">
        <v>713</v>
      </c>
      <c r="D169" s="234">
        <v>2.0880000000000001</v>
      </c>
      <c r="E169" s="235">
        <v>0.14299999999999999</v>
      </c>
      <c r="F169" s="236">
        <v>6.6000000000000003E-2</v>
      </c>
      <c r="G169" s="230">
        <v>0</v>
      </c>
      <c r="H169" s="230">
        <v>0</v>
      </c>
      <c r="I169" s="230">
        <v>0</v>
      </c>
      <c r="J169" s="231">
        <v>0</v>
      </c>
    </row>
    <row r="170" spans="1:10" ht="27.75" customHeight="1" x14ac:dyDescent="0.25">
      <c r="A170" s="156" t="s">
        <v>675</v>
      </c>
      <c r="B170" s="28"/>
      <c r="C170" s="240" t="s">
        <v>533</v>
      </c>
      <c r="D170" s="226">
        <v>-0.84799999999999998</v>
      </c>
      <c r="E170" s="227">
        <v>-0.13700000000000001</v>
      </c>
      <c r="F170" s="228">
        <v>-2.3E-2</v>
      </c>
      <c r="G170" s="230">
        <v>0</v>
      </c>
      <c r="H170" s="230">
        <v>0</v>
      </c>
      <c r="I170" s="230">
        <v>0</v>
      </c>
      <c r="J170" s="231">
        <v>0</v>
      </c>
    </row>
    <row r="171" spans="1:10" ht="27.75" customHeight="1" x14ac:dyDescent="0.25">
      <c r="A171" s="156" t="s">
        <v>676</v>
      </c>
      <c r="B171" s="28"/>
      <c r="C171" s="240">
        <v>8</v>
      </c>
      <c r="D171" s="226">
        <v>-0.86799999999999999</v>
      </c>
      <c r="E171" s="227">
        <v>-0.13700000000000001</v>
      </c>
      <c r="F171" s="228">
        <v>-2.3E-2</v>
      </c>
      <c r="G171" s="230">
        <v>0</v>
      </c>
      <c r="H171" s="230">
        <v>0</v>
      </c>
      <c r="I171" s="230">
        <v>0</v>
      </c>
      <c r="J171" s="231">
        <v>0</v>
      </c>
    </row>
    <row r="172" spans="1:10" ht="27.75" customHeight="1" x14ac:dyDescent="0.25">
      <c r="A172" s="156" t="s">
        <v>677</v>
      </c>
      <c r="B172" s="28"/>
      <c r="C172" s="240">
        <v>0</v>
      </c>
      <c r="D172" s="226">
        <v>-0.84799999999999998</v>
      </c>
      <c r="E172" s="227">
        <v>-0.13700000000000001</v>
      </c>
      <c r="F172" s="228">
        <v>-2.3E-2</v>
      </c>
      <c r="G172" s="230">
        <v>0</v>
      </c>
      <c r="H172" s="230">
        <v>0</v>
      </c>
      <c r="I172" s="230">
        <v>0</v>
      </c>
      <c r="J172" s="233">
        <v>1.2999999999999999E-2</v>
      </c>
    </row>
    <row r="173" spans="1:10" ht="27.75" customHeight="1" x14ac:dyDescent="0.25">
      <c r="A173" s="156" t="s">
        <v>678</v>
      </c>
      <c r="B173" s="28"/>
      <c r="C173" s="240">
        <v>0</v>
      </c>
      <c r="D173" s="226">
        <v>-0.86799999999999999</v>
      </c>
      <c r="E173" s="227">
        <v>-0.13700000000000001</v>
      </c>
      <c r="F173" s="228">
        <v>-2.3E-2</v>
      </c>
      <c r="G173" s="230">
        <v>0</v>
      </c>
      <c r="H173" s="230">
        <v>0</v>
      </c>
      <c r="I173" s="230">
        <v>0</v>
      </c>
      <c r="J173" s="233">
        <v>1.4999999999999999E-2</v>
      </c>
    </row>
    <row r="174" spans="1:10" ht="27.75" customHeight="1" x14ac:dyDescent="0.25">
      <c r="A174" s="156" t="s">
        <v>679</v>
      </c>
      <c r="B174" s="28"/>
      <c r="C174" s="240">
        <v>0</v>
      </c>
      <c r="D174" s="226">
        <v>-0.95399999999999996</v>
      </c>
      <c r="E174" s="227">
        <v>-0.13</v>
      </c>
      <c r="F174" s="228">
        <v>-2.3E-2</v>
      </c>
      <c r="G174" s="241">
        <v>16.29</v>
      </c>
      <c r="H174" s="230">
        <v>0</v>
      </c>
      <c r="I174" s="230">
        <v>0</v>
      </c>
      <c r="J174" s="233">
        <v>2.4E-2</v>
      </c>
    </row>
    <row r="175" spans="1:10" ht="27.75" customHeight="1" x14ac:dyDescent="0.25">
      <c r="A175" s="156" t="s">
        <v>680</v>
      </c>
      <c r="B175" s="28"/>
      <c r="C175" s="240" t="s">
        <v>74</v>
      </c>
      <c r="D175" s="226">
        <v>0.23100000000000001</v>
      </c>
      <c r="E175" s="227">
        <v>3.6999999999999998E-2</v>
      </c>
      <c r="F175" s="228">
        <v>6.0000000000000001E-3</v>
      </c>
      <c r="G175" s="241">
        <v>0.44</v>
      </c>
      <c r="H175" s="230">
        <v>0</v>
      </c>
      <c r="I175" s="230">
        <v>0</v>
      </c>
      <c r="J175" s="231">
        <v>0</v>
      </c>
    </row>
    <row r="176" spans="1:10" ht="27.75" customHeight="1" x14ac:dyDescent="0.25">
      <c r="A176" s="156" t="s">
        <v>681</v>
      </c>
      <c r="B176" s="28"/>
      <c r="C176" s="240">
        <v>2</v>
      </c>
      <c r="D176" s="226">
        <v>0.23100000000000001</v>
      </c>
      <c r="E176" s="227">
        <v>3.6999999999999998E-2</v>
      </c>
      <c r="F176" s="228">
        <v>6.0000000000000001E-3</v>
      </c>
      <c r="G176" s="230">
        <v>0</v>
      </c>
      <c r="H176" s="230">
        <v>0</v>
      </c>
      <c r="I176" s="230">
        <v>0</v>
      </c>
      <c r="J176" s="231">
        <v>0</v>
      </c>
    </row>
    <row r="177" spans="1:10" ht="27.75" customHeight="1" x14ac:dyDescent="0.25">
      <c r="A177" s="156" t="s">
        <v>682</v>
      </c>
      <c r="B177" s="28"/>
      <c r="C177" s="240" t="s">
        <v>78</v>
      </c>
      <c r="D177" s="226">
        <v>0.246</v>
      </c>
      <c r="E177" s="227">
        <v>0.04</v>
      </c>
      <c r="F177" s="228">
        <v>7.0000000000000001E-3</v>
      </c>
      <c r="G177" s="241">
        <v>0.3</v>
      </c>
      <c r="H177" s="230">
        <v>0</v>
      </c>
      <c r="I177" s="230">
        <v>0</v>
      </c>
      <c r="J177" s="231">
        <v>0</v>
      </c>
    </row>
    <row r="178" spans="1:10" ht="27.75" customHeight="1" x14ac:dyDescent="0.25">
      <c r="A178" s="156" t="s">
        <v>683</v>
      </c>
      <c r="B178" s="28"/>
      <c r="C178" s="240" t="s">
        <v>78</v>
      </c>
      <c r="D178" s="226">
        <v>0.246</v>
      </c>
      <c r="E178" s="227">
        <v>0.04</v>
      </c>
      <c r="F178" s="228">
        <v>7.0000000000000001E-3</v>
      </c>
      <c r="G178" s="241">
        <v>0.43</v>
      </c>
      <c r="H178" s="230">
        <v>0</v>
      </c>
      <c r="I178" s="230">
        <v>0</v>
      </c>
      <c r="J178" s="231">
        <v>0</v>
      </c>
    </row>
    <row r="179" spans="1:10" ht="27.75" customHeight="1" x14ac:dyDescent="0.25">
      <c r="A179" s="156" t="s">
        <v>684</v>
      </c>
      <c r="B179" s="28"/>
      <c r="C179" s="240" t="s">
        <v>78</v>
      </c>
      <c r="D179" s="226">
        <v>0.246</v>
      </c>
      <c r="E179" s="227">
        <v>0.04</v>
      </c>
      <c r="F179" s="228">
        <v>7.0000000000000001E-3</v>
      </c>
      <c r="G179" s="241">
        <v>0.64</v>
      </c>
      <c r="H179" s="230">
        <v>0</v>
      </c>
      <c r="I179" s="230">
        <v>0</v>
      </c>
      <c r="J179" s="231">
        <v>0</v>
      </c>
    </row>
    <row r="180" spans="1:10" ht="27.75" customHeight="1" x14ac:dyDescent="0.25">
      <c r="A180" s="156" t="s">
        <v>685</v>
      </c>
      <c r="B180" s="28"/>
      <c r="C180" s="240" t="s">
        <v>78</v>
      </c>
      <c r="D180" s="226">
        <v>0.246</v>
      </c>
      <c r="E180" s="227">
        <v>0.04</v>
      </c>
      <c r="F180" s="228">
        <v>7.0000000000000001E-3</v>
      </c>
      <c r="G180" s="241">
        <v>1.03</v>
      </c>
      <c r="H180" s="230">
        <v>0</v>
      </c>
      <c r="I180" s="230">
        <v>0</v>
      </c>
      <c r="J180" s="231">
        <v>0</v>
      </c>
    </row>
    <row r="181" spans="1:10" ht="27.75" customHeight="1" x14ac:dyDescent="0.25">
      <c r="A181" s="156" t="s">
        <v>686</v>
      </c>
      <c r="B181" s="28"/>
      <c r="C181" s="240" t="s">
        <v>78</v>
      </c>
      <c r="D181" s="226">
        <v>0.246</v>
      </c>
      <c r="E181" s="227">
        <v>0.04</v>
      </c>
      <c r="F181" s="228">
        <v>7.0000000000000001E-3</v>
      </c>
      <c r="G181" s="241">
        <v>2.27</v>
      </c>
      <c r="H181" s="230">
        <v>0</v>
      </c>
      <c r="I181" s="230">
        <v>0</v>
      </c>
      <c r="J181" s="231">
        <v>0</v>
      </c>
    </row>
    <row r="182" spans="1:10" ht="27.75" customHeight="1" x14ac:dyDescent="0.25">
      <c r="A182" s="156" t="s">
        <v>687</v>
      </c>
      <c r="B182" s="28"/>
      <c r="C182" s="240">
        <v>4</v>
      </c>
      <c r="D182" s="226">
        <v>0.246</v>
      </c>
      <c r="E182" s="227">
        <v>0.04</v>
      </c>
      <c r="F182" s="228">
        <v>7.0000000000000001E-3</v>
      </c>
      <c r="G182" s="230">
        <v>0</v>
      </c>
      <c r="H182" s="230">
        <v>0</v>
      </c>
      <c r="I182" s="230">
        <v>0</v>
      </c>
      <c r="J182" s="231">
        <v>0</v>
      </c>
    </row>
    <row r="183" spans="1:10" ht="27.75" customHeight="1" x14ac:dyDescent="0.25">
      <c r="A183" s="156" t="s">
        <v>688</v>
      </c>
      <c r="B183" s="28"/>
      <c r="C183" s="240">
        <v>0</v>
      </c>
      <c r="D183" s="226">
        <v>0.17199999999999999</v>
      </c>
      <c r="E183" s="227">
        <v>2.7E-2</v>
      </c>
      <c r="F183" s="228">
        <v>5.0000000000000001E-3</v>
      </c>
      <c r="G183" s="241">
        <v>0.3</v>
      </c>
      <c r="H183" s="241">
        <v>0.11</v>
      </c>
      <c r="I183" s="242">
        <v>0.11</v>
      </c>
      <c r="J183" s="233">
        <v>3.0000000000000001E-3</v>
      </c>
    </row>
    <row r="184" spans="1:10" ht="27.75" customHeight="1" x14ac:dyDescent="0.25">
      <c r="A184" s="156" t="s">
        <v>689</v>
      </c>
      <c r="B184" s="28"/>
      <c r="C184" s="240">
        <v>0</v>
      </c>
      <c r="D184" s="226">
        <v>0.17199999999999999</v>
      </c>
      <c r="E184" s="227">
        <v>2.7E-2</v>
      </c>
      <c r="F184" s="228">
        <v>5.0000000000000001E-3</v>
      </c>
      <c r="G184" s="241">
        <v>3.59</v>
      </c>
      <c r="H184" s="241">
        <v>0.11</v>
      </c>
      <c r="I184" s="242">
        <v>0.11</v>
      </c>
      <c r="J184" s="233">
        <v>3.0000000000000001E-3</v>
      </c>
    </row>
    <row r="185" spans="1:10" ht="27.75" customHeight="1" x14ac:dyDescent="0.25">
      <c r="A185" s="156" t="s">
        <v>690</v>
      </c>
      <c r="B185" s="28"/>
      <c r="C185" s="240">
        <v>0</v>
      </c>
      <c r="D185" s="226">
        <v>0.17199999999999999</v>
      </c>
      <c r="E185" s="227">
        <v>2.7E-2</v>
      </c>
      <c r="F185" s="228">
        <v>5.0000000000000001E-3</v>
      </c>
      <c r="G185" s="241">
        <v>7.35</v>
      </c>
      <c r="H185" s="241">
        <v>0.11</v>
      </c>
      <c r="I185" s="242">
        <v>0.11</v>
      </c>
      <c r="J185" s="233">
        <v>3.0000000000000001E-3</v>
      </c>
    </row>
    <row r="186" spans="1:10" ht="27.75" customHeight="1" x14ac:dyDescent="0.25">
      <c r="A186" s="156" t="s">
        <v>691</v>
      </c>
      <c r="B186" s="28"/>
      <c r="C186" s="240">
        <v>0</v>
      </c>
      <c r="D186" s="226">
        <v>0.17199999999999999</v>
      </c>
      <c r="E186" s="227">
        <v>2.7E-2</v>
      </c>
      <c r="F186" s="228">
        <v>5.0000000000000001E-3</v>
      </c>
      <c r="G186" s="241">
        <v>11.78</v>
      </c>
      <c r="H186" s="241">
        <v>0.11</v>
      </c>
      <c r="I186" s="242">
        <v>0.11</v>
      </c>
      <c r="J186" s="233">
        <v>3.0000000000000001E-3</v>
      </c>
    </row>
    <row r="187" spans="1:10" ht="27.75" customHeight="1" x14ac:dyDescent="0.25">
      <c r="A187" s="156" t="s">
        <v>692</v>
      </c>
      <c r="B187" s="28"/>
      <c r="C187" s="240">
        <v>0</v>
      </c>
      <c r="D187" s="226">
        <v>0.17199999999999999</v>
      </c>
      <c r="E187" s="227">
        <v>2.7E-2</v>
      </c>
      <c r="F187" s="228">
        <v>5.0000000000000001E-3</v>
      </c>
      <c r="G187" s="241">
        <v>30.37</v>
      </c>
      <c r="H187" s="241">
        <v>0.11</v>
      </c>
      <c r="I187" s="242">
        <v>0.11</v>
      </c>
      <c r="J187" s="233">
        <v>3.0000000000000001E-3</v>
      </c>
    </row>
    <row r="188" spans="1:10" ht="27.75" customHeight="1" x14ac:dyDescent="0.25">
      <c r="A188" s="156" t="s">
        <v>693</v>
      </c>
      <c r="B188" s="28"/>
      <c r="C188" s="240">
        <v>0</v>
      </c>
      <c r="D188" s="226">
        <v>0.16900000000000001</v>
      </c>
      <c r="E188" s="227">
        <v>2.3E-2</v>
      </c>
      <c r="F188" s="228">
        <v>4.0000000000000001E-3</v>
      </c>
      <c r="G188" s="241">
        <v>0.52</v>
      </c>
      <c r="H188" s="241">
        <v>0.18</v>
      </c>
      <c r="I188" s="242">
        <v>0.18</v>
      </c>
      <c r="J188" s="233">
        <v>3.0000000000000001E-3</v>
      </c>
    </row>
    <row r="189" spans="1:10" ht="27.75" customHeight="1" x14ac:dyDescent="0.25">
      <c r="A189" s="156" t="s">
        <v>694</v>
      </c>
      <c r="B189" s="28"/>
      <c r="C189" s="240">
        <v>0</v>
      </c>
      <c r="D189" s="226">
        <v>0.16900000000000001</v>
      </c>
      <c r="E189" s="227">
        <v>2.3E-2</v>
      </c>
      <c r="F189" s="228">
        <v>4.0000000000000001E-3</v>
      </c>
      <c r="G189" s="241">
        <v>6.22</v>
      </c>
      <c r="H189" s="241">
        <v>0.18</v>
      </c>
      <c r="I189" s="242">
        <v>0.18</v>
      </c>
      <c r="J189" s="233">
        <v>3.0000000000000001E-3</v>
      </c>
    </row>
    <row r="190" spans="1:10" ht="27.75" customHeight="1" x14ac:dyDescent="0.25">
      <c r="A190" s="156" t="s">
        <v>695</v>
      </c>
      <c r="B190" s="28"/>
      <c r="C190" s="240">
        <v>0</v>
      </c>
      <c r="D190" s="226">
        <v>0.16900000000000001</v>
      </c>
      <c r="E190" s="227">
        <v>2.3E-2</v>
      </c>
      <c r="F190" s="228">
        <v>4.0000000000000001E-3</v>
      </c>
      <c r="G190" s="241">
        <v>12.74</v>
      </c>
      <c r="H190" s="241">
        <v>0.18</v>
      </c>
      <c r="I190" s="242">
        <v>0.18</v>
      </c>
      <c r="J190" s="233">
        <v>3.0000000000000001E-3</v>
      </c>
    </row>
    <row r="191" spans="1:10" ht="27.75" customHeight="1" x14ac:dyDescent="0.25">
      <c r="A191" s="156" t="s">
        <v>696</v>
      </c>
      <c r="B191" s="28"/>
      <c r="C191" s="240">
        <v>0</v>
      </c>
      <c r="D191" s="226">
        <v>0.16900000000000001</v>
      </c>
      <c r="E191" s="227">
        <v>2.3E-2</v>
      </c>
      <c r="F191" s="228">
        <v>4.0000000000000001E-3</v>
      </c>
      <c r="G191" s="241">
        <v>20.420000000000002</v>
      </c>
      <c r="H191" s="241">
        <v>0.18</v>
      </c>
      <c r="I191" s="242">
        <v>0.18</v>
      </c>
      <c r="J191" s="233">
        <v>3.0000000000000001E-3</v>
      </c>
    </row>
    <row r="192" spans="1:10" ht="27.75" customHeight="1" x14ac:dyDescent="0.25">
      <c r="A192" s="156" t="s">
        <v>697</v>
      </c>
      <c r="B192" s="28"/>
      <c r="C192" s="240">
        <v>0</v>
      </c>
      <c r="D192" s="226">
        <v>0.16900000000000001</v>
      </c>
      <c r="E192" s="227">
        <v>2.3E-2</v>
      </c>
      <c r="F192" s="228">
        <v>4.0000000000000001E-3</v>
      </c>
      <c r="G192" s="241">
        <v>52.66</v>
      </c>
      <c r="H192" s="241">
        <v>0.18</v>
      </c>
      <c r="I192" s="242">
        <v>0.18</v>
      </c>
      <c r="J192" s="233">
        <v>3.0000000000000001E-3</v>
      </c>
    </row>
    <row r="193" spans="1:10" ht="27.75" customHeight="1" x14ac:dyDescent="0.25">
      <c r="A193" s="156" t="s">
        <v>698</v>
      </c>
      <c r="B193" s="28"/>
      <c r="C193" s="240">
        <v>0</v>
      </c>
      <c r="D193" s="226">
        <v>0.151</v>
      </c>
      <c r="E193" s="227">
        <v>1.7999999999999999E-2</v>
      </c>
      <c r="F193" s="228">
        <v>3.0000000000000001E-3</v>
      </c>
      <c r="G193" s="241">
        <v>13.2</v>
      </c>
      <c r="H193" s="241">
        <v>0.25</v>
      </c>
      <c r="I193" s="242">
        <v>0.25</v>
      </c>
      <c r="J193" s="233">
        <v>2E-3</v>
      </c>
    </row>
    <row r="194" spans="1:10" ht="27.75" customHeight="1" x14ac:dyDescent="0.25">
      <c r="A194" s="156" t="s">
        <v>699</v>
      </c>
      <c r="B194" s="28"/>
      <c r="C194" s="240">
        <v>0</v>
      </c>
      <c r="D194" s="226">
        <v>0.151</v>
      </c>
      <c r="E194" s="227">
        <v>1.7999999999999999E-2</v>
      </c>
      <c r="F194" s="228">
        <v>3.0000000000000001E-3</v>
      </c>
      <c r="G194" s="241">
        <v>71.78</v>
      </c>
      <c r="H194" s="241">
        <v>0.25</v>
      </c>
      <c r="I194" s="242">
        <v>0.25</v>
      </c>
      <c r="J194" s="233">
        <v>2E-3</v>
      </c>
    </row>
    <row r="195" spans="1:10" ht="27.75" customHeight="1" x14ac:dyDescent="0.25">
      <c r="A195" s="156" t="s">
        <v>700</v>
      </c>
      <c r="B195" s="28"/>
      <c r="C195" s="240">
        <v>0</v>
      </c>
      <c r="D195" s="226">
        <v>0.151</v>
      </c>
      <c r="E195" s="227">
        <v>1.7999999999999999E-2</v>
      </c>
      <c r="F195" s="228">
        <v>3.0000000000000001E-3</v>
      </c>
      <c r="G195" s="241">
        <v>156.84</v>
      </c>
      <c r="H195" s="241">
        <v>0.25</v>
      </c>
      <c r="I195" s="242">
        <v>0.25</v>
      </c>
      <c r="J195" s="233">
        <v>2E-3</v>
      </c>
    </row>
    <row r="196" spans="1:10" ht="27.75" customHeight="1" x14ac:dyDescent="0.25">
      <c r="A196" s="156" t="s">
        <v>701</v>
      </c>
      <c r="B196" s="28"/>
      <c r="C196" s="240">
        <v>0</v>
      </c>
      <c r="D196" s="226">
        <v>0.151</v>
      </c>
      <c r="E196" s="227">
        <v>1.7999999999999999E-2</v>
      </c>
      <c r="F196" s="228">
        <v>3.0000000000000001E-3</v>
      </c>
      <c r="G196" s="241">
        <v>284.06</v>
      </c>
      <c r="H196" s="241">
        <v>0.25</v>
      </c>
      <c r="I196" s="242">
        <v>0.25</v>
      </c>
      <c r="J196" s="233">
        <v>2E-3</v>
      </c>
    </row>
    <row r="197" spans="1:10" ht="27.75" customHeight="1" x14ac:dyDescent="0.25">
      <c r="A197" s="156" t="s">
        <v>702</v>
      </c>
      <c r="B197" s="28"/>
      <c r="C197" s="240">
        <v>0</v>
      </c>
      <c r="D197" s="226">
        <v>0.151</v>
      </c>
      <c r="E197" s="227">
        <v>1.7999999999999999E-2</v>
      </c>
      <c r="F197" s="228">
        <v>3.0000000000000001E-3</v>
      </c>
      <c r="G197" s="241">
        <v>696.69</v>
      </c>
      <c r="H197" s="241">
        <v>0.25</v>
      </c>
      <c r="I197" s="242">
        <v>0.25</v>
      </c>
      <c r="J197" s="233">
        <v>2E-3</v>
      </c>
    </row>
    <row r="198" spans="1:10" ht="27.75" customHeight="1" x14ac:dyDescent="0.25">
      <c r="A198" s="156" t="s">
        <v>703</v>
      </c>
      <c r="B198" s="28"/>
      <c r="C198" s="240" t="s">
        <v>713</v>
      </c>
      <c r="D198" s="234">
        <v>0.66400000000000003</v>
      </c>
      <c r="E198" s="235">
        <v>4.5999999999999999E-2</v>
      </c>
      <c r="F198" s="236">
        <v>2.1000000000000001E-2</v>
      </c>
      <c r="G198" s="230">
        <v>0</v>
      </c>
      <c r="H198" s="230">
        <v>0</v>
      </c>
      <c r="I198" s="230">
        <v>0</v>
      </c>
      <c r="J198" s="231">
        <v>0</v>
      </c>
    </row>
    <row r="199" spans="1:10" ht="27.75" customHeight="1" x14ac:dyDescent="0.25">
      <c r="A199" s="156" t="s">
        <v>704</v>
      </c>
      <c r="B199" s="28"/>
      <c r="C199" s="240" t="s">
        <v>533</v>
      </c>
      <c r="D199" s="226">
        <v>-0.27</v>
      </c>
      <c r="E199" s="227">
        <v>-4.3999999999999997E-2</v>
      </c>
      <c r="F199" s="228">
        <v>-7.0000000000000001E-3</v>
      </c>
      <c r="G199" s="230">
        <v>0</v>
      </c>
      <c r="H199" s="230">
        <v>0</v>
      </c>
      <c r="I199" s="230">
        <v>0</v>
      </c>
      <c r="J199" s="231">
        <v>0</v>
      </c>
    </row>
    <row r="200" spans="1:10" ht="27.75" customHeight="1" x14ac:dyDescent="0.25">
      <c r="A200" s="156" t="s">
        <v>705</v>
      </c>
      <c r="B200" s="28"/>
      <c r="C200" s="240">
        <v>8</v>
      </c>
      <c r="D200" s="226">
        <v>-0.27600000000000002</v>
      </c>
      <c r="E200" s="227">
        <v>-4.3999999999999997E-2</v>
      </c>
      <c r="F200" s="228">
        <v>-7.0000000000000001E-3</v>
      </c>
      <c r="G200" s="230">
        <v>0</v>
      </c>
      <c r="H200" s="230">
        <v>0</v>
      </c>
      <c r="I200" s="230">
        <v>0</v>
      </c>
      <c r="J200" s="231">
        <v>0</v>
      </c>
    </row>
    <row r="201" spans="1:10" ht="27.75" customHeight="1" x14ac:dyDescent="0.25">
      <c r="A201" s="156" t="s">
        <v>706</v>
      </c>
      <c r="B201" s="28"/>
      <c r="C201" s="240">
        <v>0</v>
      </c>
      <c r="D201" s="226">
        <v>-0.27</v>
      </c>
      <c r="E201" s="227">
        <v>-4.3999999999999997E-2</v>
      </c>
      <c r="F201" s="228">
        <v>-7.0000000000000001E-3</v>
      </c>
      <c r="G201" s="230">
        <v>0</v>
      </c>
      <c r="H201" s="230">
        <v>0</v>
      </c>
      <c r="I201" s="230">
        <v>0</v>
      </c>
      <c r="J201" s="233">
        <v>4.0000000000000001E-3</v>
      </c>
    </row>
    <row r="202" spans="1:10" ht="27.75" customHeight="1" x14ac:dyDescent="0.25">
      <c r="A202" s="156" t="s">
        <v>707</v>
      </c>
      <c r="B202" s="28"/>
      <c r="C202" s="240">
        <v>0</v>
      </c>
      <c r="D202" s="226">
        <v>-0.27600000000000002</v>
      </c>
      <c r="E202" s="227">
        <v>-4.3999999999999997E-2</v>
      </c>
      <c r="F202" s="228">
        <v>-7.0000000000000001E-3</v>
      </c>
      <c r="G202" s="230">
        <v>0</v>
      </c>
      <c r="H202" s="230">
        <v>0</v>
      </c>
      <c r="I202" s="230">
        <v>0</v>
      </c>
      <c r="J202" s="233">
        <v>5.0000000000000001E-3</v>
      </c>
    </row>
    <row r="203" spans="1:10" ht="27.75" customHeight="1" x14ac:dyDescent="0.25">
      <c r="A203" s="156" t="s">
        <v>708</v>
      </c>
      <c r="B203" s="28"/>
      <c r="C203" s="240">
        <v>0</v>
      </c>
      <c r="D203" s="226">
        <v>-0.30399999999999999</v>
      </c>
      <c r="E203" s="227">
        <v>-4.1000000000000002E-2</v>
      </c>
      <c r="F203" s="228">
        <v>-7.0000000000000001E-3</v>
      </c>
      <c r="G203" s="241">
        <v>5.18</v>
      </c>
      <c r="H203" s="230">
        <v>0</v>
      </c>
      <c r="I203" s="230">
        <v>0</v>
      </c>
      <c r="J203" s="233">
        <v>8.0000000000000002E-3</v>
      </c>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EBF55933-F585-42F2-8A2D-B7D884022A43}"/>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959C-2A09-42C2-894B-75C449CBEBFF}">
  <sheetPr>
    <pageSetUpPr fitToPage="1"/>
  </sheetPr>
  <dimension ref="A1:M203"/>
  <sheetViews>
    <sheetView zoomScale="70" zoomScaleNormal="70" zoomScaleSheetLayoutView="85" workbookViewId="0">
      <selection activeCell="L2" sqref="L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SP Electricity North West Area (GSP Group _G)"</f>
        <v>Southern Electric Power Distribution plc - Effective from 1 April 2027 - Final LDNO tariffs in SP Electricity North West Area (GSP Group _G)</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81" t="s">
        <v>50</v>
      </c>
      <c r="B6" s="86" t="s">
        <v>140</v>
      </c>
      <c r="C6" s="86" t="s">
        <v>309</v>
      </c>
      <c r="D6" s="86" t="s">
        <v>310</v>
      </c>
      <c r="E6" s="87"/>
      <c r="F6" s="356" t="s">
        <v>57</v>
      </c>
      <c r="G6" s="357"/>
      <c r="H6" s="22"/>
      <c r="I6" s="86" t="s">
        <v>311</v>
      </c>
      <c r="J6" s="183" t="s">
        <v>310</v>
      </c>
      <c r="K6" s="87"/>
      <c r="L6" s="4"/>
      <c r="M6" s="4"/>
    </row>
    <row r="7" spans="1:13" ht="56.25" customHeight="1" x14ac:dyDescent="0.25">
      <c r="A7" s="81" t="s">
        <v>55</v>
      </c>
      <c r="B7" s="22"/>
      <c r="C7" s="86" t="s">
        <v>140</v>
      </c>
      <c r="D7" s="86" t="s">
        <v>312</v>
      </c>
      <c r="E7" s="87"/>
      <c r="F7" s="356" t="s">
        <v>54</v>
      </c>
      <c r="G7" s="357"/>
      <c r="H7" s="24" t="s">
        <v>140</v>
      </c>
      <c r="I7" s="86" t="s">
        <v>313</v>
      </c>
      <c r="J7" s="183" t="s">
        <v>310</v>
      </c>
      <c r="K7" s="87"/>
      <c r="L7" s="4"/>
      <c r="M7" s="4"/>
    </row>
    <row r="8" spans="1:13" ht="55.5" customHeight="1" x14ac:dyDescent="0.25">
      <c r="A8" s="82" t="s">
        <v>59</v>
      </c>
      <c r="B8" s="335" t="s">
        <v>60</v>
      </c>
      <c r="C8" s="336"/>
      <c r="D8" s="337"/>
      <c r="E8" s="87"/>
      <c r="F8" s="356" t="s">
        <v>144</v>
      </c>
      <c r="G8" s="357"/>
      <c r="H8" s="22"/>
      <c r="I8" s="86" t="s">
        <v>140</v>
      </c>
      <c r="J8" s="183" t="s">
        <v>312</v>
      </c>
      <c r="K8" s="87"/>
      <c r="L8" s="4"/>
      <c r="M8" s="4"/>
    </row>
    <row r="9" spans="1:13" s="79" customFormat="1" ht="55.5" customHeight="1" x14ac:dyDescent="0.25">
      <c r="E9" s="53"/>
      <c r="F9" s="53"/>
      <c r="G9" s="53"/>
      <c r="H9" s="53"/>
      <c r="I9" s="53"/>
      <c r="J9" s="53"/>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714</v>
      </c>
      <c r="D14" s="128">
        <v>12.164</v>
      </c>
      <c r="E14" s="129">
        <v>1.851</v>
      </c>
      <c r="F14" s="130">
        <v>0.10199999999999999</v>
      </c>
      <c r="G14" s="158">
        <v>6.01</v>
      </c>
      <c r="H14" s="159"/>
      <c r="I14" s="161"/>
      <c r="J14" s="45"/>
    </row>
    <row r="15" spans="1:13" ht="27.75" customHeight="1" x14ac:dyDescent="0.25">
      <c r="A15" s="156" t="s">
        <v>519</v>
      </c>
      <c r="B15" s="28"/>
      <c r="C15" s="157">
        <v>2</v>
      </c>
      <c r="D15" s="128">
        <v>12.164</v>
      </c>
      <c r="E15" s="129">
        <v>1.851</v>
      </c>
      <c r="F15" s="130">
        <v>0.10199999999999999</v>
      </c>
      <c r="G15" s="159"/>
      <c r="H15" s="159"/>
      <c r="I15" s="161"/>
      <c r="J15" s="45"/>
    </row>
    <row r="16" spans="1:13" ht="27.75" customHeight="1" x14ac:dyDescent="0.25">
      <c r="A16" s="156" t="s">
        <v>520</v>
      </c>
      <c r="B16" s="28"/>
      <c r="C16" s="157" t="s">
        <v>715</v>
      </c>
      <c r="D16" s="128">
        <v>11.202</v>
      </c>
      <c r="E16" s="129">
        <v>1.704</v>
      </c>
      <c r="F16" s="130">
        <v>9.4E-2</v>
      </c>
      <c r="G16" s="158">
        <v>5.26</v>
      </c>
      <c r="H16" s="159"/>
      <c r="I16" s="161"/>
      <c r="J16" s="45"/>
    </row>
    <row r="17" spans="1:10" ht="27.75" customHeight="1" x14ac:dyDescent="0.25">
      <c r="A17" s="156" t="s">
        <v>521</v>
      </c>
      <c r="B17" s="28"/>
      <c r="C17" s="157" t="s">
        <v>715</v>
      </c>
      <c r="D17" s="128">
        <v>11.202</v>
      </c>
      <c r="E17" s="129">
        <v>1.704</v>
      </c>
      <c r="F17" s="130">
        <v>9.4E-2</v>
      </c>
      <c r="G17" s="158">
        <v>6.55</v>
      </c>
      <c r="H17" s="159"/>
      <c r="I17" s="161"/>
      <c r="J17" s="45"/>
    </row>
    <row r="18" spans="1:10" ht="27.75" customHeight="1" x14ac:dyDescent="0.25">
      <c r="A18" s="156" t="s">
        <v>522</v>
      </c>
      <c r="B18" s="28"/>
      <c r="C18" s="157" t="s">
        <v>715</v>
      </c>
      <c r="D18" s="128">
        <v>11.202</v>
      </c>
      <c r="E18" s="129">
        <v>1.704</v>
      </c>
      <c r="F18" s="130">
        <v>9.4E-2</v>
      </c>
      <c r="G18" s="158">
        <v>7.2</v>
      </c>
      <c r="H18" s="159"/>
      <c r="I18" s="161"/>
      <c r="J18" s="45"/>
    </row>
    <row r="19" spans="1:10" ht="27.75" customHeight="1" x14ac:dyDescent="0.25">
      <c r="A19" s="156" t="s">
        <v>523</v>
      </c>
      <c r="B19" s="28"/>
      <c r="C19" s="157" t="s">
        <v>715</v>
      </c>
      <c r="D19" s="128">
        <v>11.202</v>
      </c>
      <c r="E19" s="129">
        <v>1.704</v>
      </c>
      <c r="F19" s="130">
        <v>9.4E-2</v>
      </c>
      <c r="G19" s="158">
        <v>9.23</v>
      </c>
      <c r="H19" s="159"/>
      <c r="I19" s="161"/>
      <c r="J19" s="45"/>
    </row>
    <row r="20" spans="1:10" ht="27.75" customHeight="1" x14ac:dyDescent="0.25">
      <c r="A20" s="156" t="s">
        <v>524</v>
      </c>
      <c r="B20" s="28"/>
      <c r="C20" s="157" t="s">
        <v>715</v>
      </c>
      <c r="D20" s="128">
        <v>11.202</v>
      </c>
      <c r="E20" s="129">
        <v>1.704</v>
      </c>
      <c r="F20" s="130">
        <v>9.4E-2</v>
      </c>
      <c r="G20" s="158">
        <v>15.78</v>
      </c>
      <c r="H20" s="159"/>
      <c r="I20" s="161"/>
      <c r="J20" s="45"/>
    </row>
    <row r="21" spans="1:10" ht="27.75" customHeight="1" x14ac:dyDescent="0.25">
      <c r="A21" s="156" t="s">
        <v>525</v>
      </c>
      <c r="B21" s="28"/>
      <c r="C21" s="157">
        <v>4</v>
      </c>
      <c r="D21" s="128">
        <v>11.202</v>
      </c>
      <c r="E21" s="129">
        <v>1.704</v>
      </c>
      <c r="F21" s="130">
        <v>9.4E-2</v>
      </c>
      <c r="G21" s="159"/>
      <c r="H21" s="159"/>
      <c r="I21" s="161"/>
      <c r="J21" s="45"/>
    </row>
    <row r="22" spans="1:10" ht="27.75" customHeight="1" x14ac:dyDescent="0.25">
      <c r="A22" s="156" t="s">
        <v>526</v>
      </c>
      <c r="B22" s="28"/>
      <c r="C22" s="157">
        <v>0</v>
      </c>
      <c r="D22" s="128">
        <v>7.415</v>
      </c>
      <c r="E22" s="129">
        <v>1.105</v>
      </c>
      <c r="F22" s="130">
        <v>0.06</v>
      </c>
      <c r="G22" s="158">
        <v>17.100000000000001</v>
      </c>
      <c r="H22" s="158">
        <v>5.23</v>
      </c>
      <c r="I22" s="162">
        <v>5.23</v>
      </c>
      <c r="J22" s="44">
        <v>0.14499999999999999</v>
      </c>
    </row>
    <row r="23" spans="1:10" ht="27.75" customHeight="1" x14ac:dyDescent="0.25">
      <c r="A23" s="156" t="s">
        <v>527</v>
      </c>
      <c r="B23" s="28"/>
      <c r="C23" s="157">
        <v>0</v>
      </c>
      <c r="D23" s="128">
        <v>7.415</v>
      </c>
      <c r="E23" s="129">
        <v>1.105</v>
      </c>
      <c r="F23" s="130">
        <v>0.06</v>
      </c>
      <c r="G23" s="158">
        <v>39.07</v>
      </c>
      <c r="H23" s="158">
        <v>5.23</v>
      </c>
      <c r="I23" s="162">
        <v>5.23</v>
      </c>
      <c r="J23" s="44">
        <v>0.14499999999999999</v>
      </c>
    </row>
    <row r="24" spans="1:10" ht="27.75" customHeight="1" x14ac:dyDescent="0.25">
      <c r="A24" s="156" t="s">
        <v>528</v>
      </c>
      <c r="B24" s="28"/>
      <c r="C24" s="157">
        <v>0</v>
      </c>
      <c r="D24" s="128">
        <v>7.415</v>
      </c>
      <c r="E24" s="129">
        <v>1.105</v>
      </c>
      <c r="F24" s="130">
        <v>0.06</v>
      </c>
      <c r="G24" s="158">
        <v>52.9</v>
      </c>
      <c r="H24" s="158">
        <v>5.23</v>
      </c>
      <c r="I24" s="162">
        <v>5.23</v>
      </c>
      <c r="J24" s="44">
        <v>0.14499999999999999</v>
      </c>
    </row>
    <row r="25" spans="1:10" ht="27.75" customHeight="1" x14ac:dyDescent="0.25">
      <c r="A25" s="156" t="s">
        <v>529</v>
      </c>
      <c r="B25" s="28"/>
      <c r="C25" s="157">
        <v>0</v>
      </c>
      <c r="D25" s="128">
        <v>7.415</v>
      </c>
      <c r="E25" s="129">
        <v>1.105</v>
      </c>
      <c r="F25" s="130">
        <v>0.06</v>
      </c>
      <c r="G25" s="158">
        <v>75.290000000000006</v>
      </c>
      <c r="H25" s="158">
        <v>5.23</v>
      </c>
      <c r="I25" s="162">
        <v>5.23</v>
      </c>
      <c r="J25" s="44">
        <v>0.14499999999999999</v>
      </c>
    </row>
    <row r="26" spans="1:10" ht="27.75" customHeight="1" x14ac:dyDescent="0.25">
      <c r="A26" s="156" t="s">
        <v>530</v>
      </c>
      <c r="B26" s="28"/>
      <c r="C26" s="157">
        <v>0</v>
      </c>
      <c r="D26" s="128">
        <v>7.415</v>
      </c>
      <c r="E26" s="129">
        <v>1.105</v>
      </c>
      <c r="F26" s="130">
        <v>0.06</v>
      </c>
      <c r="G26" s="158">
        <v>145.87</v>
      </c>
      <c r="H26" s="158">
        <v>5.23</v>
      </c>
      <c r="I26" s="162">
        <v>5.23</v>
      </c>
      <c r="J26" s="44">
        <v>0.14499999999999999</v>
      </c>
    </row>
    <row r="27" spans="1:10" ht="27.75" customHeight="1" x14ac:dyDescent="0.25">
      <c r="A27" s="156" t="s">
        <v>531</v>
      </c>
      <c r="B27" s="28"/>
      <c r="C27" s="163" t="s">
        <v>120</v>
      </c>
      <c r="D27" s="131">
        <v>34.402000000000001</v>
      </c>
      <c r="E27" s="132">
        <v>3.6219999999999999</v>
      </c>
      <c r="F27" s="130">
        <v>2.2959999999999998</v>
      </c>
      <c r="G27" s="159"/>
      <c r="H27" s="159"/>
      <c r="I27" s="161"/>
      <c r="J27" s="45"/>
    </row>
    <row r="28" spans="1:10" ht="27.75" customHeight="1" x14ac:dyDescent="0.25">
      <c r="A28" s="156" t="s">
        <v>532</v>
      </c>
      <c r="B28" s="28"/>
      <c r="C28" s="163" t="s">
        <v>123</v>
      </c>
      <c r="D28" s="128">
        <v>-12.646000000000001</v>
      </c>
      <c r="E28" s="129">
        <v>-1.9239999999999999</v>
      </c>
      <c r="F28" s="130">
        <v>-0.106</v>
      </c>
      <c r="G28" s="158">
        <v>0</v>
      </c>
      <c r="H28" s="159"/>
      <c r="I28" s="161"/>
      <c r="J28" s="45"/>
    </row>
    <row r="29" spans="1:10" ht="27.75" customHeight="1" x14ac:dyDescent="0.25">
      <c r="A29" s="156" t="s">
        <v>534</v>
      </c>
      <c r="B29" s="28"/>
      <c r="C29" s="163" t="s">
        <v>123</v>
      </c>
      <c r="D29" s="128">
        <v>-12.646000000000001</v>
      </c>
      <c r="E29" s="129">
        <v>-1.9239999999999999</v>
      </c>
      <c r="F29" s="130">
        <v>-0.106</v>
      </c>
      <c r="G29" s="158">
        <v>0</v>
      </c>
      <c r="H29" s="159"/>
      <c r="I29" s="161"/>
      <c r="J29" s="44">
        <v>0.22800000000000001</v>
      </c>
    </row>
    <row r="30" spans="1:10" ht="27.75" customHeight="1" x14ac:dyDescent="0.25">
      <c r="A30" s="160" t="s">
        <v>535</v>
      </c>
      <c r="B30" s="28"/>
      <c r="C30" s="163" t="s">
        <v>714</v>
      </c>
      <c r="D30" s="128">
        <v>8.6219999999999999</v>
      </c>
      <c r="E30" s="129">
        <v>1.3120000000000001</v>
      </c>
      <c r="F30" s="130">
        <v>7.1999999999999995E-2</v>
      </c>
      <c r="G30" s="158">
        <v>4.26</v>
      </c>
      <c r="H30" s="159"/>
      <c r="I30" s="161"/>
      <c r="J30" s="45"/>
    </row>
    <row r="31" spans="1:10" ht="27.75" customHeight="1" x14ac:dyDescent="0.25">
      <c r="A31" s="160" t="s">
        <v>536</v>
      </c>
      <c r="B31" s="28"/>
      <c r="C31" s="163">
        <v>2</v>
      </c>
      <c r="D31" s="128">
        <v>8.6219999999999999</v>
      </c>
      <c r="E31" s="129">
        <v>1.3120000000000001</v>
      </c>
      <c r="F31" s="130">
        <v>7.1999999999999995E-2</v>
      </c>
      <c r="G31" s="159"/>
      <c r="H31" s="159"/>
      <c r="I31" s="161"/>
      <c r="J31" s="45"/>
    </row>
    <row r="32" spans="1:10" ht="27.75" customHeight="1" x14ac:dyDescent="0.25">
      <c r="A32" s="160" t="s">
        <v>537</v>
      </c>
      <c r="B32" s="28"/>
      <c r="C32" s="163" t="s">
        <v>715</v>
      </c>
      <c r="D32" s="128">
        <v>7.94</v>
      </c>
      <c r="E32" s="129">
        <v>1.208</v>
      </c>
      <c r="F32" s="130">
        <v>6.7000000000000004E-2</v>
      </c>
      <c r="G32" s="158">
        <v>3.73</v>
      </c>
      <c r="H32" s="159"/>
      <c r="I32" s="161"/>
      <c r="J32" s="45"/>
    </row>
    <row r="33" spans="1:10" ht="27.75" customHeight="1" x14ac:dyDescent="0.25">
      <c r="A33" s="160" t="s">
        <v>538</v>
      </c>
      <c r="B33" s="28"/>
      <c r="C33" s="163" t="s">
        <v>715</v>
      </c>
      <c r="D33" s="128">
        <v>7.94</v>
      </c>
      <c r="E33" s="129">
        <v>1.208</v>
      </c>
      <c r="F33" s="130">
        <v>6.7000000000000004E-2</v>
      </c>
      <c r="G33" s="158">
        <v>4.6399999999999997</v>
      </c>
      <c r="H33" s="159"/>
      <c r="I33" s="161"/>
      <c r="J33" s="45"/>
    </row>
    <row r="34" spans="1:10" ht="27.75" customHeight="1" x14ac:dyDescent="0.25">
      <c r="A34" s="160" t="s">
        <v>539</v>
      </c>
      <c r="B34" s="28"/>
      <c r="C34" s="163" t="s">
        <v>715</v>
      </c>
      <c r="D34" s="128">
        <v>7.94</v>
      </c>
      <c r="E34" s="129">
        <v>1.208</v>
      </c>
      <c r="F34" s="130">
        <v>6.7000000000000004E-2</v>
      </c>
      <c r="G34" s="158">
        <v>5.0999999999999996</v>
      </c>
      <c r="H34" s="159"/>
      <c r="I34" s="161"/>
      <c r="J34" s="45"/>
    </row>
    <row r="35" spans="1:10" ht="27.75" customHeight="1" x14ac:dyDescent="0.25">
      <c r="A35" s="160" t="s">
        <v>540</v>
      </c>
      <c r="B35" s="28"/>
      <c r="C35" s="163" t="s">
        <v>715</v>
      </c>
      <c r="D35" s="128">
        <v>7.94</v>
      </c>
      <c r="E35" s="129">
        <v>1.208</v>
      </c>
      <c r="F35" s="130">
        <v>6.7000000000000004E-2</v>
      </c>
      <c r="G35" s="158">
        <v>6.54</v>
      </c>
      <c r="H35" s="159"/>
      <c r="I35" s="161"/>
      <c r="J35" s="45"/>
    </row>
    <row r="36" spans="1:10" ht="27.75" customHeight="1" x14ac:dyDescent="0.25">
      <c r="A36" s="160" t="s">
        <v>541</v>
      </c>
      <c r="B36" s="28"/>
      <c r="C36" s="163" t="s">
        <v>715</v>
      </c>
      <c r="D36" s="128">
        <v>7.94</v>
      </c>
      <c r="E36" s="129">
        <v>1.208</v>
      </c>
      <c r="F36" s="130">
        <v>6.7000000000000004E-2</v>
      </c>
      <c r="G36" s="158">
        <v>11.19</v>
      </c>
      <c r="H36" s="159"/>
      <c r="I36" s="161"/>
      <c r="J36" s="45"/>
    </row>
    <row r="37" spans="1:10" ht="27.75" customHeight="1" x14ac:dyDescent="0.25">
      <c r="A37" s="160" t="s">
        <v>542</v>
      </c>
      <c r="B37" s="28"/>
      <c r="C37" s="163">
        <v>4</v>
      </c>
      <c r="D37" s="128">
        <v>7.94</v>
      </c>
      <c r="E37" s="129">
        <v>1.208</v>
      </c>
      <c r="F37" s="130">
        <v>6.7000000000000004E-2</v>
      </c>
      <c r="G37" s="159"/>
      <c r="H37" s="159"/>
      <c r="I37" s="161"/>
      <c r="J37" s="45"/>
    </row>
    <row r="38" spans="1:10" ht="27.75" customHeight="1" x14ac:dyDescent="0.25">
      <c r="A38" s="160" t="s">
        <v>543</v>
      </c>
      <c r="B38" s="28"/>
      <c r="C38" s="163">
        <v>0</v>
      </c>
      <c r="D38" s="128">
        <v>5.2560000000000002</v>
      </c>
      <c r="E38" s="129">
        <v>0.78300000000000003</v>
      </c>
      <c r="F38" s="130">
        <v>4.2999999999999997E-2</v>
      </c>
      <c r="G38" s="158">
        <v>12.12</v>
      </c>
      <c r="H38" s="158">
        <v>3.71</v>
      </c>
      <c r="I38" s="162">
        <v>3.71</v>
      </c>
      <c r="J38" s="44">
        <v>0.10299999999999999</v>
      </c>
    </row>
    <row r="39" spans="1:10" ht="27.75" customHeight="1" x14ac:dyDescent="0.25">
      <c r="A39" s="160" t="s">
        <v>544</v>
      </c>
      <c r="B39" s="28"/>
      <c r="C39" s="163">
        <v>0</v>
      </c>
      <c r="D39" s="128">
        <v>5.2560000000000002</v>
      </c>
      <c r="E39" s="129">
        <v>0.78300000000000003</v>
      </c>
      <c r="F39" s="130">
        <v>4.2999999999999997E-2</v>
      </c>
      <c r="G39" s="158">
        <v>27.7</v>
      </c>
      <c r="H39" s="158">
        <v>3.71</v>
      </c>
      <c r="I39" s="162">
        <v>3.71</v>
      </c>
      <c r="J39" s="44">
        <v>0.10299999999999999</v>
      </c>
    </row>
    <row r="40" spans="1:10" ht="27.75" customHeight="1" x14ac:dyDescent="0.25">
      <c r="A40" s="160" t="s">
        <v>545</v>
      </c>
      <c r="B40" s="28"/>
      <c r="C40" s="163">
        <v>0</v>
      </c>
      <c r="D40" s="128">
        <v>5.2560000000000002</v>
      </c>
      <c r="E40" s="129">
        <v>0.78300000000000003</v>
      </c>
      <c r="F40" s="130">
        <v>4.2999999999999997E-2</v>
      </c>
      <c r="G40" s="158">
        <v>37.5</v>
      </c>
      <c r="H40" s="158">
        <v>3.71</v>
      </c>
      <c r="I40" s="162">
        <v>3.71</v>
      </c>
      <c r="J40" s="44">
        <v>0.10299999999999999</v>
      </c>
    </row>
    <row r="41" spans="1:10" ht="27.75" customHeight="1" x14ac:dyDescent="0.25">
      <c r="A41" s="160" t="s">
        <v>546</v>
      </c>
      <c r="B41" s="28"/>
      <c r="C41" s="163">
        <v>0</v>
      </c>
      <c r="D41" s="128">
        <v>5.2560000000000002</v>
      </c>
      <c r="E41" s="129">
        <v>0.78300000000000003</v>
      </c>
      <c r="F41" s="130">
        <v>4.2999999999999997E-2</v>
      </c>
      <c r="G41" s="158">
        <v>53.36</v>
      </c>
      <c r="H41" s="158">
        <v>3.71</v>
      </c>
      <c r="I41" s="162">
        <v>3.71</v>
      </c>
      <c r="J41" s="44">
        <v>0.10299999999999999</v>
      </c>
    </row>
    <row r="42" spans="1:10" ht="27.75" customHeight="1" x14ac:dyDescent="0.25">
      <c r="A42" s="160" t="s">
        <v>547</v>
      </c>
      <c r="B42" s="28"/>
      <c r="C42" s="163">
        <v>0</v>
      </c>
      <c r="D42" s="128">
        <v>5.2560000000000002</v>
      </c>
      <c r="E42" s="129">
        <v>0.78300000000000003</v>
      </c>
      <c r="F42" s="130">
        <v>4.2999999999999997E-2</v>
      </c>
      <c r="G42" s="158">
        <v>103.4</v>
      </c>
      <c r="H42" s="158">
        <v>3.71</v>
      </c>
      <c r="I42" s="162">
        <v>3.71</v>
      </c>
      <c r="J42" s="44">
        <v>0.10299999999999999</v>
      </c>
    </row>
    <row r="43" spans="1:10" ht="27.75" customHeight="1" x14ac:dyDescent="0.25">
      <c r="A43" s="160" t="s">
        <v>548</v>
      </c>
      <c r="B43" s="28"/>
      <c r="C43" s="163">
        <v>0</v>
      </c>
      <c r="D43" s="128">
        <v>6.476</v>
      </c>
      <c r="E43" s="129">
        <v>0.94099999999999995</v>
      </c>
      <c r="F43" s="130">
        <v>0.05</v>
      </c>
      <c r="G43" s="158">
        <v>65.819999999999993</v>
      </c>
      <c r="H43" s="158">
        <v>7.22</v>
      </c>
      <c r="I43" s="162">
        <v>7.22</v>
      </c>
      <c r="J43" s="44">
        <v>0.123</v>
      </c>
    </row>
    <row r="44" spans="1:10" ht="27.75" customHeight="1" x14ac:dyDescent="0.25">
      <c r="A44" s="160" t="s">
        <v>549</v>
      </c>
      <c r="B44" s="28"/>
      <c r="C44" s="163">
        <v>0</v>
      </c>
      <c r="D44" s="128">
        <v>6.476</v>
      </c>
      <c r="E44" s="129">
        <v>0.94099999999999995</v>
      </c>
      <c r="F44" s="130">
        <v>0.05</v>
      </c>
      <c r="G44" s="158">
        <v>92.01</v>
      </c>
      <c r="H44" s="158">
        <v>7.22</v>
      </c>
      <c r="I44" s="162">
        <v>7.22</v>
      </c>
      <c r="J44" s="44">
        <v>0.123</v>
      </c>
    </row>
    <row r="45" spans="1:10" ht="27.75" customHeight="1" x14ac:dyDescent="0.25">
      <c r="A45" s="160" t="s">
        <v>550</v>
      </c>
      <c r="B45" s="28"/>
      <c r="C45" s="163">
        <v>0</v>
      </c>
      <c r="D45" s="128">
        <v>6.476</v>
      </c>
      <c r="E45" s="129">
        <v>0.94099999999999995</v>
      </c>
      <c r="F45" s="130">
        <v>0.05</v>
      </c>
      <c r="G45" s="158">
        <v>108.5</v>
      </c>
      <c r="H45" s="158">
        <v>7.22</v>
      </c>
      <c r="I45" s="162">
        <v>7.22</v>
      </c>
      <c r="J45" s="44">
        <v>0.123</v>
      </c>
    </row>
    <row r="46" spans="1:10" ht="27.75" customHeight="1" x14ac:dyDescent="0.25">
      <c r="A46" s="160" t="s">
        <v>551</v>
      </c>
      <c r="B46" s="28"/>
      <c r="C46" s="163">
        <v>0</v>
      </c>
      <c r="D46" s="128">
        <v>6.476</v>
      </c>
      <c r="E46" s="129">
        <v>0.94099999999999995</v>
      </c>
      <c r="F46" s="130">
        <v>0.05</v>
      </c>
      <c r="G46" s="158">
        <v>135.19</v>
      </c>
      <c r="H46" s="158">
        <v>7.22</v>
      </c>
      <c r="I46" s="162">
        <v>7.22</v>
      </c>
      <c r="J46" s="44">
        <v>0.123</v>
      </c>
    </row>
    <row r="47" spans="1:10" ht="27.75" customHeight="1" x14ac:dyDescent="0.25">
      <c r="A47" s="160" t="s">
        <v>552</v>
      </c>
      <c r="B47" s="28"/>
      <c r="C47" s="163">
        <v>0</v>
      </c>
      <c r="D47" s="128">
        <v>6.476</v>
      </c>
      <c r="E47" s="129">
        <v>0.94099999999999995</v>
      </c>
      <c r="F47" s="130">
        <v>0.05</v>
      </c>
      <c r="G47" s="158">
        <v>219.35</v>
      </c>
      <c r="H47" s="158">
        <v>7.22</v>
      </c>
      <c r="I47" s="162">
        <v>7.22</v>
      </c>
      <c r="J47" s="44">
        <v>0.123</v>
      </c>
    </row>
    <row r="48" spans="1:10" ht="27.75" customHeight="1" x14ac:dyDescent="0.25">
      <c r="A48" s="160" t="s">
        <v>553</v>
      </c>
      <c r="B48" s="28"/>
      <c r="C48" s="163">
        <v>0</v>
      </c>
      <c r="D48" s="128">
        <v>5.0990000000000002</v>
      </c>
      <c r="E48" s="129">
        <v>0.71199999999999997</v>
      </c>
      <c r="F48" s="130">
        <v>3.6999999999999998E-2</v>
      </c>
      <c r="G48" s="158">
        <v>171.08</v>
      </c>
      <c r="H48" s="158">
        <v>8.48</v>
      </c>
      <c r="I48" s="162">
        <v>8.48</v>
      </c>
      <c r="J48" s="44">
        <v>8.7999999999999995E-2</v>
      </c>
    </row>
    <row r="49" spans="1:10" ht="27.75" customHeight="1" x14ac:dyDescent="0.25">
      <c r="A49" s="160" t="s">
        <v>554</v>
      </c>
      <c r="B49" s="28"/>
      <c r="C49" s="163">
        <v>0</v>
      </c>
      <c r="D49" s="128">
        <v>5.0990000000000002</v>
      </c>
      <c r="E49" s="129">
        <v>0.71199999999999997</v>
      </c>
      <c r="F49" s="130">
        <v>3.6999999999999998E-2</v>
      </c>
      <c r="G49" s="158">
        <v>357.69</v>
      </c>
      <c r="H49" s="158">
        <v>8.48</v>
      </c>
      <c r="I49" s="162">
        <v>8.48</v>
      </c>
      <c r="J49" s="44">
        <v>8.7999999999999995E-2</v>
      </c>
    </row>
    <row r="50" spans="1:10" ht="27.75" customHeight="1" x14ac:dyDescent="0.25">
      <c r="A50" s="160" t="s">
        <v>555</v>
      </c>
      <c r="B50" s="28"/>
      <c r="C50" s="163">
        <v>0</v>
      </c>
      <c r="D50" s="128">
        <v>5.0990000000000002</v>
      </c>
      <c r="E50" s="129">
        <v>0.71199999999999997</v>
      </c>
      <c r="F50" s="130">
        <v>3.6999999999999998E-2</v>
      </c>
      <c r="G50" s="158">
        <v>639.58000000000004</v>
      </c>
      <c r="H50" s="158">
        <v>8.48</v>
      </c>
      <c r="I50" s="162">
        <v>8.48</v>
      </c>
      <c r="J50" s="44">
        <v>8.7999999999999995E-2</v>
      </c>
    </row>
    <row r="51" spans="1:10" ht="27.75" customHeight="1" x14ac:dyDescent="0.25">
      <c r="A51" s="160" t="s">
        <v>556</v>
      </c>
      <c r="B51" s="28"/>
      <c r="C51" s="163">
        <v>0</v>
      </c>
      <c r="D51" s="128">
        <v>5.0990000000000002</v>
      </c>
      <c r="E51" s="129">
        <v>0.71199999999999997</v>
      </c>
      <c r="F51" s="130">
        <v>3.6999999999999998E-2</v>
      </c>
      <c r="G51" s="158">
        <v>1113.8900000000001</v>
      </c>
      <c r="H51" s="158">
        <v>8.48</v>
      </c>
      <c r="I51" s="162">
        <v>8.48</v>
      </c>
      <c r="J51" s="44">
        <v>8.7999999999999995E-2</v>
      </c>
    </row>
    <row r="52" spans="1:10" ht="27.75" customHeight="1" x14ac:dyDescent="0.25">
      <c r="A52" s="160" t="s">
        <v>557</v>
      </c>
      <c r="B52" s="28"/>
      <c r="C52" s="163">
        <v>0</v>
      </c>
      <c r="D52" s="128">
        <v>5.0990000000000002</v>
      </c>
      <c r="E52" s="129">
        <v>0.71199999999999997</v>
      </c>
      <c r="F52" s="130">
        <v>3.6999999999999998E-2</v>
      </c>
      <c r="G52" s="158">
        <v>2454.33</v>
      </c>
      <c r="H52" s="158">
        <v>8.48</v>
      </c>
      <c r="I52" s="162">
        <v>8.48</v>
      </c>
      <c r="J52" s="44">
        <v>8.7999999999999995E-2</v>
      </c>
    </row>
    <row r="53" spans="1:10" ht="27.75" customHeight="1" x14ac:dyDescent="0.25">
      <c r="A53" s="160" t="s">
        <v>558</v>
      </c>
      <c r="B53" s="28"/>
      <c r="C53" s="163" t="s">
        <v>120</v>
      </c>
      <c r="D53" s="131">
        <v>24.385000000000002</v>
      </c>
      <c r="E53" s="132">
        <v>2.5680000000000001</v>
      </c>
      <c r="F53" s="130">
        <v>1.627</v>
      </c>
      <c r="G53" s="159"/>
      <c r="H53" s="159"/>
      <c r="I53" s="161"/>
      <c r="J53" s="45"/>
    </row>
    <row r="54" spans="1:10" ht="27.75" customHeight="1" x14ac:dyDescent="0.25">
      <c r="A54" s="160" t="s">
        <v>559</v>
      </c>
      <c r="B54" s="28"/>
      <c r="C54" s="163" t="s">
        <v>123</v>
      </c>
      <c r="D54" s="128">
        <v>-12.646000000000001</v>
      </c>
      <c r="E54" s="129">
        <v>-1.9239999999999999</v>
      </c>
      <c r="F54" s="130">
        <v>-0.106</v>
      </c>
      <c r="G54" s="158">
        <v>0</v>
      </c>
      <c r="H54" s="159"/>
      <c r="I54" s="161"/>
      <c r="J54" s="45"/>
    </row>
    <row r="55" spans="1:10" ht="27.75" customHeight="1" x14ac:dyDescent="0.25">
      <c r="A55" s="160" t="s">
        <v>560</v>
      </c>
      <c r="B55" s="28"/>
      <c r="C55" s="163" t="s">
        <v>123</v>
      </c>
      <c r="D55" s="128">
        <v>-9.7940000000000005</v>
      </c>
      <c r="E55" s="129">
        <v>-1.466</v>
      </c>
      <c r="F55" s="130">
        <v>-0.08</v>
      </c>
      <c r="G55" s="158">
        <v>0</v>
      </c>
      <c r="H55" s="159"/>
      <c r="I55" s="161"/>
      <c r="J55" s="45"/>
    </row>
    <row r="56" spans="1:10" ht="27.75" customHeight="1" x14ac:dyDescent="0.25">
      <c r="A56" s="160" t="s">
        <v>561</v>
      </c>
      <c r="B56" s="28"/>
      <c r="C56" s="163">
        <v>0</v>
      </c>
      <c r="D56" s="128">
        <v>-12.646000000000001</v>
      </c>
      <c r="E56" s="129">
        <v>-1.9239999999999999</v>
      </c>
      <c r="F56" s="130">
        <v>-0.106</v>
      </c>
      <c r="G56" s="158">
        <v>0</v>
      </c>
      <c r="H56" s="159"/>
      <c r="I56" s="161"/>
      <c r="J56" s="44">
        <v>0.22800000000000001</v>
      </c>
    </row>
    <row r="57" spans="1:10" ht="27.75" customHeight="1" x14ac:dyDescent="0.25">
      <c r="A57" s="160" t="s">
        <v>562</v>
      </c>
      <c r="B57" s="28"/>
      <c r="C57" s="163">
        <v>0</v>
      </c>
      <c r="D57" s="128">
        <v>-9.7940000000000005</v>
      </c>
      <c r="E57" s="129">
        <v>-1.466</v>
      </c>
      <c r="F57" s="130">
        <v>-0.08</v>
      </c>
      <c r="G57" s="158">
        <v>0</v>
      </c>
      <c r="H57" s="159"/>
      <c r="I57" s="161"/>
      <c r="J57" s="44">
        <v>0.19800000000000001</v>
      </c>
    </row>
    <row r="58" spans="1:10" ht="27.75" customHeight="1" x14ac:dyDescent="0.25">
      <c r="A58" s="160" t="s">
        <v>563</v>
      </c>
      <c r="B58" s="28"/>
      <c r="C58" s="163">
        <v>0</v>
      </c>
      <c r="D58" s="128">
        <v>-7.1959999999999997</v>
      </c>
      <c r="E58" s="129">
        <v>-1.046</v>
      </c>
      <c r="F58" s="130">
        <v>-5.6000000000000001E-2</v>
      </c>
      <c r="G58" s="158">
        <v>0</v>
      </c>
      <c r="H58" s="159"/>
      <c r="I58" s="161"/>
      <c r="J58" s="44">
        <v>0.16</v>
      </c>
    </row>
    <row r="59" spans="1:10" ht="27.75" customHeight="1" x14ac:dyDescent="0.25">
      <c r="A59" s="156" t="s">
        <v>564</v>
      </c>
      <c r="B59" s="28"/>
      <c r="C59" s="163" t="s">
        <v>714</v>
      </c>
      <c r="D59" s="128">
        <v>7.0419999999999998</v>
      </c>
      <c r="E59" s="129">
        <v>1.071</v>
      </c>
      <c r="F59" s="130">
        <v>5.8999999999999997E-2</v>
      </c>
      <c r="G59" s="158">
        <v>3.54</v>
      </c>
      <c r="H59" s="159"/>
      <c r="I59" s="161"/>
      <c r="J59" s="45"/>
    </row>
    <row r="60" spans="1:10" ht="27.75" customHeight="1" x14ac:dyDescent="0.25">
      <c r="A60" s="156" t="s">
        <v>565</v>
      </c>
      <c r="B60" s="28"/>
      <c r="C60" s="163">
        <v>2</v>
      </c>
      <c r="D60" s="128">
        <v>7.0419999999999998</v>
      </c>
      <c r="E60" s="129">
        <v>1.071</v>
      </c>
      <c r="F60" s="130">
        <v>5.8999999999999997E-2</v>
      </c>
      <c r="G60" s="159"/>
      <c r="H60" s="159"/>
      <c r="I60" s="161"/>
      <c r="J60" s="45"/>
    </row>
    <row r="61" spans="1:10" ht="27.75" customHeight="1" x14ac:dyDescent="0.25">
      <c r="A61" s="156" t="s">
        <v>566</v>
      </c>
      <c r="B61" s="28"/>
      <c r="C61" s="163" t="s">
        <v>715</v>
      </c>
      <c r="D61" s="128">
        <v>6.484</v>
      </c>
      <c r="E61" s="129">
        <v>0.98699999999999999</v>
      </c>
      <c r="F61" s="130">
        <v>5.3999999999999999E-2</v>
      </c>
      <c r="G61" s="158">
        <v>3.04</v>
      </c>
      <c r="H61" s="159"/>
      <c r="I61" s="161"/>
      <c r="J61" s="45"/>
    </row>
    <row r="62" spans="1:10" ht="27.75" customHeight="1" x14ac:dyDescent="0.25">
      <c r="A62" s="156" t="s">
        <v>567</v>
      </c>
      <c r="B62" s="28"/>
      <c r="C62" s="163" t="s">
        <v>715</v>
      </c>
      <c r="D62" s="128">
        <v>6.484</v>
      </c>
      <c r="E62" s="129">
        <v>0.98699999999999999</v>
      </c>
      <c r="F62" s="130">
        <v>5.3999999999999999E-2</v>
      </c>
      <c r="G62" s="158">
        <v>3.9</v>
      </c>
      <c r="H62" s="159"/>
      <c r="I62" s="161"/>
      <c r="J62" s="45"/>
    </row>
    <row r="63" spans="1:10" ht="27.75" customHeight="1" x14ac:dyDescent="0.25">
      <c r="A63" s="156" t="s">
        <v>568</v>
      </c>
      <c r="B63" s="28"/>
      <c r="C63" s="163" t="s">
        <v>715</v>
      </c>
      <c r="D63" s="128">
        <v>6.484</v>
      </c>
      <c r="E63" s="129">
        <v>0.98699999999999999</v>
      </c>
      <c r="F63" s="130">
        <v>5.3999999999999999E-2</v>
      </c>
      <c r="G63" s="158">
        <v>4.33</v>
      </c>
      <c r="H63" s="159"/>
      <c r="I63" s="161"/>
      <c r="J63" s="45"/>
    </row>
    <row r="64" spans="1:10" ht="27.75" customHeight="1" x14ac:dyDescent="0.25">
      <c r="A64" s="156" t="s">
        <v>569</v>
      </c>
      <c r="B64" s="28"/>
      <c r="C64" s="163" t="s">
        <v>715</v>
      </c>
      <c r="D64" s="128">
        <v>6.484</v>
      </c>
      <c r="E64" s="129">
        <v>0.98699999999999999</v>
      </c>
      <c r="F64" s="130">
        <v>5.3999999999999999E-2</v>
      </c>
      <c r="G64" s="158">
        <v>5.67</v>
      </c>
      <c r="H64" s="159"/>
      <c r="I64" s="161"/>
      <c r="J64" s="45"/>
    </row>
    <row r="65" spans="1:10" ht="27.75" customHeight="1" x14ac:dyDescent="0.25">
      <c r="A65" s="156" t="s">
        <v>570</v>
      </c>
      <c r="B65" s="28"/>
      <c r="C65" s="163" t="s">
        <v>715</v>
      </c>
      <c r="D65" s="128">
        <v>6.484</v>
      </c>
      <c r="E65" s="129">
        <v>0.98699999999999999</v>
      </c>
      <c r="F65" s="130">
        <v>5.3999999999999999E-2</v>
      </c>
      <c r="G65" s="158">
        <v>10</v>
      </c>
      <c r="H65" s="159"/>
      <c r="I65" s="161"/>
      <c r="J65" s="45"/>
    </row>
    <row r="66" spans="1:10" ht="27.75" customHeight="1" x14ac:dyDescent="0.25">
      <c r="A66" s="156" t="s">
        <v>571</v>
      </c>
      <c r="B66" s="28"/>
      <c r="C66" s="163">
        <v>4</v>
      </c>
      <c r="D66" s="128">
        <v>6.484</v>
      </c>
      <c r="E66" s="129">
        <v>0.98699999999999999</v>
      </c>
      <c r="F66" s="130">
        <v>5.3999999999999999E-2</v>
      </c>
      <c r="G66" s="159"/>
      <c r="H66" s="159"/>
      <c r="I66" s="161"/>
      <c r="J66" s="45"/>
    </row>
    <row r="67" spans="1:10" ht="27.75" customHeight="1" x14ac:dyDescent="0.25">
      <c r="A67" s="156" t="s">
        <v>572</v>
      </c>
      <c r="B67" s="28"/>
      <c r="C67" s="163">
        <v>0</v>
      </c>
      <c r="D67" s="128">
        <v>4.2930000000000001</v>
      </c>
      <c r="E67" s="129">
        <v>0.64</v>
      </c>
      <c r="F67" s="130">
        <v>3.5000000000000003E-2</v>
      </c>
      <c r="G67" s="158">
        <v>9.9</v>
      </c>
      <c r="H67" s="158">
        <v>3.03</v>
      </c>
      <c r="I67" s="162">
        <v>3.03</v>
      </c>
      <c r="J67" s="44">
        <v>8.4000000000000005E-2</v>
      </c>
    </row>
    <row r="68" spans="1:10" ht="27.75" customHeight="1" x14ac:dyDescent="0.25">
      <c r="A68" s="156" t="s">
        <v>573</v>
      </c>
      <c r="B68" s="28"/>
      <c r="C68" s="163">
        <v>0</v>
      </c>
      <c r="D68" s="128">
        <v>4.2930000000000001</v>
      </c>
      <c r="E68" s="129">
        <v>0.64</v>
      </c>
      <c r="F68" s="130">
        <v>3.5000000000000003E-2</v>
      </c>
      <c r="G68" s="158">
        <v>24.42</v>
      </c>
      <c r="H68" s="158">
        <v>3.03</v>
      </c>
      <c r="I68" s="162">
        <v>3.03</v>
      </c>
      <c r="J68" s="44">
        <v>8.4000000000000005E-2</v>
      </c>
    </row>
    <row r="69" spans="1:10" ht="27.75" customHeight="1" x14ac:dyDescent="0.25">
      <c r="A69" s="156" t="s">
        <v>574</v>
      </c>
      <c r="B69" s="28"/>
      <c r="C69" s="163">
        <v>0</v>
      </c>
      <c r="D69" s="128">
        <v>4.2930000000000001</v>
      </c>
      <c r="E69" s="129">
        <v>0.64</v>
      </c>
      <c r="F69" s="130">
        <v>3.5000000000000003E-2</v>
      </c>
      <c r="G69" s="158">
        <v>33.56</v>
      </c>
      <c r="H69" s="158">
        <v>3.03</v>
      </c>
      <c r="I69" s="162">
        <v>3.03</v>
      </c>
      <c r="J69" s="44">
        <v>8.4000000000000005E-2</v>
      </c>
    </row>
    <row r="70" spans="1:10" ht="27.75" customHeight="1" x14ac:dyDescent="0.25">
      <c r="A70" s="156" t="s">
        <v>575</v>
      </c>
      <c r="B70" s="28"/>
      <c r="C70" s="163">
        <v>0</v>
      </c>
      <c r="D70" s="128">
        <v>4.2930000000000001</v>
      </c>
      <c r="E70" s="129">
        <v>0.64</v>
      </c>
      <c r="F70" s="130">
        <v>3.5000000000000003E-2</v>
      </c>
      <c r="G70" s="158">
        <v>48.35</v>
      </c>
      <c r="H70" s="158">
        <v>3.03</v>
      </c>
      <c r="I70" s="162">
        <v>3.03</v>
      </c>
      <c r="J70" s="44">
        <v>8.4000000000000005E-2</v>
      </c>
    </row>
    <row r="71" spans="1:10" ht="27.75" customHeight="1" x14ac:dyDescent="0.25">
      <c r="A71" s="156" t="s">
        <v>576</v>
      </c>
      <c r="B71" s="28"/>
      <c r="C71" s="163">
        <v>0</v>
      </c>
      <c r="D71" s="128">
        <v>4.2930000000000001</v>
      </c>
      <c r="E71" s="129">
        <v>0.64</v>
      </c>
      <c r="F71" s="130">
        <v>3.5000000000000003E-2</v>
      </c>
      <c r="G71" s="158">
        <v>95</v>
      </c>
      <c r="H71" s="158">
        <v>3.03</v>
      </c>
      <c r="I71" s="162">
        <v>3.03</v>
      </c>
      <c r="J71" s="44">
        <v>8.4000000000000005E-2</v>
      </c>
    </row>
    <row r="72" spans="1:10" ht="27.75" customHeight="1" x14ac:dyDescent="0.25">
      <c r="A72" s="156" t="s">
        <v>577</v>
      </c>
      <c r="B72" s="28"/>
      <c r="C72" s="163">
        <v>0</v>
      </c>
      <c r="D72" s="128">
        <v>5.1580000000000004</v>
      </c>
      <c r="E72" s="129">
        <v>0.749</v>
      </c>
      <c r="F72" s="130">
        <v>0.04</v>
      </c>
      <c r="G72" s="158">
        <v>52.42</v>
      </c>
      <c r="H72" s="158">
        <v>5.75</v>
      </c>
      <c r="I72" s="162">
        <v>5.75</v>
      </c>
      <c r="J72" s="44">
        <v>9.8000000000000004E-2</v>
      </c>
    </row>
    <row r="73" spans="1:10" ht="27.75" customHeight="1" x14ac:dyDescent="0.25">
      <c r="A73" s="156" t="s">
        <v>578</v>
      </c>
      <c r="B73" s="28"/>
      <c r="C73" s="163">
        <v>0</v>
      </c>
      <c r="D73" s="128">
        <v>5.1580000000000004</v>
      </c>
      <c r="E73" s="129">
        <v>0.749</v>
      </c>
      <c r="F73" s="130">
        <v>0.04</v>
      </c>
      <c r="G73" s="158">
        <v>76.23</v>
      </c>
      <c r="H73" s="158">
        <v>5.75</v>
      </c>
      <c r="I73" s="162">
        <v>5.75</v>
      </c>
      <c r="J73" s="44">
        <v>9.8000000000000004E-2</v>
      </c>
    </row>
    <row r="74" spans="1:10" ht="27.75" customHeight="1" x14ac:dyDescent="0.25">
      <c r="A74" s="156" t="s">
        <v>579</v>
      </c>
      <c r="B74" s="28"/>
      <c r="C74" s="163">
        <v>0</v>
      </c>
      <c r="D74" s="128">
        <v>5.1580000000000004</v>
      </c>
      <c r="E74" s="129">
        <v>0.749</v>
      </c>
      <c r="F74" s="130">
        <v>0.04</v>
      </c>
      <c r="G74" s="158">
        <v>91.22</v>
      </c>
      <c r="H74" s="158">
        <v>5.75</v>
      </c>
      <c r="I74" s="162">
        <v>5.75</v>
      </c>
      <c r="J74" s="44">
        <v>9.8000000000000004E-2</v>
      </c>
    </row>
    <row r="75" spans="1:10" ht="27.75" customHeight="1" x14ac:dyDescent="0.25">
      <c r="A75" s="156" t="s">
        <v>580</v>
      </c>
      <c r="B75" s="28"/>
      <c r="C75" s="163">
        <v>0</v>
      </c>
      <c r="D75" s="128">
        <v>5.1580000000000004</v>
      </c>
      <c r="E75" s="129">
        <v>0.749</v>
      </c>
      <c r="F75" s="130">
        <v>0.04</v>
      </c>
      <c r="G75" s="158">
        <v>115.49</v>
      </c>
      <c r="H75" s="158">
        <v>5.75</v>
      </c>
      <c r="I75" s="162">
        <v>5.75</v>
      </c>
      <c r="J75" s="44">
        <v>9.8000000000000004E-2</v>
      </c>
    </row>
    <row r="76" spans="1:10" ht="27.75" customHeight="1" x14ac:dyDescent="0.25">
      <c r="A76" s="156" t="s">
        <v>581</v>
      </c>
      <c r="B76" s="28"/>
      <c r="C76" s="163">
        <v>0</v>
      </c>
      <c r="D76" s="128">
        <v>5.1580000000000004</v>
      </c>
      <c r="E76" s="129">
        <v>0.749</v>
      </c>
      <c r="F76" s="130">
        <v>0.04</v>
      </c>
      <c r="G76" s="158">
        <v>192</v>
      </c>
      <c r="H76" s="158">
        <v>5.75</v>
      </c>
      <c r="I76" s="162">
        <v>5.75</v>
      </c>
      <c r="J76" s="44">
        <v>9.8000000000000004E-2</v>
      </c>
    </row>
    <row r="77" spans="1:10" ht="27.75" customHeight="1" x14ac:dyDescent="0.25">
      <c r="A77" s="156" t="s">
        <v>582</v>
      </c>
      <c r="B77" s="28"/>
      <c r="C77" s="163">
        <v>0</v>
      </c>
      <c r="D77" s="128">
        <v>4.0060000000000002</v>
      </c>
      <c r="E77" s="129">
        <v>0.55900000000000005</v>
      </c>
      <c r="F77" s="130">
        <v>2.9000000000000001E-2</v>
      </c>
      <c r="G77" s="158">
        <v>134.41</v>
      </c>
      <c r="H77" s="158">
        <v>6.67</v>
      </c>
      <c r="I77" s="162">
        <v>6.67</v>
      </c>
      <c r="J77" s="44">
        <v>6.9000000000000006E-2</v>
      </c>
    </row>
    <row r="78" spans="1:10" ht="27.75" customHeight="1" x14ac:dyDescent="0.25">
      <c r="A78" s="156" t="s">
        <v>583</v>
      </c>
      <c r="B78" s="28"/>
      <c r="C78" s="163">
        <v>0</v>
      </c>
      <c r="D78" s="128">
        <v>4.0060000000000002</v>
      </c>
      <c r="E78" s="129">
        <v>0.55900000000000005</v>
      </c>
      <c r="F78" s="130">
        <v>2.9000000000000001E-2</v>
      </c>
      <c r="G78" s="158">
        <v>301.77</v>
      </c>
      <c r="H78" s="158">
        <v>6.67</v>
      </c>
      <c r="I78" s="162">
        <v>6.67</v>
      </c>
      <c r="J78" s="44">
        <v>6.9000000000000006E-2</v>
      </c>
    </row>
    <row r="79" spans="1:10" ht="27.75" customHeight="1" x14ac:dyDescent="0.25">
      <c r="A79" s="156" t="s">
        <v>584</v>
      </c>
      <c r="B79" s="28"/>
      <c r="C79" s="163">
        <v>0</v>
      </c>
      <c r="D79" s="128">
        <v>4.0060000000000002</v>
      </c>
      <c r="E79" s="129">
        <v>0.55900000000000005</v>
      </c>
      <c r="F79" s="130">
        <v>2.9000000000000001E-2</v>
      </c>
      <c r="G79" s="158">
        <v>554.57000000000005</v>
      </c>
      <c r="H79" s="158">
        <v>6.67</v>
      </c>
      <c r="I79" s="162">
        <v>6.67</v>
      </c>
      <c r="J79" s="44">
        <v>6.9000000000000006E-2</v>
      </c>
    </row>
    <row r="80" spans="1:10" ht="27.75" customHeight="1" x14ac:dyDescent="0.25">
      <c r="A80" s="156" t="s">
        <v>585</v>
      </c>
      <c r="B80" s="28"/>
      <c r="C80" s="163">
        <v>0</v>
      </c>
      <c r="D80" s="128">
        <v>4.0060000000000002</v>
      </c>
      <c r="E80" s="129">
        <v>0.55900000000000005</v>
      </c>
      <c r="F80" s="130">
        <v>2.9000000000000001E-2</v>
      </c>
      <c r="G80" s="158">
        <v>979.96</v>
      </c>
      <c r="H80" s="158">
        <v>6.67</v>
      </c>
      <c r="I80" s="162">
        <v>6.67</v>
      </c>
      <c r="J80" s="44">
        <v>6.9000000000000006E-2</v>
      </c>
    </row>
    <row r="81" spans="1:10" ht="27.75" customHeight="1" x14ac:dyDescent="0.25">
      <c r="A81" s="156" t="s">
        <v>586</v>
      </c>
      <c r="B81" s="28"/>
      <c r="C81" s="163">
        <v>0</v>
      </c>
      <c r="D81" s="128">
        <v>4.0060000000000002</v>
      </c>
      <c r="E81" s="129">
        <v>0.55900000000000005</v>
      </c>
      <c r="F81" s="130">
        <v>2.9000000000000001E-2</v>
      </c>
      <c r="G81" s="158">
        <v>2182.11</v>
      </c>
      <c r="H81" s="158">
        <v>6.67</v>
      </c>
      <c r="I81" s="162">
        <v>6.67</v>
      </c>
      <c r="J81" s="44">
        <v>6.9000000000000006E-2</v>
      </c>
    </row>
    <row r="82" spans="1:10" ht="27.75" customHeight="1" x14ac:dyDescent="0.25">
      <c r="A82" s="156" t="s">
        <v>587</v>
      </c>
      <c r="B82" s="28"/>
      <c r="C82" s="163" t="s">
        <v>120</v>
      </c>
      <c r="D82" s="131">
        <v>19.922000000000001</v>
      </c>
      <c r="E82" s="132">
        <v>2.1040000000000001</v>
      </c>
      <c r="F82" s="130">
        <v>1.3360000000000001</v>
      </c>
      <c r="G82" s="159"/>
      <c r="H82" s="159"/>
      <c r="I82" s="161"/>
      <c r="J82" s="45"/>
    </row>
    <row r="83" spans="1:10" ht="27.75" customHeight="1" x14ac:dyDescent="0.25">
      <c r="A83" s="156" t="s">
        <v>588</v>
      </c>
      <c r="B83" s="28"/>
      <c r="C83" s="163" t="s">
        <v>123</v>
      </c>
      <c r="D83" s="128">
        <v>-7.2549999999999999</v>
      </c>
      <c r="E83" s="129">
        <v>-1.1040000000000001</v>
      </c>
      <c r="F83" s="130">
        <v>-6.0999999999999999E-2</v>
      </c>
      <c r="G83" s="158">
        <v>0</v>
      </c>
      <c r="H83" s="159"/>
      <c r="I83" s="161"/>
      <c r="J83" s="45"/>
    </row>
    <row r="84" spans="1:10" ht="27.75" customHeight="1" x14ac:dyDescent="0.25">
      <c r="A84" s="156" t="s">
        <v>589</v>
      </c>
      <c r="B84" s="28"/>
      <c r="C84" s="163" t="s">
        <v>123</v>
      </c>
      <c r="D84" s="128">
        <v>-6.5529999999999999</v>
      </c>
      <c r="E84" s="129">
        <v>-0.98099999999999998</v>
      </c>
      <c r="F84" s="130">
        <v>-5.2999999999999999E-2</v>
      </c>
      <c r="G84" s="158">
        <v>0</v>
      </c>
      <c r="H84" s="159"/>
      <c r="I84" s="161"/>
      <c r="J84" s="45"/>
    </row>
    <row r="85" spans="1:10" ht="27.75" customHeight="1" x14ac:dyDescent="0.25">
      <c r="A85" s="156" t="s">
        <v>590</v>
      </c>
      <c r="B85" s="28"/>
      <c r="C85" s="163">
        <v>0</v>
      </c>
      <c r="D85" s="128">
        <v>-7.2549999999999999</v>
      </c>
      <c r="E85" s="129">
        <v>-1.1040000000000001</v>
      </c>
      <c r="F85" s="130">
        <v>-6.0999999999999999E-2</v>
      </c>
      <c r="G85" s="158">
        <v>0</v>
      </c>
      <c r="H85" s="159"/>
      <c r="I85" s="161"/>
      <c r="J85" s="44">
        <v>0.13100000000000001</v>
      </c>
    </row>
    <row r="86" spans="1:10" ht="27.75" customHeight="1" x14ac:dyDescent="0.25">
      <c r="A86" s="156" t="s">
        <v>591</v>
      </c>
      <c r="B86" s="28"/>
      <c r="C86" s="163">
        <v>0</v>
      </c>
      <c r="D86" s="128">
        <v>-6.5529999999999999</v>
      </c>
      <c r="E86" s="129">
        <v>-0.98099999999999998</v>
      </c>
      <c r="F86" s="130">
        <v>-5.2999999999999999E-2</v>
      </c>
      <c r="G86" s="158">
        <v>0</v>
      </c>
      <c r="H86" s="159"/>
      <c r="I86" s="161"/>
      <c r="J86" s="44">
        <v>0.13200000000000001</v>
      </c>
    </row>
    <row r="87" spans="1:10" ht="27.75" customHeight="1" x14ac:dyDescent="0.25">
      <c r="A87" s="156" t="s">
        <v>592</v>
      </c>
      <c r="B87" s="28"/>
      <c r="C87" s="163">
        <v>0</v>
      </c>
      <c r="D87" s="128">
        <v>-7.1959999999999997</v>
      </c>
      <c r="E87" s="129">
        <v>-1.046</v>
      </c>
      <c r="F87" s="130">
        <v>-5.6000000000000001E-2</v>
      </c>
      <c r="G87" s="158">
        <v>13.53</v>
      </c>
      <c r="H87" s="159"/>
      <c r="I87" s="161"/>
      <c r="J87" s="44">
        <v>0.16</v>
      </c>
    </row>
    <row r="88" spans="1:10" ht="27.75" customHeight="1" x14ac:dyDescent="0.25">
      <c r="A88" s="156" t="s">
        <v>593</v>
      </c>
      <c r="B88" s="28"/>
      <c r="C88" s="163" t="s">
        <v>714</v>
      </c>
      <c r="D88" s="128">
        <v>5.5839999999999996</v>
      </c>
      <c r="E88" s="129">
        <v>0.85</v>
      </c>
      <c r="F88" s="130">
        <v>4.7E-2</v>
      </c>
      <c r="G88" s="158">
        <v>2.81</v>
      </c>
      <c r="H88" s="159"/>
      <c r="I88" s="161"/>
      <c r="J88" s="45"/>
    </row>
    <row r="89" spans="1:10" ht="27.75" customHeight="1" x14ac:dyDescent="0.25">
      <c r="A89" s="156" t="s">
        <v>594</v>
      </c>
      <c r="B89" s="28"/>
      <c r="C89" s="163">
        <v>2</v>
      </c>
      <c r="D89" s="128">
        <v>5.5839999999999996</v>
      </c>
      <c r="E89" s="129">
        <v>0.85</v>
      </c>
      <c r="F89" s="130">
        <v>4.7E-2</v>
      </c>
      <c r="G89" s="159"/>
      <c r="H89" s="159"/>
      <c r="I89" s="161"/>
      <c r="J89" s="45"/>
    </row>
    <row r="90" spans="1:10" ht="27.75" customHeight="1" x14ac:dyDescent="0.25">
      <c r="A90" s="156" t="s">
        <v>595</v>
      </c>
      <c r="B90" s="28"/>
      <c r="C90" s="163" t="s">
        <v>715</v>
      </c>
      <c r="D90" s="128">
        <v>5.1420000000000003</v>
      </c>
      <c r="E90" s="129">
        <v>0.78200000000000003</v>
      </c>
      <c r="F90" s="130">
        <v>4.2999999999999997E-2</v>
      </c>
      <c r="G90" s="158">
        <v>2.41</v>
      </c>
      <c r="H90" s="159"/>
      <c r="I90" s="161"/>
      <c r="J90" s="45"/>
    </row>
    <row r="91" spans="1:10" ht="27.75" customHeight="1" x14ac:dyDescent="0.25">
      <c r="A91" s="156" t="s">
        <v>596</v>
      </c>
      <c r="B91" s="28"/>
      <c r="C91" s="163" t="s">
        <v>715</v>
      </c>
      <c r="D91" s="128">
        <v>5.1420000000000003</v>
      </c>
      <c r="E91" s="129">
        <v>0.78200000000000003</v>
      </c>
      <c r="F91" s="130">
        <v>4.2999999999999997E-2</v>
      </c>
      <c r="G91" s="158">
        <v>3.09</v>
      </c>
      <c r="H91" s="159"/>
      <c r="I91" s="161"/>
      <c r="J91" s="45"/>
    </row>
    <row r="92" spans="1:10" ht="27.75" customHeight="1" x14ac:dyDescent="0.25">
      <c r="A92" s="156" t="s">
        <v>597</v>
      </c>
      <c r="B92" s="28"/>
      <c r="C92" s="163" t="s">
        <v>715</v>
      </c>
      <c r="D92" s="128">
        <v>5.1420000000000003</v>
      </c>
      <c r="E92" s="129">
        <v>0.78200000000000003</v>
      </c>
      <c r="F92" s="130">
        <v>4.2999999999999997E-2</v>
      </c>
      <c r="G92" s="158">
        <v>3.43</v>
      </c>
      <c r="H92" s="159"/>
      <c r="I92" s="161"/>
      <c r="J92" s="45"/>
    </row>
    <row r="93" spans="1:10" ht="27.75" customHeight="1" x14ac:dyDescent="0.25">
      <c r="A93" s="156" t="s">
        <v>598</v>
      </c>
      <c r="B93" s="28"/>
      <c r="C93" s="163" t="s">
        <v>715</v>
      </c>
      <c r="D93" s="128">
        <v>5.1420000000000003</v>
      </c>
      <c r="E93" s="129">
        <v>0.78200000000000003</v>
      </c>
      <c r="F93" s="130">
        <v>4.2999999999999997E-2</v>
      </c>
      <c r="G93" s="158">
        <v>4.5</v>
      </c>
      <c r="H93" s="159"/>
      <c r="I93" s="161"/>
      <c r="J93" s="45"/>
    </row>
    <row r="94" spans="1:10" ht="27.75" customHeight="1" x14ac:dyDescent="0.25">
      <c r="A94" s="156" t="s">
        <v>599</v>
      </c>
      <c r="B94" s="28"/>
      <c r="C94" s="163" t="s">
        <v>715</v>
      </c>
      <c r="D94" s="128">
        <v>5.1420000000000003</v>
      </c>
      <c r="E94" s="129">
        <v>0.78200000000000003</v>
      </c>
      <c r="F94" s="130">
        <v>4.2999999999999997E-2</v>
      </c>
      <c r="G94" s="158">
        <v>7.93</v>
      </c>
      <c r="H94" s="159"/>
      <c r="I94" s="161"/>
      <c r="J94" s="45"/>
    </row>
    <row r="95" spans="1:10" ht="27.75" customHeight="1" x14ac:dyDescent="0.25">
      <c r="A95" s="156" t="s">
        <v>600</v>
      </c>
      <c r="B95" s="28"/>
      <c r="C95" s="163">
        <v>4</v>
      </c>
      <c r="D95" s="128">
        <v>5.1420000000000003</v>
      </c>
      <c r="E95" s="129">
        <v>0.78200000000000003</v>
      </c>
      <c r="F95" s="130">
        <v>4.2999999999999997E-2</v>
      </c>
      <c r="G95" s="159"/>
      <c r="H95" s="159"/>
      <c r="I95" s="161"/>
      <c r="J95" s="45"/>
    </row>
    <row r="96" spans="1:10" ht="27.75" customHeight="1" x14ac:dyDescent="0.25">
      <c r="A96" s="156" t="s">
        <v>601</v>
      </c>
      <c r="B96" s="28"/>
      <c r="C96" s="163">
        <v>0</v>
      </c>
      <c r="D96" s="128">
        <v>3.4039999999999999</v>
      </c>
      <c r="E96" s="129">
        <v>0.50700000000000001</v>
      </c>
      <c r="F96" s="130">
        <v>2.8000000000000001E-2</v>
      </c>
      <c r="G96" s="158">
        <v>7.85</v>
      </c>
      <c r="H96" s="158">
        <v>2.4</v>
      </c>
      <c r="I96" s="162">
        <v>2.4</v>
      </c>
      <c r="J96" s="44">
        <v>6.7000000000000004E-2</v>
      </c>
    </row>
    <row r="97" spans="1:10" ht="27.75" customHeight="1" x14ac:dyDescent="0.25">
      <c r="A97" s="156" t="s">
        <v>602</v>
      </c>
      <c r="B97" s="28"/>
      <c r="C97" s="163">
        <v>0</v>
      </c>
      <c r="D97" s="128">
        <v>3.4039999999999999</v>
      </c>
      <c r="E97" s="129">
        <v>0.50700000000000001</v>
      </c>
      <c r="F97" s="130">
        <v>2.8000000000000001E-2</v>
      </c>
      <c r="G97" s="158">
        <v>19.36</v>
      </c>
      <c r="H97" s="158">
        <v>2.4</v>
      </c>
      <c r="I97" s="162">
        <v>2.4</v>
      </c>
      <c r="J97" s="44">
        <v>6.7000000000000004E-2</v>
      </c>
    </row>
    <row r="98" spans="1:10" ht="27.75" customHeight="1" x14ac:dyDescent="0.25">
      <c r="A98" s="156" t="s">
        <v>603</v>
      </c>
      <c r="B98" s="28"/>
      <c r="C98" s="163">
        <v>0</v>
      </c>
      <c r="D98" s="128">
        <v>3.4039999999999999</v>
      </c>
      <c r="E98" s="129">
        <v>0.50700000000000001</v>
      </c>
      <c r="F98" s="130">
        <v>2.8000000000000001E-2</v>
      </c>
      <c r="G98" s="158">
        <v>26.61</v>
      </c>
      <c r="H98" s="158">
        <v>2.4</v>
      </c>
      <c r="I98" s="162">
        <v>2.4</v>
      </c>
      <c r="J98" s="44">
        <v>6.7000000000000004E-2</v>
      </c>
    </row>
    <row r="99" spans="1:10" ht="27.75" customHeight="1" x14ac:dyDescent="0.25">
      <c r="A99" s="156" t="s">
        <v>604</v>
      </c>
      <c r="B99" s="28"/>
      <c r="C99" s="163">
        <v>0</v>
      </c>
      <c r="D99" s="128">
        <v>3.4039999999999999</v>
      </c>
      <c r="E99" s="129">
        <v>0.50700000000000001</v>
      </c>
      <c r="F99" s="130">
        <v>2.8000000000000001E-2</v>
      </c>
      <c r="G99" s="158">
        <v>38.340000000000003</v>
      </c>
      <c r="H99" s="158">
        <v>2.4</v>
      </c>
      <c r="I99" s="162">
        <v>2.4</v>
      </c>
      <c r="J99" s="44">
        <v>6.7000000000000004E-2</v>
      </c>
    </row>
    <row r="100" spans="1:10" ht="27.75" customHeight="1" x14ac:dyDescent="0.25">
      <c r="A100" s="156" t="s">
        <v>605</v>
      </c>
      <c r="B100" s="28"/>
      <c r="C100" s="163">
        <v>0</v>
      </c>
      <c r="D100" s="128">
        <v>3.4039999999999999</v>
      </c>
      <c r="E100" s="129">
        <v>0.50700000000000001</v>
      </c>
      <c r="F100" s="130">
        <v>2.8000000000000001E-2</v>
      </c>
      <c r="G100" s="158">
        <v>75.33</v>
      </c>
      <c r="H100" s="158">
        <v>2.4</v>
      </c>
      <c r="I100" s="162">
        <v>2.4</v>
      </c>
      <c r="J100" s="44">
        <v>6.7000000000000004E-2</v>
      </c>
    </row>
    <row r="101" spans="1:10" ht="27.75" customHeight="1" x14ac:dyDescent="0.25">
      <c r="A101" s="156" t="s">
        <v>606</v>
      </c>
      <c r="B101" s="28"/>
      <c r="C101" s="163">
        <v>0</v>
      </c>
      <c r="D101" s="128">
        <v>4.09</v>
      </c>
      <c r="E101" s="129">
        <v>0.59399999999999997</v>
      </c>
      <c r="F101" s="130">
        <v>3.2000000000000001E-2</v>
      </c>
      <c r="G101" s="158">
        <v>41.56</v>
      </c>
      <c r="H101" s="158">
        <v>4.5599999999999996</v>
      </c>
      <c r="I101" s="162">
        <v>4.5599999999999996</v>
      </c>
      <c r="J101" s="44">
        <v>7.8E-2</v>
      </c>
    </row>
    <row r="102" spans="1:10" ht="27.75" customHeight="1" x14ac:dyDescent="0.25">
      <c r="A102" s="156" t="s">
        <v>607</v>
      </c>
      <c r="B102" s="28"/>
      <c r="C102" s="163">
        <v>0</v>
      </c>
      <c r="D102" s="128">
        <v>4.09</v>
      </c>
      <c r="E102" s="129">
        <v>0.59399999999999997</v>
      </c>
      <c r="F102" s="130">
        <v>3.2000000000000001E-2</v>
      </c>
      <c r="G102" s="158">
        <v>60.45</v>
      </c>
      <c r="H102" s="158">
        <v>4.5599999999999996</v>
      </c>
      <c r="I102" s="162">
        <v>4.5599999999999996</v>
      </c>
      <c r="J102" s="44">
        <v>7.8E-2</v>
      </c>
    </row>
    <row r="103" spans="1:10" ht="27.75" customHeight="1" x14ac:dyDescent="0.25">
      <c r="A103" s="156" t="s">
        <v>608</v>
      </c>
      <c r="B103" s="28"/>
      <c r="C103" s="163">
        <v>0</v>
      </c>
      <c r="D103" s="128">
        <v>4.09</v>
      </c>
      <c r="E103" s="129">
        <v>0.59399999999999997</v>
      </c>
      <c r="F103" s="130">
        <v>3.2000000000000001E-2</v>
      </c>
      <c r="G103" s="158">
        <v>72.34</v>
      </c>
      <c r="H103" s="158">
        <v>4.5599999999999996</v>
      </c>
      <c r="I103" s="162">
        <v>4.5599999999999996</v>
      </c>
      <c r="J103" s="44">
        <v>7.8E-2</v>
      </c>
    </row>
    <row r="104" spans="1:10" ht="27.75" customHeight="1" x14ac:dyDescent="0.25">
      <c r="A104" s="156" t="s">
        <v>609</v>
      </c>
      <c r="B104" s="28"/>
      <c r="C104" s="163">
        <v>0</v>
      </c>
      <c r="D104" s="128">
        <v>4.09</v>
      </c>
      <c r="E104" s="129">
        <v>0.59399999999999997</v>
      </c>
      <c r="F104" s="130">
        <v>3.2000000000000001E-2</v>
      </c>
      <c r="G104" s="158">
        <v>91.58</v>
      </c>
      <c r="H104" s="158">
        <v>4.5599999999999996</v>
      </c>
      <c r="I104" s="162">
        <v>4.5599999999999996</v>
      </c>
      <c r="J104" s="44">
        <v>7.8E-2</v>
      </c>
    </row>
    <row r="105" spans="1:10" ht="27.75" customHeight="1" x14ac:dyDescent="0.25">
      <c r="A105" s="156" t="s">
        <v>610</v>
      </c>
      <c r="B105" s="28"/>
      <c r="C105" s="163">
        <v>0</v>
      </c>
      <c r="D105" s="128">
        <v>4.09</v>
      </c>
      <c r="E105" s="129">
        <v>0.59399999999999997</v>
      </c>
      <c r="F105" s="130">
        <v>3.2000000000000001E-2</v>
      </c>
      <c r="G105" s="158">
        <v>152.25</v>
      </c>
      <c r="H105" s="158">
        <v>4.5599999999999996</v>
      </c>
      <c r="I105" s="162">
        <v>4.5599999999999996</v>
      </c>
      <c r="J105" s="44">
        <v>7.8E-2</v>
      </c>
    </row>
    <row r="106" spans="1:10" ht="27.75" customHeight="1" x14ac:dyDescent="0.25">
      <c r="A106" s="156" t="s">
        <v>611</v>
      </c>
      <c r="B106" s="28"/>
      <c r="C106" s="163">
        <v>0</v>
      </c>
      <c r="D106" s="128">
        <v>3.177</v>
      </c>
      <c r="E106" s="129">
        <v>0.44400000000000001</v>
      </c>
      <c r="F106" s="130">
        <v>2.3E-2</v>
      </c>
      <c r="G106" s="158">
        <v>106.58</v>
      </c>
      <c r="H106" s="158">
        <v>5.29</v>
      </c>
      <c r="I106" s="162">
        <v>5.29</v>
      </c>
      <c r="J106" s="44">
        <v>5.5E-2</v>
      </c>
    </row>
    <row r="107" spans="1:10" ht="27.75" customHeight="1" x14ac:dyDescent="0.25">
      <c r="A107" s="156" t="s">
        <v>612</v>
      </c>
      <c r="B107" s="28"/>
      <c r="C107" s="163">
        <v>0</v>
      </c>
      <c r="D107" s="128">
        <v>3.177</v>
      </c>
      <c r="E107" s="129">
        <v>0.44400000000000001</v>
      </c>
      <c r="F107" s="130">
        <v>2.3E-2</v>
      </c>
      <c r="G107" s="158">
        <v>239.29</v>
      </c>
      <c r="H107" s="158">
        <v>5.29</v>
      </c>
      <c r="I107" s="162">
        <v>5.29</v>
      </c>
      <c r="J107" s="44">
        <v>5.5E-2</v>
      </c>
    </row>
    <row r="108" spans="1:10" ht="27.75" customHeight="1" x14ac:dyDescent="0.25">
      <c r="A108" s="156" t="s">
        <v>613</v>
      </c>
      <c r="B108" s="28"/>
      <c r="C108" s="163">
        <v>0</v>
      </c>
      <c r="D108" s="128">
        <v>3.177</v>
      </c>
      <c r="E108" s="129">
        <v>0.44400000000000001</v>
      </c>
      <c r="F108" s="130">
        <v>2.3E-2</v>
      </c>
      <c r="G108" s="158">
        <v>439.76</v>
      </c>
      <c r="H108" s="158">
        <v>5.29</v>
      </c>
      <c r="I108" s="162">
        <v>5.29</v>
      </c>
      <c r="J108" s="44">
        <v>5.5E-2</v>
      </c>
    </row>
    <row r="109" spans="1:10" ht="27.75" customHeight="1" x14ac:dyDescent="0.25">
      <c r="A109" s="156" t="s">
        <v>614</v>
      </c>
      <c r="B109" s="28"/>
      <c r="C109" s="163">
        <v>0</v>
      </c>
      <c r="D109" s="128">
        <v>3.177</v>
      </c>
      <c r="E109" s="129">
        <v>0.44400000000000001</v>
      </c>
      <c r="F109" s="130">
        <v>2.3E-2</v>
      </c>
      <c r="G109" s="158">
        <v>777.08</v>
      </c>
      <c r="H109" s="158">
        <v>5.29</v>
      </c>
      <c r="I109" s="162">
        <v>5.29</v>
      </c>
      <c r="J109" s="44">
        <v>5.5E-2</v>
      </c>
    </row>
    <row r="110" spans="1:10" ht="27.75" customHeight="1" x14ac:dyDescent="0.25">
      <c r="A110" s="156" t="s">
        <v>615</v>
      </c>
      <c r="B110" s="28"/>
      <c r="C110" s="163">
        <v>0</v>
      </c>
      <c r="D110" s="128">
        <v>3.177</v>
      </c>
      <c r="E110" s="129">
        <v>0.44400000000000001</v>
      </c>
      <c r="F110" s="130">
        <v>2.3E-2</v>
      </c>
      <c r="G110" s="158">
        <v>1730.36</v>
      </c>
      <c r="H110" s="158">
        <v>5.29</v>
      </c>
      <c r="I110" s="162">
        <v>5.29</v>
      </c>
      <c r="J110" s="44">
        <v>5.5E-2</v>
      </c>
    </row>
    <row r="111" spans="1:10" ht="27.75" customHeight="1" x14ac:dyDescent="0.25">
      <c r="A111" s="156" t="s">
        <v>616</v>
      </c>
      <c r="B111" s="28"/>
      <c r="C111" s="163" t="s">
        <v>120</v>
      </c>
      <c r="D111" s="131">
        <v>15.798</v>
      </c>
      <c r="E111" s="132">
        <v>1.669</v>
      </c>
      <c r="F111" s="130">
        <v>1.06</v>
      </c>
      <c r="G111" s="159"/>
      <c r="H111" s="159"/>
      <c r="I111" s="161"/>
      <c r="J111" s="45"/>
    </row>
    <row r="112" spans="1:10" ht="27.75" customHeight="1" x14ac:dyDescent="0.25">
      <c r="A112" s="156" t="s">
        <v>617</v>
      </c>
      <c r="B112" s="28"/>
      <c r="C112" s="163" t="s">
        <v>123</v>
      </c>
      <c r="D112" s="128">
        <v>-5.7530000000000001</v>
      </c>
      <c r="E112" s="129">
        <v>-0.875</v>
      </c>
      <c r="F112" s="130">
        <v>-4.8000000000000001E-2</v>
      </c>
      <c r="G112" s="158">
        <v>0</v>
      </c>
      <c r="H112" s="159"/>
      <c r="I112" s="161"/>
      <c r="J112" s="45"/>
    </row>
    <row r="113" spans="1:10" ht="27.75" customHeight="1" x14ac:dyDescent="0.25">
      <c r="A113" s="156" t="s">
        <v>618</v>
      </c>
      <c r="B113" s="28"/>
      <c r="C113" s="163" t="s">
        <v>123</v>
      </c>
      <c r="D113" s="128">
        <v>-5.1959999999999997</v>
      </c>
      <c r="E113" s="129">
        <v>-0.77800000000000002</v>
      </c>
      <c r="F113" s="130">
        <v>-4.2000000000000003E-2</v>
      </c>
      <c r="G113" s="158">
        <v>0</v>
      </c>
      <c r="H113" s="159"/>
      <c r="I113" s="161"/>
      <c r="J113" s="45"/>
    </row>
    <row r="114" spans="1:10" ht="27.75" customHeight="1" x14ac:dyDescent="0.25">
      <c r="A114" s="156" t="s">
        <v>619</v>
      </c>
      <c r="B114" s="28"/>
      <c r="C114" s="163">
        <v>0</v>
      </c>
      <c r="D114" s="128">
        <v>-5.7530000000000001</v>
      </c>
      <c r="E114" s="129">
        <v>-0.875</v>
      </c>
      <c r="F114" s="130">
        <v>-4.8000000000000001E-2</v>
      </c>
      <c r="G114" s="158">
        <v>0</v>
      </c>
      <c r="H114" s="159"/>
      <c r="I114" s="161"/>
      <c r="J114" s="44">
        <v>0.104</v>
      </c>
    </row>
    <row r="115" spans="1:10" ht="27.75" customHeight="1" x14ac:dyDescent="0.25">
      <c r="A115" s="156" t="s">
        <v>620</v>
      </c>
      <c r="B115" s="28"/>
      <c r="C115" s="163">
        <v>0</v>
      </c>
      <c r="D115" s="128">
        <v>-5.1959999999999997</v>
      </c>
      <c r="E115" s="129">
        <v>-0.77800000000000002</v>
      </c>
      <c r="F115" s="130">
        <v>-4.2000000000000003E-2</v>
      </c>
      <c r="G115" s="158">
        <v>0</v>
      </c>
      <c r="H115" s="159"/>
      <c r="I115" s="161"/>
      <c r="J115" s="44">
        <v>0.105</v>
      </c>
    </row>
    <row r="116" spans="1:10" ht="27.75" customHeight="1" x14ac:dyDescent="0.25">
      <c r="A116" s="156" t="s">
        <v>621</v>
      </c>
      <c r="B116" s="28"/>
      <c r="C116" s="163">
        <v>0</v>
      </c>
      <c r="D116" s="128">
        <v>-5.7069999999999999</v>
      </c>
      <c r="E116" s="129">
        <v>-0.82899999999999996</v>
      </c>
      <c r="F116" s="130">
        <v>-4.3999999999999997E-2</v>
      </c>
      <c r="G116" s="158">
        <v>10.73</v>
      </c>
      <c r="H116" s="159"/>
      <c r="I116" s="161"/>
      <c r="J116" s="44">
        <v>0.127</v>
      </c>
    </row>
    <row r="117" spans="1:10" ht="27.75" customHeight="1" x14ac:dyDescent="0.25">
      <c r="A117" s="156" t="s">
        <v>622</v>
      </c>
      <c r="B117" s="28"/>
      <c r="C117" s="163" t="s">
        <v>714</v>
      </c>
      <c r="D117" s="128">
        <v>4.6749999999999998</v>
      </c>
      <c r="E117" s="129">
        <v>0.71099999999999997</v>
      </c>
      <c r="F117" s="130">
        <v>3.9E-2</v>
      </c>
      <c r="G117" s="158">
        <v>2.35</v>
      </c>
      <c r="H117" s="159"/>
      <c r="I117" s="161"/>
      <c r="J117" s="45"/>
    </row>
    <row r="118" spans="1:10" ht="27.75" customHeight="1" x14ac:dyDescent="0.25">
      <c r="A118" s="156" t="s">
        <v>623</v>
      </c>
      <c r="B118" s="28"/>
      <c r="C118" s="163">
        <v>2</v>
      </c>
      <c r="D118" s="128">
        <v>4.6749999999999998</v>
      </c>
      <c r="E118" s="129">
        <v>0.71099999999999997</v>
      </c>
      <c r="F118" s="130">
        <v>3.9E-2</v>
      </c>
      <c r="G118" s="159"/>
      <c r="H118" s="159"/>
      <c r="I118" s="161"/>
      <c r="J118" s="45"/>
    </row>
    <row r="119" spans="1:10" ht="27.75" customHeight="1" x14ac:dyDescent="0.25">
      <c r="A119" s="156" t="s">
        <v>624</v>
      </c>
      <c r="B119" s="28"/>
      <c r="C119" s="163" t="s">
        <v>715</v>
      </c>
      <c r="D119" s="128">
        <v>4.3049999999999997</v>
      </c>
      <c r="E119" s="129">
        <v>0.65500000000000003</v>
      </c>
      <c r="F119" s="130">
        <v>3.5999999999999997E-2</v>
      </c>
      <c r="G119" s="158">
        <v>2.02</v>
      </c>
      <c r="H119" s="159"/>
      <c r="I119" s="161"/>
      <c r="J119" s="45"/>
    </row>
    <row r="120" spans="1:10" ht="27.75" customHeight="1" x14ac:dyDescent="0.25">
      <c r="A120" s="156" t="s">
        <v>625</v>
      </c>
      <c r="B120" s="28"/>
      <c r="C120" s="163" t="s">
        <v>715</v>
      </c>
      <c r="D120" s="128">
        <v>4.3049999999999997</v>
      </c>
      <c r="E120" s="129">
        <v>0.65500000000000003</v>
      </c>
      <c r="F120" s="130">
        <v>3.5999999999999997E-2</v>
      </c>
      <c r="G120" s="158">
        <v>2.59</v>
      </c>
      <c r="H120" s="159"/>
      <c r="I120" s="161"/>
      <c r="J120" s="45"/>
    </row>
    <row r="121" spans="1:10" ht="27.75" customHeight="1" x14ac:dyDescent="0.25">
      <c r="A121" s="156" t="s">
        <v>626</v>
      </c>
      <c r="B121" s="28"/>
      <c r="C121" s="163" t="s">
        <v>715</v>
      </c>
      <c r="D121" s="128">
        <v>4.3049999999999997</v>
      </c>
      <c r="E121" s="129">
        <v>0.65500000000000003</v>
      </c>
      <c r="F121" s="130">
        <v>3.5999999999999997E-2</v>
      </c>
      <c r="G121" s="158">
        <v>2.87</v>
      </c>
      <c r="H121" s="159"/>
      <c r="I121" s="161"/>
      <c r="J121" s="45"/>
    </row>
    <row r="122" spans="1:10" ht="27.75" customHeight="1" x14ac:dyDescent="0.25">
      <c r="A122" s="156" t="s">
        <v>627</v>
      </c>
      <c r="B122" s="28"/>
      <c r="C122" s="163" t="s">
        <v>715</v>
      </c>
      <c r="D122" s="128">
        <v>4.3049999999999997</v>
      </c>
      <c r="E122" s="129">
        <v>0.65500000000000003</v>
      </c>
      <c r="F122" s="130">
        <v>3.5999999999999997E-2</v>
      </c>
      <c r="G122" s="158">
        <v>3.76</v>
      </c>
      <c r="H122" s="159"/>
      <c r="I122" s="161"/>
      <c r="J122" s="45"/>
    </row>
    <row r="123" spans="1:10" ht="27.75" customHeight="1" x14ac:dyDescent="0.25">
      <c r="A123" s="156" t="s">
        <v>628</v>
      </c>
      <c r="B123" s="28"/>
      <c r="C123" s="163" t="s">
        <v>715</v>
      </c>
      <c r="D123" s="128">
        <v>4.3049999999999997</v>
      </c>
      <c r="E123" s="129">
        <v>0.65500000000000003</v>
      </c>
      <c r="F123" s="130">
        <v>3.5999999999999997E-2</v>
      </c>
      <c r="G123" s="158">
        <v>6.64</v>
      </c>
      <c r="H123" s="159"/>
      <c r="I123" s="161"/>
      <c r="J123" s="45"/>
    </row>
    <row r="124" spans="1:10" ht="27.75" customHeight="1" x14ac:dyDescent="0.25">
      <c r="A124" s="156" t="s">
        <v>629</v>
      </c>
      <c r="B124" s="28"/>
      <c r="C124" s="163">
        <v>4</v>
      </c>
      <c r="D124" s="128">
        <v>4.3049999999999997</v>
      </c>
      <c r="E124" s="129">
        <v>0.65500000000000003</v>
      </c>
      <c r="F124" s="130">
        <v>3.5999999999999997E-2</v>
      </c>
      <c r="G124" s="159"/>
      <c r="H124" s="159"/>
      <c r="I124" s="161"/>
      <c r="J124" s="45"/>
    </row>
    <row r="125" spans="1:10" ht="27.75" customHeight="1" x14ac:dyDescent="0.25">
      <c r="A125" s="156" t="s">
        <v>630</v>
      </c>
      <c r="B125" s="28"/>
      <c r="C125" s="163">
        <v>0</v>
      </c>
      <c r="D125" s="128">
        <v>2.85</v>
      </c>
      <c r="E125" s="129">
        <v>0.42499999999999999</v>
      </c>
      <c r="F125" s="130">
        <v>2.3E-2</v>
      </c>
      <c r="G125" s="158">
        <v>6.57</v>
      </c>
      <c r="H125" s="158">
        <v>2.0099999999999998</v>
      </c>
      <c r="I125" s="162">
        <v>2.0099999999999998</v>
      </c>
      <c r="J125" s="44">
        <v>5.6000000000000001E-2</v>
      </c>
    </row>
    <row r="126" spans="1:10" ht="27.75" customHeight="1" x14ac:dyDescent="0.25">
      <c r="A126" s="156" t="s">
        <v>631</v>
      </c>
      <c r="B126" s="28"/>
      <c r="C126" s="163">
        <v>0</v>
      </c>
      <c r="D126" s="128">
        <v>2.85</v>
      </c>
      <c r="E126" s="129">
        <v>0.42499999999999999</v>
      </c>
      <c r="F126" s="130">
        <v>2.3E-2</v>
      </c>
      <c r="G126" s="158">
        <v>16.21</v>
      </c>
      <c r="H126" s="158">
        <v>2.0099999999999998</v>
      </c>
      <c r="I126" s="162">
        <v>2.0099999999999998</v>
      </c>
      <c r="J126" s="44">
        <v>5.6000000000000001E-2</v>
      </c>
    </row>
    <row r="127" spans="1:10" ht="27.75" customHeight="1" x14ac:dyDescent="0.25">
      <c r="A127" s="156" t="s">
        <v>632</v>
      </c>
      <c r="B127" s="28"/>
      <c r="C127" s="163">
        <v>0</v>
      </c>
      <c r="D127" s="128">
        <v>2.85</v>
      </c>
      <c r="E127" s="129">
        <v>0.42499999999999999</v>
      </c>
      <c r="F127" s="130">
        <v>2.3E-2</v>
      </c>
      <c r="G127" s="158">
        <v>22.28</v>
      </c>
      <c r="H127" s="158">
        <v>2.0099999999999998</v>
      </c>
      <c r="I127" s="162">
        <v>2.0099999999999998</v>
      </c>
      <c r="J127" s="44">
        <v>5.6000000000000001E-2</v>
      </c>
    </row>
    <row r="128" spans="1:10" ht="27.75" customHeight="1" x14ac:dyDescent="0.25">
      <c r="A128" s="156" t="s">
        <v>633</v>
      </c>
      <c r="B128" s="28"/>
      <c r="C128" s="163">
        <v>0</v>
      </c>
      <c r="D128" s="128">
        <v>2.85</v>
      </c>
      <c r="E128" s="129">
        <v>0.42499999999999999</v>
      </c>
      <c r="F128" s="130">
        <v>2.3E-2</v>
      </c>
      <c r="G128" s="158">
        <v>32.1</v>
      </c>
      <c r="H128" s="158">
        <v>2.0099999999999998</v>
      </c>
      <c r="I128" s="162">
        <v>2.0099999999999998</v>
      </c>
      <c r="J128" s="44">
        <v>5.6000000000000001E-2</v>
      </c>
    </row>
    <row r="129" spans="1:10" ht="27.75" customHeight="1" x14ac:dyDescent="0.25">
      <c r="A129" s="156" t="s">
        <v>634</v>
      </c>
      <c r="B129" s="28"/>
      <c r="C129" s="163">
        <v>0</v>
      </c>
      <c r="D129" s="128">
        <v>2.85</v>
      </c>
      <c r="E129" s="129">
        <v>0.42499999999999999</v>
      </c>
      <c r="F129" s="130">
        <v>2.3E-2</v>
      </c>
      <c r="G129" s="158">
        <v>63.06</v>
      </c>
      <c r="H129" s="158">
        <v>2.0099999999999998</v>
      </c>
      <c r="I129" s="162">
        <v>2.0099999999999998</v>
      </c>
      <c r="J129" s="44">
        <v>5.6000000000000001E-2</v>
      </c>
    </row>
    <row r="130" spans="1:10" ht="27.75" customHeight="1" x14ac:dyDescent="0.25">
      <c r="A130" s="156" t="s">
        <v>635</v>
      </c>
      <c r="B130" s="28"/>
      <c r="C130" s="163">
        <v>0</v>
      </c>
      <c r="D130" s="128">
        <v>3.4239999999999999</v>
      </c>
      <c r="E130" s="129">
        <v>0.498</v>
      </c>
      <c r="F130" s="130">
        <v>2.5999999999999999E-2</v>
      </c>
      <c r="G130" s="158">
        <v>34.799999999999997</v>
      </c>
      <c r="H130" s="158">
        <v>3.82</v>
      </c>
      <c r="I130" s="162">
        <v>3.82</v>
      </c>
      <c r="J130" s="44">
        <v>6.5000000000000002E-2</v>
      </c>
    </row>
    <row r="131" spans="1:10" ht="27.75" customHeight="1" x14ac:dyDescent="0.25">
      <c r="A131" s="156" t="s">
        <v>636</v>
      </c>
      <c r="B131" s="28"/>
      <c r="C131" s="163">
        <v>0</v>
      </c>
      <c r="D131" s="128">
        <v>3.4239999999999999</v>
      </c>
      <c r="E131" s="129">
        <v>0.498</v>
      </c>
      <c r="F131" s="130">
        <v>2.5999999999999999E-2</v>
      </c>
      <c r="G131" s="158">
        <v>50.61</v>
      </c>
      <c r="H131" s="158">
        <v>3.82</v>
      </c>
      <c r="I131" s="162">
        <v>3.82</v>
      </c>
      <c r="J131" s="44">
        <v>6.5000000000000002E-2</v>
      </c>
    </row>
    <row r="132" spans="1:10" ht="27.75" customHeight="1" x14ac:dyDescent="0.25">
      <c r="A132" s="156" t="s">
        <v>637</v>
      </c>
      <c r="B132" s="28"/>
      <c r="C132" s="163">
        <v>0</v>
      </c>
      <c r="D132" s="128">
        <v>3.4239999999999999</v>
      </c>
      <c r="E132" s="129">
        <v>0.498</v>
      </c>
      <c r="F132" s="130">
        <v>2.5999999999999999E-2</v>
      </c>
      <c r="G132" s="158">
        <v>60.56</v>
      </c>
      <c r="H132" s="158">
        <v>3.82</v>
      </c>
      <c r="I132" s="162">
        <v>3.82</v>
      </c>
      <c r="J132" s="44">
        <v>6.5000000000000002E-2</v>
      </c>
    </row>
    <row r="133" spans="1:10" ht="27.75" customHeight="1" x14ac:dyDescent="0.25">
      <c r="A133" s="156" t="s">
        <v>638</v>
      </c>
      <c r="B133" s="28"/>
      <c r="C133" s="163">
        <v>0</v>
      </c>
      <c r="D133" s="128">
        <v>3.4239999999999999</v>
      </c>
      <c r="E133" s="129">
        <v>0.498</v>
      </c>
      <c r="F133" s="130">
        <v>2.5999999999999999E-2</v>
      </c>
      <c r="G133" s="158">
        <v>76.67</v>
      </c>
      <c r="H133" s="158">
        <v>3.82</v>
      </c>
      <c r="I133" s="162">
        <v>3.82</v>
      </c>
      <c r="J133" s="44">
        <v>6.5000000000000002E-2</v>
      </c>
    </row>
    <row r="134" spans="1:10" ht="27.75" customHeight="1" x14ac:dyDescent="0.25">
      <c r="A134" s="156" t="s">
        <v>639</v>
      </c>
      <c r="B134" s="28"/>
      <c r="C134" s="163">
        <v>0</v>
      </c>
      <c r="D134" s="128">
        <v>3.4239999999999999</v>
      </c>
      <c r="E134" s="129">
        <v>0.498</v>
      </c>
      <c r="F134" s="130">
        <v>2.5999999999999999E-2</v>
      </c>
      <c r="G134" s="158">
        <v>127.46</v>
      </c>
      <c r="H134" s="158">
        <v>3.82</v>
      </c>
      <c r="I134" s="162">
        <v>3.82</v>
      </c>
      <c r="J134" s="44">
        <v>6.5000000000000002E-2</v>
      </c>
    </row>
    <row r="135" spans="1:10" ht="27.75" customHeight="1" x14ac:dyDescent="0.25">
      <c r="A135" s="156" t="s">
        <v>640</v>
      </c>
      <c r="B135" s="28"/>
      <c r="C135" s="163">
        <v>0</v>
      </c>
      <c r="D135" s="128">
        <v>2.66</v>
      </c>
      <c r="E135" s="129">
        <v>0.371</v>
      </c>
      <c r="F135" s="130">
        <v>1.9E-2</v>
      </c>
      <c r="G135" s="158">
        <v>89.23</v>
      </c>
      <c r="H135" s="158">
        <v>4.43</v>
      </c>
      <c r="I135" s="162">
        <v>4.43</v>
      </c>
      <c r="J135" s="44">
        <v>4.5999999999999999E-2</v>
      </c>
    </row>
    <row r="136" spans="1:10" ht="27.75" customHeight="1" x14ac:dyDescent="0.25">
      <c r="A136" s="156" t="s">
        <v>641</v>
      </c>
      <c r="B136" s="28"/>
      <c r="C136" s="163">
        <v>0</v>
      </c>
      <c r="D136" s="128">
        <v>2.66</v>
      </c>
      <c r="E136" s="129">
        <v>0.371</v>
      </c>
      <c r="F136" s="130">
        <v>1.9E-2</v>
      </c>
      <c r="G136" s="158">
        <v>200.33</v>
      </c>
      <c r="H136" s="158">
        <v>4.43</v>
      </c>
      <c r="I136" s="162">
        <v>4.43</v>
      </c>
      <c r="J136" s="44">
        <v>4.5999999999999999E-2</v>
      </c>
    </row>
    <row r="137" spans="1:10" ht="27.75" customHeight="1" x14ac:dyDescent="0.25">
      <c r="A137" s="156" t="s">
        <v>642</v>
      </c>
      <c r="B137" s="28"/>
      <c r="C137" s="163">
        <v>0</v>
      </c>
      <c r="D137" s="128">
        <v>2.66</v>
      </c>
      <c r="E137" s="129">
        <v>0.371</v>
      </c>
      <c r="F137" s="130">
        <v>1.9E-2</v>
      </c>
      <c r="G137" s="158">
        <v>368.15</v>
      </c>
      <c r="H137" s="158">
        <v>4.43</v>
      </c>
      <c r="I137" s="162">
        <v>4.43</v>
      </c>
      <c r="J137" s="44">
        <v>4.5999999999999999E-2</v>
      </c>
    </row>
    <row r="138" spans="1:10" ht="27.75" customHeight="1" x14ac:dyDescent="0.25">
      <c r="A138" s="156" t="s">
        <v>643</v>
      </c>
      <c r="B138" s="28"/>
      <c r="C138" s="163">
        <v>0</v>
      </c>
      <c r="D138" s="128">
        <v>2.66</v>
      </c>
      <c r="E138" s="129">
        <v>0.371</v>
      </c>
      <c r="F138" s="130">
        <v>1.9E-2</v>
      </c>
      <c r="G138" s="158">
        <v>650.54999999999995</v>
      </c>
      <c r="H138" s="158">
        <v>4.43</v>
      </c>
      <c r="I138" s="162">
        <v>4.43</v>
      </c>
      <c r="J138" s="44">
        <v>4.5999999999999999E-2</v>
      </c>
    </row>
    <row r="139" spans="1:10" ht="27.75" customHeight="1" x14ac:dyDescent="0.25">
      <c r="A139" s="156" t="s">
        <v>644</v>
      </c>
      <c r="B139" s="28"/>
      <c r="C139" s="163">
        <v>0</v>
      </c>
      <c r="D139" s="128">
        <v>2.66</v>
      </c>
      <c r="E139" s="129">
        <v>0.371</v>
      </c>
      <c r="F139" s="130">
        <v>1.9E-2</v>
      </c>
      <c r="G139" s="158">
        <v>1448.6</v>
      </c>
      <c r="H139" s="158">
        <v>4.43</v>
      </c>
      <c r="I139" s="162">
        <v>4.43</v>
      </c>
      <c r="J139" s="44">
        <v>4.5999999999999999E-2</v>
      </c>
    </row>
    <row r="140" spans="1:10" ht="27.75" customHeight="1" x14ac:dyDescent="0.25">
      <c r="A140" s="156" t="s">
        <v>645</v>
      </c>
      <c r="B140" s="28"/>
      <c r="C140" s="163" t="s">
        <v>120</v>
      </c>
      <c r="D140" s="131">
        <v>13.225</v>
      </c>
      <c r="E140" s="132">
        <v>1.397</v>
      </c>
      <c r="F140" s="130">
        <v>0.88700000000000001</v>
      </c>
      <c r="G140" s="159"/>
      <c r="H140" s="159"/>
      <c r="I140" s="161"/>
      <c r="J140" s="45"/>
    </row>
    <row r="141" spans="1:10" ht="27.75" customHeight="1" x14ac:dyDescent="0.25">
      <c r="A141" s="156" t="s">
        <v>646</v>
      </c>
      <c r="B141" s="28"/>
      <c r="C141" s="163" t="s">
        <v>123</v>
      </c>
      <c r="D141" s="128">
        <v>-4.8159999999999998</v>
      </c>
      <c r="E141" s="129">
        <v>-0.73299999999999998</v>
      </c>
      <c r="F141" s="130">
        <v>-0.04</v>
      </c>
      <c r="G141" s="158">
        <v>0</v>
      </c>
      <c r="H141" s="159"/>
      <c r="I141" s="161"/>
      <c r="J141" s="45"/>
    </row>
    <row r="142" spans="1:10" ht="27.75" customHeight="1" x14ac:dyDescent="0.25">
      <c r="A142" s="156" t="s">
        <v>647</v>
      </c>
      <c r="B142" s="28"/>
      <c r="C142" s="163" t="s">
        <v>123</v>
      </c>
      <c r="D142" s="128">
        <v>-4.3499999999999996</v>
      </c>
      <c r="E142" s="129">
        <v>-0.65100000000000002</v>
      </c>
      <c r="F142" s="130">
        <v>-3.5000000000000003E-2</v>
      </c>
      <c r="G142" s="158">
        <v>0</v>
      </c>
      <c r="H142" s="159"/>
      <c r="I142" s="161"/>
      <c r="J142" s="45"/>
    </row>
    <row r="143" spans="1:10" ht="27.75" customHeight="1" x14ac:dyDescent="0.25">
      <c r="A143" s="156" t="s">
        <v>648</v>
      </c>
      <c r="B143" s="28"/>
      <c r="C143" s="163">
        <v>0</v>
      </c>
      <c r="D143" s="128">
        <v>-4.8159999999999998</v>
      </c>
      <c r="E143" s="129">
        <v>-0.73299999999999998</v>
      </c>
      <c r="F143" s="130">
        <v>-0.04</v>
      </c>
      <c r="G143" s="158">
        <v>0</v>
      </c>
      <c r="H143" s="159"/>
      <c r="I143" s="161"/>
      <c r="J143" s="44">
        <v>8.6999999999999994E-2</v>
      </c>
    </row>
    <row r="144" spans="1:10" ht="27.75" customHeight="1" x14ac:dyDescent="0.25">
      <c r="A144" s="156" t="s">
        <v>649</v>
      </c>
      <c r="B144" s="28"/>
      <c r="C144" s="163">
        <v>0</v>
      </c>
      <c r="D144" s="128">
        <v>-4.3499999999999996</v>
      </c>
      <c r="E144" s="129">
        <v>-0.65100000000000002</v>
      </c>
      <c r="F144" s="130">
        <v>-3.5000000000000003E-2</v>
      </c>
      <c r="G144" s="158">
        <v>0</v>
      </c>
      <c r="H144" s="159"/>
      <c r="I144" s="161"/>
      <c r="J144" s="44">
        <v>8.7999999999999995E-2</v>
      </c>
    </row>
    <row r="145" spans="1:10" ht="27.75" customHeight="1" x14ac:dyDescent="0.25">
      <c r="A145" s="156" t="s">
        <v>650</v>
      </c>
      <c r="B145" s="28"/>
      <c r="C145" s="163">
        <v>0</v>
      </c>
      <c r="D145" s="128">
        <v>-4.7770000000000001</v>
      </c>
      <c r="E145" s="129">
        <v>-0.69399999999999995</v>
      </c>
      <c r="F145" s="130">
        <v>-3.6999999999999998E-2</v>
      </c>
      <c r="G145" s="158">
        <v>8.98</v>
      </c>
      <c r="H145" s="159"/>
      <c r="I145" s="161"/>
      <c r="J145" s="44">
        <v>0.106</v>
      </c>
    </row>
    <row r="146" spans="1:10" ht="27.75" customHeight="1" x14ac:dyDescent="0.25">
      <c r="A146" s="156" t="s">
        <v>651</v>
      </c>
      <c r="B146" s="28"/>
      <c r="C146" s="163" t="s">
        <v>714</v>
      </c>
      <c r="D146" s="128">
        <v>3.5339999999999998</v>
      </c>
      <c r="E146" s="129">
        <v>0.53800000000000003</v>
      </c>
      <c r="F146" s="130">
        <v>0.03</v>
      </c>
      <c r="G146" s="158">
        <v>1.78</v>
      </c>
      <c r="H146" s="159"/>
      <c r="I146" s="161"/>
      <c r="J146" s="45"/>
    </row>
    <row r="147" spans="1:10" ht="27.75" customHeight="1" x14ac:dyDescent="0.25">
      <c r="A147" s="156" t="s">
        <v>652</v>
      </c>
      <c r="B147" s="28"/>
      <c r="C147" s="163">
        <v>2</v>
      </c>
      <c r="D147" s="128">
        <v>3.5339999999999998</v>
      </c>
      <c r="E147" s="129">
        <v>0.53800000000000003</v>
      </c>
      <c r="F147" s="130">
        <v>0.03</v>
      </c>
      <c r="G147" s="159"/>
      <c r="H147" s="159"/>
      <c r="I147" s="161"/>
      <c r="J147" s="45"/>
    </row>
    <row r="148" spans="1:10" ht="27.75" customHeight="1" x14ac:dyDescent="0.25">
      <c r="A148" s="156" t="s">
        <v>653</v>
      </c>
      <c r="B148" s="28"/>
      <c r="C148" s="163" t="s">
        <v>715</v>
      </c>
      <c r="D148" s="128">
        <v>3.254</v>
      </c>
      <c r="E148" s="129">
        <v>0.495</v>
      </c>
      <c r="F148" s="130">
        <v>2.7E-2</v>
      </c>
      <c r="G148" s="158">
        <v>1.53</v>
      </c>
      <c r="H148" s="159"/>
      <c r="I148" s="161"/>
      <c r="J148" s="45"/>
    </row>
    <row r="149" spans="1:10" ht="27.75" customHeight="1" x14ac:dyDescent="0.25">
      <c r="A149" s="156" t="s">
        <v>654</v>
      </c>
      <c r="B149" s="28"/>
      <c r="C149" s="163" t="s">
        <v>715</v>
      </c>
      <c r="D149" s="128">
        <v>3.254</v>
      </c>
      <c r="E149" s="129">
        <v>0.495</v>
      </c>
      <c r="F149" s="130">
        <v>2.7E-2</v>
      </c>
      <c r="G149" s="158">
        <v>1.96</v>
      </c>
      <c r="H149" s="159"/>
      <c r="I149" s="161"/>
      <c r="J149" s="45"/>
    </row>
    <row r="150" spans="1:10" ht="27.75" customHeight="1" x14ac:dyDescent="0.25">
      <c r="A150" s="156" t="s">
        <v>655</v>
      </c>
      <c r="B150" s="28"/>
      <c r="C150" s="163" t="s">
        <v>715</v>
      </c>
      <c r="D150" s="128">
        <v>3.254</v>
      </c>
      <c r="E150" s="129">
        <v>0.495</v>
      </c>
      <c r="F150" s="130">
        <v>2.7E-2</v>
      </c>
      <c r="G150" s="158">
        <v>2.17</v>
      </c>
      <c r="H150" s="159"/>
      <c r="I150" s="161"/>
      <c r="J150" s="45"/>
    </row>
    <row r="151" spans="1:10" ht="27.75" customHeight="1" x14ac:dyDescent="0.25">
      <c r="A151" s="156" t="s">
        <v>656</v>
      </c>
      <c r="B151" s="28"/>
      <c r="C151" s="163" t="s">
        <v>715</v>
      </c>
      <c r="D151" s="128">
        <v>3.254</v>
      </c>
      <c r="E151" s="129">
        <v>0.495</v>
      </c>
      <c r="F151" s="130">
        <v>2.7E-2</v>
      </c>
      <c r="G151" s="158">
        <v>2.84</v>
      </c>
      <c r="H151" s="159"/>
      <c r="I151" s="161"/>
      <c r="J151" s="45"/>
    </row>
    <row r="152" spans="1:10" ht="27.75" customHeight="1" x14ac:dyDescent="0.25">
      <c r="A152" s="156" t="s">
        <v>657</v>
      </c>
      <c r="B152" s="28"/>
      <c r="C152" s="163" t="s">
        <v>715</v>
      </c>
      <c r="D152" s="128">
        <v>3.254</v>
      </c>
      <c r="E152" s="129">
        <v>0.495</v>
      </c>
      <c r="F152" s="130">
        <v>2.7E-2</v>
      </c>
      <c r="G152" s="158">
        <v>5.0199999999999996</v>
      </c>
      <c r="H152" s="159"/>
      <c r="I152" s="161"/>
      <c r="J152" s="45"/>
    </row>
    <row r="153" spans="1:10" ht="27.75" customHeight="1" x14ac:dyDescent="0.25">
      <c r="A153" s="156" t="s">
        <v>658</v>
      </c>
      <c r="B153" s="28"/>
      <c r="C153" s="163">
        <v>4</v>
      </c>
      <c r="D153" s="128">
        <v>3.254</v>
      </c>
      <c r="E153" s="129">
        <v>0.495</v>
      </c>
      <c r="F153" s="130">
        <v>2.7E-2</v>
      </c>
      <c r="G153" s="159"/>
      <c r="H153" s="159"/>
      <c r="I153" s="161"/>
      <c r="J153" s="45"/>
    </row>
    <row r="154" spans="1:10" ht="27.75" customHeight="1" x14ac:dyDescent="0.25">
      <c r="A154" s="156" t="s">
        <v>659</v>
      </c>
      <c r="B154" s="28"/>
      <c r="C154" s="163">
        <v>0</v>
      </c>
      <c r="D154" s="128">
        <v>2.1539999999999999</v>
      </c>
      <c r="E154" s="129">
        <v>0.32100000000000001</v>
      </c>
      <c r="F154" s="130">
        <v>1.7000000000000001E-2</v>
      </c>
      <c r="G154" s="158">
        <v>4.97</v>
      </c>
      <c r="H154" s="158">
        <v>1.52</v>
      </c>
      <c r="I154" s="162">
        <v>1.52</v>
      </c>
      <c r="J154" s="44">
        <v>4.2000000000000003E-2</v>
      </c>
    </row>
    <row r="155" spans="1:10" ht="27.75" customHeight="1" x14ac:dyDescent="0.25">
      <c r="A155" s="156" t="s">
        <v>660</v>
      </c>
      <c r="B155" s="28"/>
      <c r="C155" s="163">
        <v>0</v>
      </c>
      <c r="D155" s="128">
        <v>2.1539999999999999</v>
      </c>
      <c r="E155" s="129">
        <v>0.32100000000000001</v>
      </c>
      <c r="F155" s="130">
        <v>1.7000000000000001E-2</v>
      </c>
      <c r="G155" s="158">
        <v>12.26</v>
      </c>
      <c r="H155" s="158">
        <v>1.52</v>
      </c>
      <c r="I155" s="162">
        <v>1.52</v>
      </c>
      <c r="J155" s="44">
        <v>4.2000000000000003E-2</v>
      </c>
    </row>
    <row r="156" spans="1:10" ht="27.75" customHeight="1" x14ac:dyDescent="0.25">
      <c r="A156" s="156" t="s">
        <v>661</v>
      </c>
      <c r="B156" s="28"/>
      <c r="C156" s="163">
        <v>0</v>
      </c>
      <c r="D156" s="128">
        <v>2.1539999999999999</v>
      </c>
      <c r="E156" s="129">
        <v>0.32100000000000001</v>
      </c>
      <c r="F156" s="130">
        <v>1.7000000000000001E-2</v>
      </c>
      <c r="G156" s="158">
        <v>16.84</v>
      </c>
      <c r="H156" s="158">
        <v>1.52</v>
      </c>
      <c r="I156" s="162">
        <v>1.52</v>
      </c>
      <c r="J156" s="44">
        <v>4.2000000000000003E-2</v>
      </c>
    </row>
    <row r="157" spans="1:10" ht="27.75" customHeight="1" x14ac:dyDescent="0.25">
      <c r="A157" s="156" t="s">
        <v>662</v>
      </c>
      <c r="B157" s="28"/>
      <c r="C157" s="163">
        <v>0</v>
      </c>
      <c r="D157" s="128">
        <v>2.1539999999999999</v>
      </c>
      <c r="E157" s="129">
        <v>0.32100000000000001</v>
      </c>
      <c r="F157" s="130">
        <v>1.7000000000000001E-2</v>
      </c>
      <c r="G157" s="158">
        <v>24.27</v>
      </c>
      <c r="H157" s="158">
        <v>1.52</v>
      </c>
      <c r="I157" s="162">
        <v>1.52</v>
      </c>
      <c r="J157" s="44">
        <v>4.2000000000000003E-2</v>
      </c>
    </row>
    <row r="158" spans="1:10" ht="27.75" customHeight="1" x14ac:dyDescent="0.25">
      <c r="A158" s="156" t="s">
        <v>663</v>
      </c>
      <c r="B158" s="28"/>
      <c r="C158" s="163">
        <v>0</v>
      </c>
      <c r="D158" s="128">
        <v>2.1539999999999999</v>
      </c>
      <c r="E158" s="129">
        <v>0.32100000000000001</v>
      </c>
      <c r="F158" s="130">
        <v>1.7000000000000001E-2</v>
      </c>
      <c r="G158" s="158">
        <v>47.68</v>
      </c>
      <c r="H158" s="158">
        <v>1.52</v>
      </c>
      <c r="I158" s="162">
        <v>1.52</v>
      </c>
      <c r="J158" s="44">
        <v>4.2000000000000003E-2</v>
      </c>
    </row>
    <row r="159" spans="1:10" ht="27.75" customHeight="1" x14ac:dyDescent="0.25">
      <c r="A159" s="156" t="s">
        <v>664</v>
      </c>
      <c r="B159" s="28"/>
      <c r="C159" s="163">
        <v>0</v>
      </c>
      <c r="D159" s="128">
        <v>2.589</v>
      </c>
      <c r="E159" s="129">
        <v>0.376</v>
      </c>
      <c r="F159" s="130">
        <v>0.02</v>
      </c>
      <c r="G159" s="158">
        <v>26.31</v>
      </c>
      <c r="H159" s="158">
        <v>2.89</v>
      </c>
      <c r="I159" s="162">
        <v>2.89</v>
      </c>
      <c r="J159" s="44">
        <v>4.9000000000000002E-2</v>
      </c>
    </row>
    <row r="160" spans="1:10" ht="27.75" customHeight="1" x14ac:dyDescent="0.25">
      <c r="A160" s="156" t="s">
        <v>665</v>
      </c>
      <c r="B160" s="28"/>
      <c r="C160" s="163">
        <v>0</v>
      </c>
      <c r="D160" s="128">
        <v>2.589</v>
      </c>
      <c r="E160" s="129">
        <v>0.376</v>
      </c>
      <c r="F160" s="130">
        <v>0.02</v>
      </c>
      <c r="G160" s="158">
        <v>38.26</v>
      </c>
      <c r="H160" s="158">
        <v>2.89</v>
      </c>
      <c r="I160" s="162">
        <v>2.89</v>
      </c>
      <c r="J160" s="44">
        <v>4.9000000000000002E-2</v>
      </c>
    </row>
    <row r="161" spans="1:10" ht="27.75" customHeight="1" x14ac:dyDescent="0.25">
      <c r="A161" s="156" t="s">
        <v>666</v>
      </c>
      <c r="B161" s="28"/>
      <c r="C161" s="163">
        <v>0</v>
      </c>
      <c r="D161" s="128">
        <v>2.589</v>
      </c>
      <c r="E161" s="129">
        <v>0.376</v>
      </c>
      <c r="F161" s="130">
        <v>0.02</v>
      </c>
      <c r="G161" s="158">
        <v>45.78</v>
      </c>
      <c r="H161" s="158">
        <v>2.89</v>
      </c>
      <c r="I161" s="162">
        <v>2.89</v>
      </c>
      <c r="J161" s="44">
        <v>4.9000000000000002E-2</v>
      </c>
    </row>
    <row r="162" spans="1:10" ht="27.75" customHeight="1" x14ac:dyDescent="0.25">
      <c r="A162" s="156" t="s">
        <v>667</v>
      </c>
      <c r="B162" s="28"/>
      <c r="C162" s="163">
        <v>0</v>
      </c>
      <c r="D162" s="128">
        <v>2.589</v>
      </c>
      <c r="E162" s="129">
        <v>0.376</v>
      </c>
      <c r="F162" s="130">
        <v>0.02</v>
      </c>
      <c r="G162" s="158">
        <v>57.96</v>
      </c>
      <c r="H162" s="158">
        <v>2.89</v>
      </c>
      <c r="I162" s="162">
        <v>2.89</v>
      </c>
      <c r="J162" s="44">
        <v>4.9000000000000002E-2</v>
      </c>
    </row>
    <row r="163" spans="1:10" ht="27.75" customHeight="1" x14ac:dyDescent="0.25">
      <c r="A163" s="156" t="s">
        <v>668</v>
      </c>
      <c r="B163" s="28"/>
      <c r="C163" s="163">
        <v>0</v>
      </c>
      <c r="D163" s="128">
        <v>2.589</v>
      </c>
      <c r="E163" s="129">
        <v>0.376</v>
      </c>
      <c r="F163" s="130">
        <v>0.02</v>
      </c>
      <c r="G163" s="158">
        <v>96.36</v>
      </c>
      <c r="H163" s="158">
        <v>2.89</v>
      </c>
      <c r="I163" s="162">
        <v>2.89</v>
      </c>
      <c r="J163" s="44">
        <v>4.9000000000000002E-2</v>
      </c>
    </row>
    <row r="164" spans="1:10" ht="27.75" customHeight="1" x14ac:dyDescent="0.25">
      <c r="A164" s="156" t="s">
        <v>669</v>
      </c>
      <c r="B164" s="28"/>
      <c r="C164" s="163">
        <v>0</v>
      </c>
      <c r="D164" s="128">
        <v>2.0110000000000001</v>
      </c>
      <c r="E164" s="129">
        <v>0.28100000000000003</v>
      </c>
      <c r="F164" s="130">
        <v>1.4E-2</v>
      </c>
      <c r="G164" s="158">
        <v>67.459999999999994</v>
      </c>
      <c r="H164" s="158">
        <v>3.35</v>
      </c>
      <c r="I164" s="162">
        <v>3.35</v>
      </c>
      <c r="J164" s="44">
        <v>3.5000000000000003E-2</v>
      </c>
    </row>
    <row r="165" spans="1:10" ht="27.75" customHeight="1" x14ac:dyDescent="0.25">
      <c r="A165" s="156" t="s">
        <v>670</v>
      </c>
      <c r="B165" s="28"/>
      <c r="C165" s="163">
        <v>0</v>
      </c>
      <c r="D165" s="128">
        <v>2.0110000000000001</v>
      </c>
      <c r="E165" s="129">
        <v>0.28100000000000003</v>
      </c>
      <c r="F165" s="130">
        <v>1.4E-2</v>
      </c>
      <c r="G165" s="158">
        <v>151.44999999999999</v>
      </c>
      <c r="H165" s="158">
        <v>3.35</v>
      </c>
      <c r="I165" s="162">
        <v>3.35</v>
      </c>
      <c r="J165" s="44">
        <v>3.5000000000000003E-2</v>
      </c>
    </row>
    <row r="166" spans="1:10" ht="27.75" customHeight="1" x14ac:dyDescent="0.25">
      <c r="A166" s="156" t="s">
        <v>671</v>
      </c>
      <c r="B166" s="28"/>
      <c r="C166" s="163">
        <v>0</v>
      </c>
      <c r="D166" s="128">
        <v>2.0110000000000001</v>
      </c>
      <c r="E166" s="129">
        <v>0.28100000000000003</v>
      </c>
      <c r="F166" s="130">
        <v>1.4E-2</v>
      </c>
      <c r="G166" s="158">
        <v>278.33</v>
      </c>
      <c r="H166" s="158">
        <v>3.35</v>
      </c>
      <c r="I166" s="162">
        <v>3.35</v>
      </c>
      <c r="J166" s="44">
        <v>3.5000000000000003E-2</v>
      </c>
    </row>
    <row r="167" spans="1:10" ht="27.75" customHeight="1" x14ac:dyDescent="0.25">
      <c r="A167" s="156" t="s">
        <v>672</v>
      </c>
      <c r="B167" s="28"/>
      <c r="C167" s="163">
        <v>0</v>
      </c>
      <c r="D167" s="128">
        <v>2.0110000000000001</v>
      </c>
      <c r="E167" s="129">
        <v>0.28100000000000003</v>
      </c>
      <c r="F167" s="130">
        <v>1.4E-2</v>
      </c>
      <c r="G167" s="158">
        <v>491.82</v>
      </c>
      <c r="H167" s="158">
        <v>3.35</v>
      </c>
      <c r="I167" s="162">
        <v>3.35</v>
      </c>
      <c r="J167" s="44">
        <v>3.5000000000000003E-2</v>
      </c>
    </row>
    <row r="168" spans="1:10" ht="27.75" customHeight="1" x14ac:dyDescent="0.25">
      <c r="A168" s="156" t="s">
        <v>673</v>
      </c>
      <c r="B168" s="28"/>
      <c r="C168" s="163">
        <v>0</v>
      </c>
      <c r="D168" s="128">
        <v>2.0110000000000001</v>
      </c>
      <c r="E168" s="129">
        <v>0.28100000000000003</v>
      </c>
      <c r="F168" s="130">
        <v>1.4E-2</v>
      </c>
      <c r="G168" s="158">
        <v>1095.1500000000001</v>
      </c>
      <c r="H168" s="158">
        <v>3.35</v>
      </c>
      <c r="I168" s="162">
        <v>3.35</v>
      </c>
      <c r="J168" s="44">
        <v>3.5000000000000003E-2</v>
      </c>
    </row>
    <row r="169" spans="1:10" ht="27.75" customHeight="1" x14ac:dyDescent="0.25">
      <c r="A169" s="156" t="s">
        <v>674</v>
      </c>
      <c r="B169" s="28"/>
      <c r="C169" s="163" t="s">
        <v>120</v>
      </c>
      <c r="D169" s="131">
        <v>9.9990000000000006</v>
      </c>
      <c r="E169" s="132">
        <v>1.056</v>
      </c>
      <c r="F169" s="130">
        <v>0.67100000000000004</v>
      </c>
      <c r="G169" s="159"/>
      <c r="H169" s="159"/>
      <c r="I169" s="161"/>
      <c r="J169" s="45"/>
    </row>
    <row r="170" spans="1:10" ht="27.75" customHeight="1" x14ac:dyDescent="0.25">
      <c r="A170" s="156" t="s">
        <v>675</v>
      </c>
      <c r="B170" s="28"/>
      <c r="C170" s="163" t="s">
        <v>123</v>
      </c>
      <c r="D170" s="128">
        <v>-3.641</v>
      </c>
      <c r="E170" s="129">
        <v>-0.55400000000000005</v>
      </c>
      <c r="F170" s="130">
        <v>-3.1E-2</v>
      </c>
      <c r="G170" s="158">
        <v>0</v>
      </c>
      <c r="H170" s="159"/>
      <c r="I170" s="161"/>
      <c r="J170" s="45"/>
    </row>
    <row r="171" spans="1:10" ht="27.75" customHeight="1" x14ac:dyDescent="0.25">
      <c r="A171" s="156" t="s">
        <v>676</v>
      </c>
      <c r="B171" s="28"/>
      <c r="C171" s="163" t="s">
        <v>123</v>
      </c>
      <c r="D171" s="128">
        <v>-3.2890000000000001</v>
      </c>
      <c r="E171" s="129">
        <v>-0.49199999999999999</v>
      </c>
      <c r="F171" s="130">
        <v>-2.7E-2</v>
      </c>
      <c r="G171" s="158">
        <v>0</v>
      </c>
      <c r="H171" s="159"/>
      <c r="I171" s="161"/>
      <c r="J171" s="45"/>
    </row>
    <row r="172" spans="1:10" ht="27.75" customHeight="1" x14ac:dyDescent="0.25">
      <c r="A172" s="156" t="s">
        <v>677</v>
      </c>
      <c r="B172" s="28"/>
      <c r="C172" s="163">
        <v>0</v>
      </c>
      <c r="D172" s="128">
        <v>-3.641</v>
      </c>
      <c r="E172" s="129">
        <v>-0.55400000000000005</v>
      </c>
      <c r="F172" s="130">
        <v>-3.1E-2</v>
      </c>
      <c r="G172" s="158">
        <v>0</v>
      </c>
      <c r="H172" s="159"/>
      <c r="I172" s="161"/>
      <c r="J172" s="44">
        <v>6.6000000000000003E-2</v>
      </c>
    </row>
    <row r="173" spans="1:10" ht="27.75" customHeight="1" x14ac:dyDescent="0.25">
      <c r="A173" s="156" t="s">
        <v>678</v>
      </c>
      <c r="B173" s="28"/>
      <c r="C173" s="163">
        <v>0</v>
      </c>
      <c r="D173" s="128">
        <v>-3.2890000000000001</v>
      </c>
      <c r="E173" s="129">
        <v>-0.49199999999999999</v>
      </c>
      <c r="F173" s="130">
        <v>-2.7E-2</v>
      </c>
      <c r="G173" s="158">
        <v>0</v>
      </c>
      <c r="H173" s="159"/>
      <c r="I173" s="161"/>
      <c r="J173" s="44">
        <v>6.6000000000000003E-2</v>
      </c>
    </row>
    <row r="174" spans="1:10" ht="27.75" customHeight="1" x14ac:dyDescent="0.25">
      <c r="A174" s="156" t="s">
        <v>679</v>
      </c>
      <c r="B174" s="28"/>
      <c r="C174" s="163">
        <v>0</v>
      </c>
      <c r="D174" s="128">
        <v>-3.6120000000000001</v>
      </c>
      <c r="E174" s="129">
        <v>-0.52500000000000002</v>
      </c>
      <c r="F174" s="130">
        <v>-2.8000000000000001E-2</v>
      </c>
      <c r="G174" s="158">
        <v>6.79</v>
      </c>
      <c r="H174" s="159"/>
      <c r="I174" s="161"/>
      <c r="J174" s="44">
        <v>0.08</v>
      </c>
    </row>
    <row r="175" spans="1:10" ht="27.75" customHeight="1" x14ac:dyDescent="0.25">
      <c r="A175" s="156" t="s">
        <v>680</v>
      </c>
      <c r="B175" s="28"/>
      <c r="C175" s="163" t="s">
        <v>714</v>
      </c>
      <c r="D175" s="128">
        <v>1.294</v>
      </c>
      <c r="E175" s="129">
        <v>0.19700000000000001</v>
      </c>
      <c r="F175" s="130">
        <v>1.0999999999999999E-2</v>
      </c>
      <c r="G175" s="158">
        <v>0.65</v>
      </c>
      <c r="H175" s="159"/>
      <c r="I175" s="161"/>
      <c r="J175" s="45"/>
    </row>
    <row r="176" spans="1:10" ht="27.75" customHeight="1" x14ac:dyDescent="0.25">
      <c r="A176" s="156" t="s">
        <v>681</v>
      </c>
      <c r="B176" s="28"/>
      <c r="C176" s="163">
        <v>2</v>
      </c>
      <c r="D176" s="128">
        <v>1.294</v>
      </c>
      <c r="E176" s="129">
        <v>0.19700000000000001</v>
      </c>
      <c r="F176" s="130">
        <v>1.0999999999999999E-2</v>
      </c>
      <c r="G176" s="159"/>
      <c r="H176" s="159"/>
      <c r="I176" s="161"/>
      <c r="J176" s="45"/>
    </row>
    <row r="177" spans="1:10" ht="27.75" customHeight="1" x14ac:dyDescent="0.25">
      <c r="A177" s="156" t="s">
        <v>682</v>
      </c>
      <c r="B177" s="28"/>
      <c r="C177" s="163" t="s">
        <v>715</v>
      </c>
      <c r="D177" s="128">
        <v>1.1919999999999999</v>
      </c>
      <c r="E177" s="129">
        <v>0.18099999999999999</v>
      </c>
      <c r="F177" s="130">
        <v>0.01</v>
      </c>
      <c r="G177" s="158">
        <v>0.56000000000000005</v>
      </c>
      <c r="H177" s="159"/>
      <c r="I177" s="161"/>
      <c r="J177" s="45"/>
    </row>
    <row r="178" spans="1:10" ht="27.75" customHeight="1" x14ac:dyDescent="0.25">
      <c r="A178" s="156" t="s">
        <v>683</v>
      </c>
      <c r="B178" s="28"/>
      <c r="C178" s="163" t="s">
        <v>715</v>
      </c>
      <c r="D178" s="128">
        <v>1.1919999999999999</v>
      </c>
      <c r="E178" s="129">
        <v>0.18099999999999999</v>
      </c>
      <c r="F178" s="130">
        <v>0.01</v>
      </c>
      <c r="G178" s="158">
        <v>0.72</v>
      </c>
      <c r="H178" s="159"/>
      <c r="I178" s="161"/>
      <c r="J178" s="45"/>
    </row>
    <row r="179" spans="1:10" ht="27.75" customHeight="1" x14ac:dyDescent="0.25">
      <c r="A179" s="156" t="s">
        <v>684</v>
      </c>
      <c r="B179" s="28"/>
      <c r="C179" s="163" t="s">
        <v>715</v>
      </c>
      <c r="D179" s="128">
        <v>1.1919999999999999</v>
      </c>
      <c r="E179" s="129">
        <v>0.18099999999999999</v>
      </c>
      <c r="F179" s="130">
        <v>0.01</v>
      </c>
      <c r="G179" s="158">
        <v>0.8</v>
      </c>
      <c r="H179" s="159"/>
      <c r="I179" s="161"/>
      <c r="J179" s="45"/>
    </row>
    <row r="180" spans="1:10" ht="27.75" customHeight="1" x14ac:dyDescent="0.25">
      <c r="A180" s="156" t="s">
        <v>685</v>
      </c>
      <c r="B180" s="28"/>
      <c r="C180" s="163" t="s">
        <v>715</v>
      </c>
      <c r="D180" s="128">
        <v>1.1919999999999999</v>
      </c>
      <c r="E180" s="129">
        <v>0.18099999999999999</v>
      </c>
      <c r="F180" s="130">
        <v>0.01</v>
      </c>
      <c r="G180" s="158">
        <v>1.04</v>
      </c>
      <c r="H180" s="159"/>
      <c r="I180" s="161"/>
      <c r="J180" s="45"/>
    </row>
    <row r="181" spans="1:10" ht="27.75" customHeight="1" x14ac:dyDescent="0.25">
      <c r="A181" s="156" t="s">
        <v>686</v>
      </c>
      <c r="B181" s="28"/>
      <c r="C181" s="163" t="s">
        <v>715</v>
      </c>
      <c r="D181" s="128">
        <v>1.1919999999999999</v>
      </c>
      <c r="E181" s="129">
        <v>0.18099999999999999</v>
      </c>
      <c r="F181" s="130">
        <v>0.01</v>
      </c>
      <c r="G181" s="158">
        <v>1.84</v>
      </c>
      <c r="H181" s="159"/>
      <c r="I181" s="161"/>
      <c r="J181" s="45"/>
    </row>
    <row r="182" spans="1:10" ht="27.75" customHeight="1" x14ac:dyDescent="0.25">
      <c r="A182" s="156" t="s">
        <v>687</v>
      </c>
      <c r="B182" s="28"/>
      <c r="C182" s="163">
        <v>4</v>
      </c>
      <c r="D182" s="128">
        <v>1.1919999999999999</v>
      </c>
      <c r="E182" s="129">
        <v>0.18099999999999999</v>
      </c>
      <c r="F182" s="130">
        <v>0.01</v>
      </c>
      <c r="G182" s="159"/>
      <c r="H182" s="159"/>
      <c r="I182" s="161"/>
      <c r="J182" s="45"/>
    </row>
    <row r="183" spans="1:10" ht="27.75" customHeight="1" x14ac:dyDescent="0.25">
      <c r="A183" s="156" t="s">
        <v>688</v>
      </c>
      <c r="B183" s="28"/>
      <c r="C183" s="163">
        <v>0</v>
      </c>
      <c r="D183" s="128">
        <v>0.78900000000000003</v>
      </c>
      <c r="E183" s="129">
        <v>0.11799999999999999</v>
      </c>
      <c r="F183" s="130">
        <v>6.0000000000000001E-3</v>
      </c>
      <c r="G183" s="158">
        <v>1.82</v>
      </c>
      <c r="H183" s="158">
        <v>0.56000000000000005</v>
      </c>
      <c r="I183" s="162">
        <v>0.56000000000000005</v>
      </c>
      <c r="J183" s="44">
        <v>1.4999999999999999E-2</v>
      </c>
    </row>
    <row r="184" spans="1:10" ht="27.75" customHeight="1" x14ac:dyDescent="0.25">
      <c r="A184" s="156" t="s">
        <v>689</v>
      </c>
      <c r="B184" s="28"/>
      <c r="C184" s="163">
        <v>0</v>
      </c>
      <c r="D184" s="128">
        <v>0.78900000000000003</v>
      </c>
      <c r="E184" s="129">
        <v>0.11799999999999999</v>
      </c>
      <c r="F184" s="130">
        <v>6.0000000000000001E-3</v>
      </c>
      <c r="G184" s="158">
        <v>4.49</v>
      </c>
      <c r="H184" s="158">
        <v>0.56000000000000005</v>
      </c>
      <c r="I184" s="162">
        <v>0.56000000000000005</v>
      </c>
      <c r="J184" s="44">
        <v>1.4999999999999999E-2</v>
      </c>
    </row>
    <row r="185" spans="1:10" ht="27.75" customHeight="1" x14ac:dyDescent="0.25">
      <c r="A185" s="156" t="s">
        <v>690</v>
      </c>
      <c r="B185" s="28"/>
      <c r="C185" s="163">
        <v>0</v>
      </c>
      <c r="D185" s="128">
        <v>0.78900000000000003</v>
      </c>
      <c r="E185" s="129">
        <v>0.11799999999999999</v>
      </c>
      <c r="F185" s="130">
        <v>6.0000000000000001E-3</v>
      </c>
      <c r="G185" s="158">
        <v>6.17</v>
      </c>
      <c r="H185" s="158">
        <v>0.56000000000000005</v>
      </c>
      <c r="I185" s="162">
        <v>0.56000000000000005</v>
      </c>
      <c r="J185" s="44">
        <v>1.4999999999999999E-2</v>
      </c>
    </row>
    <row r="186" spans="1:10" ht="27.75" customHeight="1" x14ac:dyDescent="0.25">
      <c r="A186" s="156" t="s">
        <v>691</v>
      </c>
      <c r="B186" s="28"/>
      <c r="C186" s="163">
        <v>0</v>
      </c>
      <c r="D186" s="128">
        <v>0.78900000000000003</v>
      </c>
      <c r="E186" s="129">
        <v>0.11799999999999999</v>
      </c>
      <c r="F186" s="130">
        <v>6.0000000000000001E-3</v>
      </c>
      <c r="G186" s="158">
        <v>8.89</v>
      </c>
      <c r="H186" s="158">
        <v>0.56000000000000005</v>
      </c>
      <c r="I186" s="162">
        <v>0.56000000000000005</v>
      </c>
      <c r="J186" s="44">
        <v>1.4999999999999999E-2</v>
      </c>
    </row>
    <row r="187" spans="1:10" ht="27.75" customHeight="1" x14ac:dyDescent="0.25">
      <c r="A187" s="156" t="s">
        <v>692</v>
      </c>
      <c r="B187" s="28"/>
      <c r="C187" s="163">
        <v>0</v>
      </c>
      <c r="D187" s="128">
        <v>0.78900000000000003</v>
      </c>
      <c r="E187" s="129">
        <v>0.11799999999999999</v>
      </c>
      <c r="F187" s="130">
        <v>6.0000000000000001E-3</v>
      </c>
      <c r="G187" s="158">
        <v>17.46</v>
      </c>
      <c r="H187" s="158">
        <v>0.56000000000000005</v>
      </c>
      <c r="I187" s="162">
        <v>0.56000000000000005</v>
      </c>
      <c r="J187" s="44">
        <v>1.4999999999999999E-2</v>
      </c>
    </row>
    <row r="188" spans="1:10" ht="27.75" customHeight="1" x14ac:dyDescent="0.25">
      <c r="A188" s="156" t="s">
        <v>693</v>
      </c>
      <c r="B188" s="28"/>
      <c r="C188" s="163">
        <v>0</v>
      </c>
      <c r="D188" s="128">
        <v>0.94799999999999995</v>
      </c>
      <c r="E188" s="129">
        <v>0.13800000000000001</v>
      </c>
      <c r="F188" s="130">
        <v>7.0000000000000001E-3</v>
      </c>
      <c r="G188" s="158">
        <v>9.6300000000000008</v>
      </c>
      <c r="H188" s="158">
        <v>1.06</v>
      </c>
      <c r="I188" s="162">
        <v>1.06</v>
      </c>
      <c r="J188" s="44">
        <v>1.7999999999999999E-2</v>
      </c>
    </row>
    <row r="189" spans="1:10" ht="27.75" customHeight="1" x14ac:dyDescent="0.25">
      <c r="A189" s="156" t="s">
        <v>694</v>
      </c>
      <c r="B189" s="28"/>
      <c r="C189" s="163">
        <v>0</v>
      </c>
      <c r="D189" s="128">
        <v>0.94799999999999995</v>
      </c>
      <c r="E189" s="129">
        <v>0.13800000000000001</v>
      </c>
      <c r="F189" s="130">
        <v>7.0000000000000001E-3</v>
      </c>
      <c r="G189" s="158">
        <v>14.01</v>
      </c>
      <c r="H189" s="158">
        <v>1.06</v>
      </c>
      <c r="I189" s="162">
        <v>1.06</v>
      </c>
      <c r="J189" s="44">
        <v>1.7999999999999999E-2</v>
      </c>
    </row>
    <row r="190" spans="1:10" ht="27.75" customHeight="1" x14ac:dyDescent="0.25">
      <c r="A190" s="156" t="s">
        <v>695</v>
      </c>
      <c r="B190" s="28"/>
      <c r="C190" s="163">
        <v>0</v>
      </c>
      <c r="D190" s="128">
        <v>0.94799999999999995</v>
      </c>
      <c r="E190" s="129">
        <v>0.13800000000000001</v>
      </c>
      <c r="F190" s="130">
        <v>7.0000000000000001E-3</v>
      </c>
      <c r="G190" s="158">
        <v>16.760000000000002</v>
      </c>
      <c r="H190" s="158">
        <v>1.06</v>
      </c>
      <c r="I190" s="162">
        <v>1.06</v>
      </c>
      <c r="J190" s="44">
        <v>1.7999999999999999E-2</v>
      </c>
    </row>
    <row r="191" spans="1:10" ht="27.75" customHeight="1" x14ac:dyDescent="0.25">
      <c r="A191" s="156" t="s">
        <v>696</v>
      </c>
      <c r="B191" s="28"/>
      <c r="C191" s="163">
        <v>0</v>
      </c>
      <c r="D191" s="128">
        <v>0.94799999999999995</v>
      </c>
      <c r="E191" s="129">
        <v>0.13800000000000001</v>
      </c>
      <c r="F191" s="130">
        <v>7.0000000000000001E-3</v>
      </c>
      <c r="G191" s="158">
        <v>21.22</v>
      </c>
      <c r="H191" s="158">
        <v>1.06</v>
      </c>
      <c r="I191" s="162">
        <v>1.06</v>
      </c>
      <c r="J191" s="44">
        <v>1.7999999999999999E-2</v>
      </c>
    </row>
    <row r="192" spans="1:10" ht="27.75" customHeight="1" x14ac:dyDescent="0.25">
      <c r="A192" s="156" t="s">
        <v>697</v>
      </c>
      <c r="B192" s="28"/>
      <c r="C192" s="163">
        <v>0</v>
      </c>
      <c r="D192" s="128">
        <v>0.94799999999999995</v>
      </c>
      <c r="E192" s="129">
        <v>0.13800000000000001</v>
      </c>
      <c r="F192" s="130">
        <v>7.0000000000000001E-3</v>
      </c>
      <c r="G192" s="158">
        <v>35.28</v>
      </c>
      <c r="H192" s="158">
        <v>1.06</v>
      </c>
      <c r="I192" s="162">
        <v>1.06</v>
      </c>
      <c r="J192" s="44">
        <v>1.7999999999999999E-2</v>
      </c>
    </row>
    <row r="193" spans="1:10" ht="27.75" customHeight="1" x14ac:dyDescent="0.25">
      <c r="A193" s="156" t="s">
        <v>698</v>
      </c>
      <c r="B193" s="28"/>
      <c r="C193" s="163">
        <v>0</v>
      </c>
      <c r="D193" s="128">
        <v>0.73599999999999999</v>
      </c>
      <c r="E193" s="129">
        <v>0.10299999999999999</v>
      </c>
      <c r="F193" s="130">
        <v>5.0000000000000001E-3</v>
      </c>
      <c r="G193" s="158">
        <v>24.7</v>
      </c>
      <c r="H193" s="158">
        <v>1.22</v>
      </c>
      <c r="I193" s="162">
        <v>1.22</v>
      </c>
      <c r="J193" s="44">
        <v>1.2999999999999999E-2</v>
      </c>
    </row>
    <row r="194" spans="1:10" ht="27.75" customHeight="1" x14ac:dyDescent="0.25">
      <c r="A194" s="156" t="s">
        <v>699</v>
      </c>
      <c r="B194" s="28"/>
      <c r="C194" s="163">
        <v>0</v>
      </c>
      <c r="D194" s="128">
        <v>0.73599999999999999</v>
      </c>
      <c r="E194" s="129">
        <v>0.10299999999999999</v>
      </c>
      <c r="F194" s="130">
        <v>5.0000000000000001E-3</v>
      </c>
      <c r="G194" s="158">
        <v>55.46</v>
      </c>
      <c r="H194" s="158">
        <v>1.22</v>
      </c>
      <c r="I194" s="162">
        <v>1.22</v>
      </c>
      <c r="J194" s="44">
        <v>1.2999999999999999E-2</v>
      </c>
    </row>
    <row r="195" spans="1:10" ht="27.75" customHeight="1" x14ac:dyDescent="0.25">
      <c r="A195" s="156" t="s">
        <v>700</v>
      </c>
      <c r="B195" s="28"/>
      <c r="C195" s="163">
        <v>0</v>
      </c>
      <c r="D195" s="128">
        <v>0.73599999999999999</v>
      </c>
      <c r="E195" s="129">
        <v>0.10299999999999999</v>
      </c>
      <c r="F195" s="130">
        <v>5.0000000000000001E-3</v>
      </c>
      <c r="G195" s="158">
        <v>101.91</v>
      </c>
      <c r="H195" s="158">
        <v>1.22</v>
      </c>
      <c r="I195" s="162">
        <v>1.22</v>
      </c>
      <c r="J195" s="44">
        <v>1.2999999999999999E-2</v>
      </c>
    </row>
    <row r="196" spans="1:10" ht="27.75" customHeight="1" x14ac:dyDescent="0.25">
      <c r="A196" s="156" t="s">
        <v>701</v>
      </c>
      <c r="B196" s="28"/>
      <c r="C196" s="163">
        <v>0</v>
      </c>
      <c r="D196" s="128">
        <v>0.73599999999999999</v>
      </c>
      <c r="E196" s="129">
        <v>0.10299999999999999</v>
      </c>
      <c r="F196" s="130">
        <v>5.0000000000000001E-3</v>
      </c>
      <c r="G196" s="158">
        <v>180.09</v>
      </c>
      <c r="H196" s="158">
        <v>1.22</v>
      </c>
      <c r="I196" s="162">
        <v>1.22</v>
      </c>
      <c r="J196" s="44">
        <v>1.2999999999999999E-2</v>
      </c>
    </row>
    <row r="197" spans="1:10" ht="27.75" customHeight="1" x14ac:dyDescent="0.25">
      <c r="A197" s="156" t="s">
        <v>702</v>
      </c>
      <c r="B197" s="28"/>
      <c r="C197" s="163">
        <v>0</v>
      </c>
      <c r="D197" s="128">
        <v>0.73599999999999999</v>
      </c>
      <c r="E197" s="129">
        <v>0.10299999999999999</v>
      </c>
      <c r="F197" s="130">
        <v>5.0000000000000001E-3</v>
      </c>
      <c r="G197" s="158">
        <v>401.01</v>
      </c>
      <c r="H197" s="158">
        <v>1.22</v>
      </c>
      <c r="I197" s="162">
        <v>1.22</v>
      </c>
      <c r="J197" s="44">
        <v>1.2999999999999999E-2</v>
      </c>
    </row>
    <row r="198" spans="1:10" ht="27.75" customHeight="1" x14ac:dyDescent="0.25">
      <c r="A198" s="156" t="s">
        <v>703</v>
      </c>
      <c r="B198" s="28"/>
      <c r="C198" s="163" t="s">
        <v>120</v>
      </c>
      <c r="D198" s="131">
        <v>3.661</v>
      </c>
      <c r="E198" s="132">
        <v>0.38700000000000001</v>
      </c>
      <c r="F198" s="130">
        <v>0.246</v>
      </c>
      <c r="G198" s="159"/>
      <c r="H198" s="159"/>
      <c r="I198" s="161"/>
      <c r="J198" s="45"/>
    </row>
    <row r="199" spans="1:10" ht="27.75" customHeight="1" x14ac:dyDescent="0.25">
      <c r="A199" s="156" t="s">
        <v>704</v>
      </c>
      <c r="B199" s="28"/>
      <c r="C199" s="163" t="s">
        <v>123</v>
      </c>
      <c r="D199" s="128">
        <v>-1.333</v>
      </c>
      <c r="E199" s="129">
        <v>-0.20300000000000001</v>
      </c>
      <c r="F199" s="130">
        <v>-1.0999999999999999E-2</v>
      </c>
      <c r="G199" s="158">
        <v>0</v>
      </c>
      <c r="H199" s="159"/>
      <c r="I199" s="161"/>
      <c r="J199" s="45"/>
    </row>
    <row r="200" spans="1:10" ht="27.75" customHeight="1" x14ac:dyDescent="0.25">
      <c r="A200" s="156" t="s">
        <v>705</v>
      </c>
      <c r="B200" s="28"/>
      <c r="C200" s="163" t="s">
        <v>123</v>
      </c>
      <c r="D200" s="128">
        <v>-1.204</v>
      </c>
      <c r="E200" s="129">
        <v>-0.18</v>
      </c>
      <c r="F200" s="130">
        <v>-0.01</v>
      </c>
      <c r="G200" s="158">
        <v>0</v>
      </c>
      <c r="H200" s="159"/>
      <c r="I200" s="161"/>
      <c r="J200" s="45"/>
    </row>
    <row r="201" spans="1:10" ht="27.75" customHeight="1" x14ac:dyDescent="0.25">
      <c r="A201" s="156" t="s">
        <v>706</v>
      </c>
      <c r="B201" s="28"/>
      <c r="C201" s="163">
        <v>0</v>
      </c>
      <c r="D201" s="128">
        <v>-1.333</v>
      </c>
      <c r="E201" s="129">
        <v>-0.20300000000000001</v>
      </c>
      <c r="F201" s="130">
        <v>-1.0999999999999999E-2</v>
      </c>
      <c r="G201" s="158">
        <v>0</v>
      </c>
      <c r="H201" s="159"/>
      <c r="I201" s="161"/>
      <c r="J201" s="44">
        <v>2.4E-2</v>
      </c>
    </row>
    <row r="202" spans="1:10" ht="27.75" customHeight="1" x14ac:dyDescent="0.25">
      <c r="A202" s="156" t="s">
        <v>707</v>
      </c>
      <c r="B202" s="28"/>
      <c r="C202" s="163">
        <v>0</v>
      </c>
      <c r="D202" s="128">
        <v>-1.204</v>
      </c>
      <c r="E202" s="129">
        <v>-0.18</v>
      </c>
      <c r="F202" s="130">
        <v>-0.01</v>
      </c>
      <c r="G202" s="158">
        <v>0</v>
      </c>
      <c r="H202" s="159"/>
      <c r="I202" s="161"/>
      <c r="J202" s="44">
        <v>2.4E-2</v>
      </c>
    </row>
    <row r="203" spans="1:10" ht="27.75" customHeight="1" x14ac:dyDescent="0.25">
      <c r="A203" s="156" t="s">
        <v>708</v>
      </c>
      <c r="B203" s="28"/>
      <c r="C203" s="163">
        <v>0</v>
      </c>
      <c r="D203" s="128">
        <v>-1.323</v>
      </c>
      <c r="E203" s="129">
        <v>-0.192</v>
      </c>
      <c r="F203" s="130">
        <v>-0.01</v>
      </c>
      <c r="G203" s="158">
        <v>2.4900000000000002</v>
      </c>
      <c r="H203" s="159"/>
      <c r="I203" s="161"/>
      <c r="J203" s="44">
        <v>2.9000000000000001E-2</v>
      </c>
    </row>
  </sheetData>
  <mergeCells count="10">
    <mergeCell ref="F6:G6"/>
    <mergeCell ref="F7:G7"/>
    <mergeCell ref="B8:D8"/>
    <mergeCell ref="F8:G8"/>
    <mergeCell ref="F5:G5"/>
    <mergeCell ref="B1:D1"/>
    <mergeCell ref="F1:H1"/>
    <mergeCell ref="A2:J2"/>
    <mergeCell ref="A4:D4"/>
    <mergeCell ref="F4:J4"/>
  </mergeCells>
  <hyperlinks>
    <hyperlink ref="A1" location="Overview!A1" display="Back to Overview" xr:uid="{0FA4EE06-0DDB-4348-8138-FFFB87D30C00}"/>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A7A2-4360-44DA-A553-D0D72C06EE21}">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UKPN SPN Area (GSP Group _J)"</f>
        <v>Southern Electric Power Distribution plc - Effective from 1 April 2027 - Final LDNO tariffs in UKPN SPN Area (GSP Group _J)</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184" t="s">
        <v>50</v>
      </c>
      <c r="B6" s="86" t="s">
        <v>51</v>
      </c>
      <c r="C6" s="86" t="s">
        <v>52</v>
      </c>
      <c r="D6" s="183" t="s">
        <v>53</v>
      </c>
      <c r="E6" s="87"/>
      <c r="F6" s="333" t="s">
        <v>54</v>
      </c>
      <c r="G6" s="334"/>
      <c r="H6" s="86" t="s">
        <v>51</v>
      </c>
      <c r="I6" s="86" t="s">
        <v>52</v>
      </c>
      <c r="J6" s="183" t="s">
        <v>53</v>
      </c>
      <c r="K6" s="87"/>
      <c r="L6" s="4"/>
      <c r="M6" s="4"/>
    </row>
    <row r="7" spans="1:13" ht="56.25" customHeight="1" x14ac:dyDescent="0.25">
      <c r="A7" s="184" t="s">
        <v>55</v>
      </c>
      <c r="B7" s="22"/>
      <c r="C7" s="185"/>
      <c r="D7" s="86" t="s">
        <v>56</v>
      </c>
      <c r="E7" s="87"/>
      <c r="F7" s="333" t="s">
        <v>57</v>
      </c>
      <c r="G7" s="334"/>
      <c r="H7" s="22"/>
      <c r="I7" s="86" t="s">
        <v>58</v>
      </c>
      <c r="J7" s="183" t="s">
        <v>53</v>
      </c>
      <c r="K7" s="87"/>
      <c r="L7" s="4"/>
      <c r="M7" s="4"/>
    </row>
    <row r="8" spans="1:13" ht="55.5" customHeight="1" x14ac:dyDescent="0.25">
      <c r="A8" s="180" t="s">
        <v>59</v>
      </c>
      <c r="B8" s="321" t="s">
        <v>60</v>
      </c>
      <c r="C8" s="322"/>
      <c r="D8" s="323"/>
      <c r="E8" s="87"/>
      <c r="F8" s="333" t="s">
        <v>55</v>
      </c>
      <c r="G8" s="334"/>
      <c r="H8" s="22"/>
      <c r="I8" s="22"/>
      <c r="J8" s="86" t="s">
        <v>56</v>
      </c>
      <c r="K8" s="87"/>
      <c r="L8" s="4"/>
      <c r="M8" s="4"/>
    </row>
    <row r="9" spans="1:13" s="79" customFormat="1" ht="55.5" customHeight="1" x14ac:dyDescent="0.25">
      <c r="E9" s="91"/>
      <c r="F9" s="333" t="s">
        <v>59</v>
      </c>
      <c r="G9" s="334"/>
      <c r="H9" s="321" t="s">
        <v>60</v>
      </c>
      <c r="I9" s="322"/>
      <c r="J9" s="323"/>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74</v>
      </c>
      <c r="D14" s="128">
        <v>13.726000000000001</v>
      </c>
      <c r="E14" s="129">
        <v>0.627</v>
      </c>
      <c r="F14" s="130">
        <v>0.215</v>
      </c>
      <c r="G14" s="158">
        <v>8.92</v>
      </c>
      <c r="H14" s="159"/>
      <c r="I14" s="161"/>
      <c r="J14" s="45"/>
    </row>
    <row r="15" spans="1:13" ht="27.75" customHeight="1" x14ac:dyDescent="0.25">
      <c r="A15" s="156" t="s">
        <v>519</v>
      </c>
      <c r="B15" s="28"/>
      <c r="C15" s="157">
        <v>2</v>
      </c>
      <c r="D15" s="128">
        <v>13.726000000000001</v>
      </c>
      <c r="E15" s="129">
        <v>0.627</v>
      </c>
      <c r="F15" s="130">
        <v>0.215</v>
      </c>
      <c r="G15" s="159"/>
      <c r="H15" s="159"/>
      <c r="I15" s="161"/>
      <c r="J15" s="45"/>
    </row>
    <row r="16" spans="1:13" ht="27.75" customHeight="1" x14ac:dyDescent="0.25">
      <c r="A16" s="156" t="s">
        <v>520</v>
      </c>
      <c r="B16" s="28"/>
      <c r="C16" s="157" t="s">
        <v>78</v>
      </c>
      <c r="D16" s="128">
        <v>10.941000000000001</v>
      </c>
      <c r="E16" s="129">
        <v>0.5</v>
      </c>
      <c r="F16" s="130">
        <v>0.17100000000000001</v>
      </c>
      <c r="G16" s="158">
        <v>6.2</v>
      </c>
      <c r="H16" s="159"/>
      <c r="I16" s="161"/>
      <c r="J16" s="45"/>
    </row>
    <row r="17" spans="1:10" ht="27.75" customHeight="1" x14ac:dyDescent="0.25">
      <c r="A17" s="156" t="s">
        <v>521</v>
      </c>
      <c r="B17" s="28"/>
      <c r="C17" s="157" t="s">
        <v>78</v>
      </c>
      <c r="D17" s="128">
        <v>10.941000000000001</v>
      </c>
      <c r="E17" s="129">
        <v>0.5</v>
      </c>
      <c r="F17" s="130">
        <v>0.17100000000000001</v>
      </c>
      <c r="G17" s="158">
        <v>8.8800000000000008</v>
      </c>
      <c r="H17" s="159"/>
      <c r="I17" s="161"/>
      <c r="J17" s="45"/>
    </row>
    <row r="18" spans="1:10" ht="27.75" customHeight="1" x14ac:dyDescent="0.25">
      <c r="A18" s="156" t="s">
        <v>522</v>
      </c>
      <c r="B18" s="28"/>
      <c r="C18" s="157" t="s">
        <v>78</v>
      </c>
      <c r="D18" s="128">
        <v>10.941000000000001</v>
      </c>
      <c r="E18" s="129">
        <v>0.5</v>
      </c>
      <c r="F18" s="130">
        <v>0.17100000000000001</v>
      </c>
      <c r="G18" s="158">
        <v>13.97</v>
      </c>
      <c r="H18" s="159"/>
      <c r="I18" s="161"/>
      <c r="J18" s="45"/>
    </row>
    <row r="19" spans="1:10" ht="27.75" customHeight="1" x14ac:dyDescent="0.25">
      <c r="A19" s="156" t="s">
        <v>523</v>
      </c>
      <c r="B19" s="28"/>
      <c r="C19" s="157" t="s">
        <v>78</v>
      </c>
      <c r="D19" s="128">
        <v>10.941000000000001</v>
      </c>
      <c r="E19" s="129">
        <v>0.5</v>
      </c>
      <c r="F19" s="130">
        <v>0.17100000000000001</v>
      </c>
      <c r="G19" s="158">
        <v>21.88</v>
      </c>
      <c r="H19" s="159"/>
      <c r="I19" s="161"/>
      <c r="J19" s="45"/>
    </row>
    <row r="20" spans="1:10" ht="27.75" customHeight="1" x14ac:dyDescent="0.25">
      <c r="A20" s="156" t="s">
        <v>524</v>
      </c>
      <c r="B20" s="28"/>
      <c r="C20" s="157" t="s">
        <v>78</v>
      </c>
      <c r="D20" s="128">
        <v>10.941000000000001</v>
      </c>
      <c r="E20" s="129">
        <v>0.5</v>
      </c>
      <c r="F20" s="130">
        <v>0.17100000000000001</v>
      </c>
      <c r="G20" s="158">
        <v>49.47</v>
      </c>
      <c r="H20" s="159"/>
      <c r="I20" s="161"/>
      <c r="J20" s="45"/>
    </row>
    <row r="21" spans="1:10" ht="27.75" customHeight="1" x14ac:dyDescent="0.25">
      <c r="A21" s="156" t="s">
        <v>525</v>
      </c>
      <c r="B21" s="28"/>
      <c r="C21" s="157">
        <v>4</v>
      </c>
      <c r="D21" s="128">
        <v>10.941000000000001</v>
      </c>
      <c r="E21" s="129">
        <v>0.5</v>
      </c>
      <c r="F21" s="130">
        <v>0.17100000000000001</v>
      </c>
      <c r="G21" s="159"/>
      <c r="H21" s="159"/>
      <c r="I21" s="161"/>
      <c r="J21" s="45"/>
    </row>
    <row r="22" spans="1:10" ht="27.75" customHeight="1" x14ac:dyDescent="0.25">
      <c r="A22" s="156" t="s">
        <v>526</v>
      </c>
      <c r="B22" s="28"/>
      <c r="C22" s="157">
        <v>0</v>
      </c>
      <c r="D22" s="128">
        <v>8.1159999999999997</v>
      </c>
      <c r="E22" s="129">
        <v>0.34699999999999998</v>
      </c>
      <c r="F22" s="130">
        <v>0.121</v>
      </c>
      <c r="G22" s="158">
        <v>14.41</v>
      </c>
      <c r="H22" s="158">
        <v>5.96</v>
      </c>
      <c r="I22" s="162">
        <v>5.96</v>
      </c>
      <c r="J22" s="44">
        <v>0.27100000000000002</v>
      </c>
    </row>
    <row r="23" spans="1:10" ht="27.75" customHeight="1" x14ac:dyDescent="0.25">
      <c r="A23" s="156" t="s">
        <v>527</v>
      </c>
      <c r="B23" s="28"/>
      <c r="C23" s="157">
        <v>0</v>
      </c>
      <c r="D23" s="128">
        <v>8.1159999999999997</v>
      </c>
      <c r="E23" s="129">
        <v>0.34699999999999998</v>
      </c>
      <c r="F23" s="130">
        <v>0.121</v>
      </c>
      <c r="G23" s="158">
        <v>119.28</v>
      </c>
      <c r="H23" s="158">
        <v>5.96</v>
      </c>
      <c r="I23" s="162">
        <v>5.96</v>
      </c>
      <c r="J23" s="44">
        <v>0.27100000000000002</v>
      </c>
    </row>
    <row r="24" spans="1:10" ht="27.75" customHeight="1" x14ac:dyDescent="0.25">
      <c r="A24" s="156" t="s">
        <v>528</v>
      </c>
      <c r="B24" s="28"/>
      <c r="C24" s="157">
        <v>0</v>
      </c>
      <c r="D24" s="128">
        <v>8.1159999999999997</v>
      </c>
      <c r="E24" s="129">
        <v>0.34699999999999998</v>
      </c>
      <c r="F24" s="130">
        <v>0.121</v>
      </c>
      <c r="G24" s="158">
        <v>197.1</v>
      </c>
      <c r="H24" s="158">
        <v>5.96</v>
      </c>
      <c r="I24" s="162">
        <v>5.96</v>
      </c>
      <c r="J24" s="44">
        <v>0.27100000000000002</v>
      </c>
    </row>
    <row r="25" spans="1:10" ht="27.75" customHeight="1" x14ac:dyDescent="0.25">
      <c r="A25" s="156" t="s">
        <v>529</v>
      </c>
      <c r="B25" s="28"/>
      <c r="C25" s="157">
        <v>0</v>
      </c>
      <c r="D25" s="128">
        <v>8.1159999999999997</v>
      </c>
      <c r="E25" s="129">
        <v>0.34699999999999998</v>
      </c>
      <c r="F25" s="130">
        <v>0.121</v>
      </c>
      <c r="G25" s="158">
        <v>283.85000000000002</v>
      </c>
      <c r="H25" s="158">
        <v>5.96</v>
      </c>
      <c r="I25" s="162">
        <v>5.96</v>
      </c>
      <c r="J25" s="44">
        <v>0.27100000000000002</v>
      </c>
    </row>
    <row r="26" spans="1:10" ht="27.75" customHeight="1" x14ac:dyDescent="0.25">
      <c r="A26" s="156" t="s">
        <v>530</v>
      </c>
      <c r="B26" s="28"/>
      <c r="C26" s="157">
        <v>0</v>
      </c>
      <c r="D26" s="128">
        <v>8.1159999999999997</v>
      </c>
      <c r="E26" s="129">
        <v>0.34699999999999998</v>
      </c>
      <c r="F26" s="130">
        <v>0.121</v>
      </c>
      <c r="G26" s="158">
        <v>628.95000000000005</v>
      </c>
      <c r="H26" s="158">
        <v>5.96</v>
      </c>
      <c r="I26" s="162">
        <v>5.96</v>
      </c>
      <c r="J26" s="44">
        <v>0.27100000000000002</v>
      </c>
    </row>
    <row r="27" spans="1:10" ht="27.75" customHeight="1" x14ac:dyDescent="0.25">
      <c r="A27" s="156" t="s">
        <v>531</v>
      </c>
      <c r="B27" s="28"/>
      <c r="C27" s="163" t="s">
        <v>120</v>
      </c>
      <c r="D27" s="131">
        <v>38.362000000000002</v>
      </c>
      <c r="E27" s="132">
        <v>2.1640000000000001</v>
      </c>
      <c r="F27" s="130">
        <v>1.7549999999999999</v>
      </c>
      <c r="G27" s="159"/>
      <c r="H27" s="159"/>
      <c r="I27" s="161"/>
      <c r="J27" s="45"/>
    </row>
    <row r="28" spans="1:10" ht="27.75" customHeight="1" x14ac:dyDescent="0.25">
      <c r="A28" s="156" t="s">
        <v>532</v>
      </c>
      <c r="B28" s="28"/>
      <c r="C28" s="163" t="s">
        <v>533</v>
      </c>
      <c r="D28" s="128">
        <v>-13.185</v>
      </c>
      <c r="E28" s="129">
        <v>-0.60199999999999998</v>
      </c>
      <c r="F28" s="130">
        <v>-0.20599999999999999</v>
      </c>
      <c r="G28" s="158">
        <v>0</v>
      </c>
      <c r="H28" s="159"/>
      <c r="I28" s="161"/>
      <c r="J28" s="45"/>
    </row>
    <row r="29" spans="1:10" ht="27.75" customHeight="1" x14ac:dyDescent="0.25">
      <c r="A29" s="156" t="s">
        <v>534</v>
      </c>
      <c r="B29" s="28"/>
      <c r="C29" s="163">
        <v>0</v>
      </c>
      <c r="D29" s="128">
        <v>-13.185</v>
      </c>
      <c r="E29" s="129">
        <v>-0.60199999999999998</v>
      </c>
      <c r="F29" s="130">
        <v>-0.20599999999999999</v>
      </c>
      <c r="G29" s="158">
        <v>0</v>
      </c>
      <c r="H29" s="159"/>
      <c r="I29" s="161"/>
      <c r="J29" s="44">
        <v>0.46400000000000002</v>
      </c>
    </row>
    <row r="30" spans="1:10" ht="27.75" customHeight="1" x14ac:dyDescent="0.25">
      <c r="A30" s="160" t="s">
        <v>535</v>
      </c>
      <c r="B30" s="28"/>
      <c r="C30" s="163" t="s">
        <v>74</v>
      </c>
      <c r="D30" s="128">
        <v>10.577999999999999</v>
      </c>
      <c r="E30" s="129">
        <v>0.48299999999999998</v>
      </c>
      <c r="F30" s="130">
        <v>0.16600000000000001</v>
      </c>
      <c r="G30" s="158">
        <v>6.87</v>
      </c>
      <c r="H30" s="159"/>
      <c r="I30" s="161"/>
      <c r="J30" s="45"/>
    </row>
    <row r="31" spans="1:10" ht="27.75" customHeight="1" x14ac:dyDescent="0.25">
      <c r="A31" s="160" t="s">
        <v>536</v>
      </c>
      <c r="B31" s="28"/>
      <c r="C31" s="163">
        <v>2</v>
      </c>
      <c r="D31" s="128">
        <v>10.577999999999999</v>
      </c>
      <c r="E31" s="129">
        <v>0.48299999999999998</v>
      </c>
      <c r="F31" s="130">
        <v>0.16600000000000001</v>
      </c>
      <c r="G31" s="159"/>
      <c r="H31" s="159"/>
      <c r="I31" s="161"/>
      <c r="J31" s="45"/>
    </row>
    <row r="32" spans="1:10" ht="27.75" customHeight="1" x14ac:dyDescent="0.25">
      <c r="A32" s="160" t="s">
        <v>537</v>
      </c>
      <c r="B32" s="28"/>
      <c r="C32" s="163" t="s">
        <v>78</v>
      </c>
      <c r="D32" s="128">
        <v>8.4320000000000004</v>
      </c>
      <c r="E32" s="129">
        <v>0.38500000000000001</v>
      </c>
      <c r="F32" s="130">
        <v>0.13200000000000001</v>
      </c>
      <c r="G32" s="158">
        <v>4.78</v>
      </c>
      <c r="H32" s="159"/>
      <c r="I32" s="161"/>
      <c r="J32" s="45"/>
    </row>
    <row r="33" spans="1:10" ht="27.75" customHeight="1" x14ac:dyDescent="0.25">
      <c r="A33" s="160" t="s">
        <v>538</v>
      </c>
      <c r="B33" s="28"/>
      <c r="C33" s="163" t="s">
        <v>78</v>
      </c>
      <c r="D33" s="128">
        <v>8.4320000000000004</v>
      </c>
      <c r="E33" s="129">
        <v>0.38500000000000001</v>
      </c>
      <c r="F33" s="130">
        <v>0.13200000000000001</v>
      </c>
      <c r="G33" s="158">
        <v>6.84</v>
      </c>
      <c r="H33" s="159"/>
      <c r="I33" s="161"/>
      <c r="J33" s="45"/>
    </row>
    <row r="34" spans="1:10" ht="27.75" customHeight="1" x14ac:dyDescent="0.25">
      <c r="A34" s="160" t="s">
        <v>539</v>
      </c>
      <c r="B34" s="28"/>
      <c r="C34" s="163" t="s">
        <v>78</v>
      </c>
      <c r="D34" s="128">
        <v>8.4320000000000004</v>
      </c>
      <c r="E34" s="129">
        <v>0.38500000000000001</v>
      </c>
      <c r="F34" s="130">
        <v>0.13200000000000001</v>
      </c>
      <c r="G34" s="158">
        <v>10.76</v>
      </c>
      <c r="H34" s="159"/>
      <c r="I34" s="161"/>
      <c r="J34" s="45"/>
    </row>
    <row r="35" spans="1:10" ht="27.75" customHeight="1" x14ac:dyDescent="0.25">
      <c r="A35" s="160" t="s">
        <v>540</v>
      </c>
      <c r="B35" s="28"/>
      <c r="C35" s="163" t="s">
        <v>78</v>
      </c>
      <c r="D35" s="128">
        <v>8.4320000000000004</v>
      </c>
      <c r="E35" s="129">
        <v>0.38500000000000001</v>
      </c>
      <c r="F35" s="130">
        <v>0.13200000000000001</v>
      </c>
      <c r="G35" s="158">
        <v>16.86</v>
      </c>
      <c r="H35" s="159"/>
      <c r="I35" s="161"/>
      <c r="J35" s="45"/>
    </row>
    <row r="36" spans="1:10" ht="27.75" customHeight="1" x14ac:dyDescent="0.25">
      <c r="A36" s="160" t="s">
        <v>541</v>
      </c>
      <c r="B36" s="28"/>
      <c r="C36" s="163" t="s">
        <v>78</v>
      </c>
      <c r="D36" s="128">
        <v>8.4320000000000004</v>
      </c>
      <c r="E36" s="129">
        <v>0.38500000000000001</v>
      </c>
      <c r="F36" s="130">
        <v>0.13200000000000001</v>
      </c>
      <c r="G36" s="158">
        <v>38.130000000000003</v>
      </c>
      <c r="H36" s="159"/>
      <c r="I36" s="161"/>
      <c r="J36" s="45"/>
    </row>
    <row r="37" spans="1:10" ht="27.75" customHeight="1" x14ac:dyDescent="0.25">
      <c r="A37" s="160" t="s">
        <v>542</v>
      </c>
      <c r="B37" s="28"/>
      <c r="C37" s="163">
        <v>4</v>
      </c>
      <c r="D37" s="128">
        <v>8.4320000000000004</v>
      </c>
      <c r="E37" s="129">
        <v>0.38500000000000001</v>
      </c>
      <c r="F37" s="130">
        <v>0.13200000000000001</v>
      </c>
      <c r="G37" s="159"/>
      <c r="H37" s="159"/>
      <c r="I37" s="161"/>
      <c r="J37" s="45"/>
    </row>
    <row r="38" spans="1:10" ht="27.75" customHeight="1" x14ac:dyDescent="0.25">
      <c r="A38" s="160" t="s">
        <v>543</v>
      </c>
      <c r="B38" s="28"/>
      <c r="C38" s="163">
        <v>0</v>
      </c>
      <c r="D38" s="128">
        <v>6.2549999999999999</v>
      </c>
      <c r="E38" s="129">
        <v>0.26700000000000002</v>
      </c>
      <c r="F38" s="130">
        <v>9.2999999999999999E-2</v>
      </c>
      <c r="G38" s="158">
        <v>11.11</v>
      </c>
      <c r="H38" s="158">
        <v>4.5999999999999996</v>
      </c>
      <c r="I38" s="162">
        <v>4.5999999999999996</v>
      </c>
      <c r="J38" s="44">
        <v>0.20899999999999999</v>
      </c>
    </row>
    <row r="39" spans="1:10" ht="27.75" customHeight="1" x14ac:dyDescent="0.25">
      <c r="A39" s="160" t="s">
        <v>544</v>
      </c>
      <c r="B39" s="28"/>
      <c r="C39" s="163">
        <v>0</v>
      </c>
      <c r="D39" s="128">
        <v>6.2549999999999999</v>
      </c>
      <c r="E39" s="129">
        <v>0.26700000000000002</v>
      </c>
      <c r="F39" s="130">
        <v>9.2999999999999999E-2</v>
      </c>
      <c r="G39" s="158">
        <v>91.92</v>
      </c>
      <c r="H39" s="158">
        <v>4.5999999999999996</v>
      </c>
      <c r="I39" s="162">
        <v>4.5999999999999996</v>
      </c>
      <c r="J39" s="44">
        <v>0.20899999999999999</v>
      </c>
    </row>
    <row r="40" spans="1:10" ht="27.75" customHeight="1" x14ac:dyDescent="0.25">
      <c r="A40" s="160" t="s">
        <v>545</v>
      </c>
      <c r="B40" s="28"/>
      <c r="C40" s="163">
        <v>0</v>
      </c>
      <c r="D40" s="128">
        <v>6.2549999999999999</v>
      </c>
      <c r="E40" s="129">
        <v>0.26700000000000002</v>
      </c>
      <c r="F40" s="130">
        <v>9.2999999999999999E-2</v>
      </c>
      <c r="G40" s="158">
        <v>151.88999999999999</v>
      </c>
      <c r="H40" s="158">
        <v>4.5999999999999996</v>
      </c>
      <c r="I40" s="162">
        <v>4.5999999999999996</v>
      </c>
      <c r="J40" s="44">
        <v>0.20899999999999999</v>
      </c>
    </row>
    <row r="41" spans="1:10" ht="27.75" customHeight="1" x14ac:dyDescent="0.25">
      <c r="A41" s="160" t="s">
        <v>546</v>
      </c>
      <c r="B41" s="28"/>
      <c r="C41" s="163">
        <v>0</v>
      </c>
      <c r="D41" s="128">
        <v>6.2549999999999999</v>
      </c>
      <c r="E41" s="129">
        <v>0.26700000000000002</v>
      </c>
      <c r="F41" s="130">
        <v>9.2999999999999999E-2</v>
      </c>
      <c r="G41" s="158">
        <v>218.75</v>
      </c>
      <c r="H41" s="158">
        <v>4.5999999999999996</v>
      </c>
      <c r="I41" s="162">
        <v>4.5999999999999996</v>
      </c>
      <c r="J41" s="44">
        <v>0.20899999999999999</v>
      </c>
    </row>
    <row r="42" spans="1:10" ht="27.75" customHeight="1" x14ac:dyDescent="0.25">
      <c r="A42" s="160" t="s">
        <v>547</v>
      </c>
      <c r="B42" s="28"/>
      <c r="C42" s="163">
        <v>0</v>
      </c>
      <c r="D42" s="128">
        <v>6.2549999999999999</v>
      </c>
      <c r="E42" s="129">
        <v>0.26700000000000002</v>
      </c>
      <c r="F42" s="130">
        <v>9.2999999999999999E-2</v>
      </c>
      <c r="G42" s="158">
        <v>484.69</v>
      </c>
      <c r="H42" s="158">
        <v>4.5999999999999996</v>
      </c>
      <c r="I42" s="162">
        <v>4.5999999999999996</v>
      </c>
      <c r="J42" s="44">
        <v>0.20899999999999999</v>
      </c>
    </row>
    <row r="43" spans="1:10" ht="27.75" customHeight="1" x14ac:dyDescent="0.25">
      <c r="A43" s="160" t="s">
        <v>548</v>
      </c>
      <c r="B43" s="28"/>
      <c r="C43" s="163">
        <v>0</v>
      </c>
      <c r="D43" s="128">
        <v>6.3470000000000004</v>
      </c>
      <c r="E43" s="129">
        <v>0.23799999999999999</v>
      </c>
      <c r="F43" s="130">
        <v>8.5999999999999993E-2</v>
      </c>
      <c r="G43" s="158">
        <v>14.83</v>
      </c>
      <c r="H43" s="158">
        <v>6.04</v>
      </c>
      <c r="I43" s="162">
        <v>6.04</v>
      </c>
      <c r="J43" s="44">
        <v>0.20200000000000001</v>
      </c>
    </row>
    <row r="44" spans="1:10" ht="27.75" customHeight="1" x14ac:dyDescent="0.25">
      <c r="A44" s="160" t="s">
        <v>549</v>
      </c>
      <c r="B44" s="28"/>
      <c r="C44" s="163">
        <v>0</v>
      </c>
      <c r="D44" s="128">
        <v>6.3470000000000004</v>
      </c>
      <c r="E44" s="129">
        <v>0.23799999999999999</v>
      </c>
      <c r="F44" s="130">
        <v>8.5999999999999993E-2</v>
      </c>
      <c r="G44" s="158">
        <v>143.03</v>
      </c>
      <c r="H44" s="158">
        <v>6.04</v>
      </c>
      <c r="I44" s="162">
        <v>6.04</v>
      </c>
      <c r="J44" s="44">
        <v>0.20200000000000001</v>
      </c>
    </row>
    <row r="45" spans="1:10" ht="27.75" customHeight="1" x14ac:dyDescent="0.25">
      <c r="A45" s="160" t="s">
        <v>550</v>
      </c>
      <c r="B45" s="28"/>
      <c r="C45" s="163">
        <v>0</v>
      </c>
      <c r="D45" s="128">
        <v>6.3470000000000004</v>
      </c>
      <c r="E45" s="129">
        <v>0.23799999999999999</v>
      </c>
      <c r="F45" s="130">
        <v>8.5999999999999993E-2</v>
      </c>
      <c r="G45" s="158">
        <v>238.17</v>
      </c>
      <c r="H45" s="158">
        <v>6.04</v>
      </c>
      <c r="I45" s="162">
        <v>6.04</v>
      </c>
      <c r="J45" s="44">
        <v>0.20200000000000001</v>
      </c>
    </row>
    <row r="46" spans="1:10" ht="27.75" customHeight="1" x14ac:dyDescent="0.25">
      <c r="A46" s="160" t="s">
        <v>551</v>
      </c>
      <c r="B46" s="28"/>
      <c r="C46" s="163">
        <v>0</v>
      </c>
      <c r="D46" s="128">
        <v>6.3470000000000004</v>
      </c>
      <c r="E46" s="129">
        <v>0.23799999999999999</v>
      </c>
      <c r="F46" s="130">
        <v>8.5999999999999993E-2</v>
      </c>
      <c r="G46" s="158">
        <v>344.23</v>
      </c>
      <c r="H46" s="158">
        <v>6.04</v>
      </c>
      <c r="I46" s="162">
        <v>6.04</v>
      </c>
      <c r="J46" s="44">
        <v>0.20200000000000001</v>
      </c>
    </row>
    <row r="47" spans="1:10" ht="27.75" customHeight="1" x14ac:dyDescent="0.25">
      <c r="A47" s="160" t="s">
        <v>552</v>
      </c>
      <c r="B47" s="28"/>
      <c r="C47" s="163">
        <v>0</v>
      </c>
      <c r="D47" s="128">
        <v>6.3470000000000004</v>
      </c>
      <c r="E47" s="129">
        <v>0.23799999999999999</v>
      </c>
      <c r="F47" s="130">
        <v>8.5999999999999993E-2</v>
      </c>
      <c r="G47" s="158">
        <v>766.11</v>
      </c>
      <c r="H47" s="158">
        <v>6.04</v>
      </c>
      <c r="I47" s="162">
        <v>6.04</v>
      </c>
      <c r="J47" s="44">
        <v>0.20200000000000001</v>
      </c>
    </row>
    <row r="48" spans="1:10" ht="27.75" customHeight="1" x14ac:dyDescent="0.25">
      <c r="A48" s="160" t="s">
        <v>553</v>
      </c>
      <c r="B48" s="28"/>
      <c r="C48" s="163">
        <v>0</v>
      </c>
      <c r="D48" s="128">
        <v>5.7839999999999998</v>
      </c>
      <c r="E48" s="129">
        <v>0.2</v>
      </c>
      <c r="F48" s="130">
        <v>7.3999999999999996E-2</v>
      </c>
      <c r="G48" s="158">
        <v>175.18</v>
      </c>
      <c r="H48" s="158">
        <v>6.06</v>
      </c>
      <c r="I48" s="162">
        <v>6.06</v>
      </c>
      <c r="J48" s="44">
        <v>0.185</v>
      </c>
    </row>
    <row r="49" spans="1:10" ht="27.75" customHeight="1" x14ac:dyDescent="0.25">
      <c r="A49" s="160" t="s">
        <v>554</v>
      </c>
      <c r="B49" s="28"/>
      <c r="C49" s="163">
        <v>0</v>
      </c>
      <c r="D49" s="128">
        <v>5.7839999999999998</v>
      </c>
      <c r="E49" s="129">
        <v>0.2</v>
      </c>
      <c r="F49" s="130">
        <v>7.3999999999999996E-2</v>
      </c>
      <c r="G49" s="158">
        <v>1250.23</v>
      </c>
      <c r="H49" s="158">
        <v>6.06</v>
      </c>
      <c r="I49" s="162">
        <v>6.06</v>
      </c>
      <c r="J49" s="44">
        <v>0.185</v>
      </c>
    </row>
    <row r="50" spans="1:10" ht="27.75" customHeight="1" x14ac:dyDescent="0.25">
      <c r="A50" s="160" t="s">
        <v>555</v>
      </c>
      <c r="B50" s="28"/>
      <c r="C50" s="163">
        <v>0</v>
      </c>
      <c r="D50" s="128">
        <v>5.7839999999999998</v>
      </c>
      <c r="E50" s="129">
        <v>0.2</v>
      </c>
      <c r="F50" s="130">
        <v>7.3999999999999996E-2</v>
      </c>
      <c r="G50" s="158">
        <v>2904.48</v>
      </c>
      <c r="H50" s="158">
        <v>6.06</v>
      </c>
      <c r="I50" s="162">
        <v>6.06</v>
      </c>
      <c r="J50" s="44">
        <v>0.185</v>
      </c>
    </row>
    <row r="51" spans="1:10" ht="27.75" customHeight="1" x14ac:dyDescent="0.25">
      <c r="A51" s="160" t="s">
        <v>556</v>
      </c>
      <c r="B51" s="28"/>
      <c r="C51" s="163">
        <v>0</v>
      </c>
      <c r="D51" s="128">
        <v>5.7839999999999998</v>
      </c>
      <c r="E51" s="129">
        <v>0.2</v>
      </c>
      <c r="F51" s="130">
        <v>7.3999999999999996E-2</v>
      </c>
      <c r="G51" s="158">
        <v>3718.67</v>
      </c>
      <c r="H51" s="158">
        <v>6.06</v>
      </c>
      <c r="I51" s="162">
        <v>6.06</v>
      </c>
      <c r="J51" s="44">
        <v>0.185</v>
      </c>
    </row>
    <row r="52" spans="1:10" ht="27.75" customHeight="1" x14ac:dyDescent="0.25">
      <c r="A52" s="160" t="s">
        <v>557</v>
      </c>
      <c r="B52" s="28"/>
      <c r="C52" s="163">
        <v>0</v>
      </c>
      <c r="D52" s="128">
        <v>5.7839999999999998</v>
      </c>
      <c r="E52" s="129">
        <v>0.2</v>
      </c>
      <c r="F52" s="130">
        <v>7.3999999999999996E-2</v>
      </c>
      <c r="G52" s="158">
        <v>10609.68</v>
      </c>
      <c r="H52" s="158">
        <v>6.06</v>
      </c>
      <c r="I52" s="162">
        <v>6.06</v>
      </c>
      <c r="J52" s="44">
        <v>0.185</v>
      </c>
    </row>
    <row r="53" spans="1:10" ht="27.75" customHeight="1" x14ac:dyDescent="0.25">
      <c r="A53" s="160" t="s">
        <v>558</v>
      </c>
      <c r="B53" s="28"/>
      <c r="C53" s="163" t="s">
        <v>120</v>
      </c>
      <c r="D53" s="131">
        <v>29.562999999999999</v>
      </c>
      <c r="E53" s="132">
        <v>1.6679999999999999</v>
      </c>
      <c r="F53" s="130">
        <v>1.353</v>
      </c>
      <c r="G53" s="159"/>
      <c r="H53" s="159"/>
      <c r="I53" s="161"/>
      <c r="J53" s="45"/>
    </row>
    <row r="54" spans="1:10" ht="27.75" customHeight="1" x14ac:dyDescent="0.25">
      <c r="A54" s="160" t="s">
        <v>559</v>
      </c>
      <c r="B54" s="28"/>
      <c r="C54" s="163" t="s">
        <v>533</v>
      </c>
      <c r="D54" s="128">
        <v>-13.185</v>
      </c>
      <c r="E54" s="129">
        <v>-0.60199999999999998</v>
      </c>
      <c r="F54" s="130">
        <v>-0.20599999999999999</v>
      </c>
      <c r="G54" s="158">
        <v>0</v>
      </c>
      <c r="H54" s="159"/>
      <c r="I54" s="161"/>
      <c r="J54" s="45"/>
    </row>
    <row r="55" spans="1:10" ht="27.75" customHeight="1" x14ac:dyDescent="0.25">
      <c r="A55" s="160" t="s">
        <v>560</v>
      </c>
      <c r="B55" s="28"/>
      <c r="C55" s="163">
        <v>0</v>
      </c>
      <c r="D55" s="128">
        <v>-10.608000000000001</v>
      </c>
      <c r="E55" s="129">
        <v>-0.46300000000000002</v>
      </c>
      <c r="F55" s="130">
        <v>-0.161</v>
      </c>
      <c r="G55" s="158">
        <v>0</v>
      </c>
      <c r="H55" s="159"/>
      <c r="I55" s="161"/>
      <c r="J55" s="45"/>
    </row>
    <row r="56" spans="1:10" ht="27.75" customHeight="1" x14ac:dyDescent="0.25">
      <c r="A56" s="160" t="s">
        <v>561</v>
      </c>
      <c r="B56" s="28"/>
      <c r="C56" s="163">
        <v>0</v>
      </c>
      <c r="D56" s="128">
        <v>-13.185</v>
      </c>
      <c r="E56" s="129">
        <v>-0.60199999999999998</v>
      </c>
      <c r="F56" s="130">
        <v>-0.20599999999999999</v>
      </c>
      <c r="G56" s="158">
        <v>0</v>
      </c>
      <c r="H56" s="159"/>
      <c r="I56" s="161"/>
      <c r="J56" s="44">
        <v>0.46400000000000002</v>
      </c>
    </row>
    <row r="57" spans="1:10" ht="27.75" customHeight="1" x14ac:dyDescent="0.25">
      <c r="A57" s="160" t="s">
        <v>562</v>
      </c>
      <c r="B57" s="28"/>
      <c r="C57" s="163">
        <v>0</v>
      </c>
      <c r="D57" s="128">
        <v>-10.608000000000001</v>
      </c>
      <c r="E57" s="129">
        <v>-0.46300000000000002</v>
      </c>
      <c r="F57" s="130">
        <v>-0.161</v>
      </c>
      <c r="G57" s="158">
        <v>0</v>
      </c>
      <c r="H57" s="159"/>
      <c r="I57" s="161"/>
      <c r="J57" s="44">
        <v>0.34799999999999998</v>
      </c>
    </row>
    <row r="58" spans="1:10" ht="27.75" customHeight="1" x14ac:dyDescent="0.25">
      <c r="A58" s="160" t="s">
        <v>563</v>
      </c>
      <c r="B58" s="28"/>
      <c r="C58" s="163">
        <v>0</v>
      </c>
      <c r="D58" s="128">
        <v>-7.4740000000000002</v>
      </c>
      <c r="E58" s="129">
        <v>-0.28000000000000003</v>
      </c>
      <c r="F58" s="130">
        <v>-0.10100000000000001</v>
      </c>
      <c r="G58" s="158">
        <v>0</v>
      </c>
      <c r="H58" s="159"/>
      <c r="I58" s="161"/>
      <c r="J58" s="44">
        <v>0.30199999999999999</v>
      </c>
    </row>
    <row r="59" spans="1:10" ht="27.75" customHeight="1" x14ac:dyDescent="0.25">
      <c r="A59" s="156" t="s">
        <v>564</v>
      </c>
      <c r="B59" s="28"/>
      <c r="C59" s="163" t="s">
        <v>74</v>
      </c>
      <c r="D59" s="128">
        <v>7.7469999999999999</v>
      </c>
      <c r="E59" s="129">
        <v>0.35399999999999998</v>
      </c>
      <c r="F59" s="130">
        <v>0.121</v>
      </c>
      <c r="G59" s="158">
        <v>5.03</v>
      </c>
      <c r="H59" s="159"/>
      <c r="I59" s="161"/>
      <c r="J59" s="45"/>
    </row>
    <row r="60" spans="1:10" ht="27.75" customHeight="1" x14ac:dyDescent="0.25">
      <c r="A60" s="156" t="s">
        <v>565</v>
      </c>
      <c r="B60" s="28"/>
      <c r="C60" s="163">
        <v>2</v>
      </c>
      <c r="D60" s="128">
        <v>7.7469999999999999</v>
      </c>
      <c r="E60" s="129">
        <v>0.35399999999999998</v>
      </c>
      <c r="F60" s="130">
        <v>0.121</v>
      </c>
      <c r="G60" s="159"/>
      <c r="H60" s="159"/>
      <c r="I60" s="161"/>
      <c r="J60" s="45"/>
    </row>
    <row r="61" spans="1:10" ht="27.75" customHeight="1" x14ac:dyDescent="0.25">
      <c r="A61" s="156" t="s">
        <v>566</v>
      </c>
      <c r="B61" s="28"/>
      <c r="C61" s="163" t="s">
        <v>78</v>
      </c>
      <c r="D61" s="128">
        <v>6.1749999999999998</v>
      </c>
      <c r="E61" s="129">
        <v>0.28199999999999997</v>
      </c>
      <c r="F61" s="130">
        <v>9.7000000000000003E-2</v>
      </c>
      <c r="G61" s="158">
        <v>3.5</v>
      </c>
      <c r="H61" s="159"/>
      <c r="I61" s="161"/>
      <c r="J61" s="45"/>
    </row>
    <row r="62" spans="1:10" ht="27.75" customHeight="1" x14ac:dyDescent="0.25">
      <c r="A62" s="156" t="s">
        <v>567</v>
      </c>
      <c r="B62" s="28"/>
      <c r="C62" s="163" t="s">
        <v>78</v>
      </c>
      <c r="D62" s="128">
        <v>6.1749999999999998</v>
      </c>
      <c r="E62" s="129">
        <v>0.28199999999999997</v>
      </c>
      <c r="F62" s="130">
        <v>9.7000000000000003E-2</v>
      </c>
      <c r="G62" s="158">
        <v>5.01</v>
      </c>
      <c r="H62" s="159"/>
      <c r="I62" s="161"/>
      <c r="J62" s="45"/>
    </row>
    <row r="63" spans="1:10" ht="27.75" customHeight="1" x14ac:dyDescent="0.25">
      <c r="A63" s="156" t="s">
        <v>568</v>
      </c>
      <c r="B63" s="28"/>
      <c r="C63" s="163" t="s">
        <v>78</v>
      </c>
      <c r="D63" s="128">
        <v>6.1749999999999998</v>
      </c>
      <c r="E63" s="129">
        <v>0.28199999999999997</v>
      </c>
      <c r="F63" s="130">
        <v>9.7000000000000003E-2</v>
      </c>
      <c r="G63" s="158">
        <v>7.88</v>
      </c>
      <c r="H63" s="159"/>
      <c r="I63" s="161"/>
      <c r="J63" s="45"/>
    </row>
    <row r="64" spans="1:10" ht="27.75" customHeight="1" x14ac:dyDescent="0.25">
      <c r="A64" s="156" t="s">
        <v>569</v>
      </c>
      <c r="B64" s="28"/>
      <c r="C64" s="163" t="s">
        <v>78</v>
      </c>
      <c r="D64" s="128">
        <v>6.1749999999999998</v>
      </c>
      <c r="E64" s="129">
        <v>0.28199999999999997</v>
      </c>
      <c r="F64" s="130">
        <v>9.7000000000000003E-2</v>
      </c>
      <c r="G64" s="158">
        <v>12.35</v>
      </c>
      <c r="H64" s="159"/>
      <c r="I64" s="161"/>
      <c r="J64" s="45"/>
    </row>
    <row r="65" spans="1:10" ht="27.75" customHeight="1" x14ac:dyDescent="0.25">
      <c r="A65" s="156" t="s">
        <v>570</v>
      </c>
      <c r="B65" s="28"/>
      <c r="C65" s="163" t="s">
        <v>78</v>
      </c>
      <c r="D65" s="128">
        <v>6.1749999999999998</v>
      </c>
      <c r="E65" s="129">
        <v>0.28199999999999997</v>
      </c>
      <c r="F65" s="130">
        <v>9.7000000000000003E-2</v>
      </c>
      <c r="G65" s="158">
        <v>27.92</v>
      </c>
      <c r="H65" s="159"/>
      <c r="I65" s="161"/>
      <c r="J65" s="45"/>
    </row>
    <row r="66" spans="1:10" ht="27.75" customHeight="1" x14ac:dyDescent="0.25">
      <c r="A66" s="156" t="s">
        <v>571</v>
      </c>
      <c r="B66" s="28"/>
      <c r="C66" s="163">
        <v>4</v>
      </c>
      <c r="D66" s="128">
        <v>6.1749999999999998</v>
      </c>
      <c r="E66" s="129">
        <v>0.28199999999999997</v>
      </c>
      <c r="F66" s="130">
        <v>9.7000000000000003E-2</v>
      </c>
      <c r="G66" s="159"/>
      <c r="H66" s="159"/>
      <c r="I66" s="161"/>
      <c r="J66" s="45"/>
    </row>
    <row r="67" spans="1:10" ht="27.75" customHeight="1" x14ac:dyDescent="0.25">
      <c r="A67" s="156" t="s">
        <v>572</v>
      </c>
      <c r="B67" s="28"/>
      <c r="C67" s="163">
        <v>0</v>
      </c>
      <c r="D67" s="128">
        <v>4.5810000000000004</v>
      </c>
      <c r="E67" s="129">
        <v>0.19600000000000001</v>
      </c>
      <c r="F67" s="130">
        <v>6.8000000000000005E-2</v>
      </c>
      <c r="G67" s="158">
        <v>8.14</v>
      </c>
      <c r="H67" s="158">
        <v>3.37</v>
      </c>
      <c r="I67" s="162">
        <v>3.37</v>
      </c>
      <c r="J67" s="44">
        <v>0.153</v>
      </c>
    </row>
    <row r="68" spans="1:10" ht="27.75" customHeight="1" x14ac:dyDescent="0.25">
      <c r="A68" s="156" t="s">
        <v>573</v>
      </c>
      <c r="B68" s="28"/>
      <c r="C68" s="163">
        <v>0</v>
      </c>
      <c r="D68" s="128">
        <v>4.5810000000000004</v>
      </c>
      <c r="E68" s="129">
        <v>0.19600000000000001</v>
      </c>
      <c r="F68" s="130">
        <v>6.8000000000000005E-2</v>
      </c>
      <c r="G68" s="158">
        <v>67.319999999999993</v>
      </c>
      <c r="H68" s="158">
        <v>3.37</v>
      </c>
      <c r="I68" s="162">
        <v>3.37</v>
      </c>
      <c r="J68" s="44">
        <v>0.153</v>
      </c>
    </row>
    <row r="69" spans="1:10" ht="27.75" customHeight="1" x14ac:dyDescent="0.25">
      <c r="A69" s="156" t="s">
        <v>574</v>
      </c>
      <c r="B69" s="28"/>
      <c r="C69" s="163">
        <v>0</v>
      </c>
      <c r="D69" s="128">
        <v>4.5810000000000004</v>
      </c>
      <c r="E69" s="129">
        <v>0.19600000000000001</v>
      </c>
      <c r="F69" s="130">
        <v>6.8000000000000005E-2</v>
      </c>
      <c r="G69" s="158">
        <v>111.25</v>
      </c>
      <c r="H69" s="158">
        <v>3.37</v>
      </c>
      <c r="I69" s="162">
        <v>3.37</v>
      </c>
      <c r="J69" s="44">
        <v>0.153</v>
      </c>
    </row>
    <row r="70" spans="1:10" ht="27.75" customHeight="1" x14ac:dyDescent="0.25">
      <c r="A70" s="156" t="s">
        <v>575</v>
      </c>
      <c r="B70" s="28"/>
      <c r="C70" s="163">
        <v>0</v>
      </c>
      <c r="D70" s="128">
        <v>4.5810000000000004</v>
      </c>
      <c r="E70" s="129">
        <v>0.19600000000000001</v>
      </c>
      <c r="F70" s="130">
        <v>6.8000000000000005E-2</v>
      </c>
      <c r="G70" s="158">
        <v>160.21</v>
      </c>
      <c r="H70" s="158">
        <v>3.37</v>
      </c>
      <c r="I70" s="162">
        <v>3.37</v>
      </c>
      <c r="J70" s="44">
        <v>0.153</v>
      </c>
    </row>
    <row r="71" spans="1:10" ht="27.75" customHeight="1" x14ac:dyDescent="0.25">
      <c r="A71" s="156" t="s">
        <v>576</v>
      </c>
      <c r="B71" s="28"/>
      <c r="C71" s="163">
        <v>0</v>
      </c>
      <c r="D71" s="128">
        <v>4.5810000000000004</v>
      </c>
      <c r="E71" s="129">
        <v>0.19600000000000001</v>
      </c>
      <c r="F71" s="130">
        <v>6.8000000000000005E-2</v>
      </c>
      <c r="G71" s="158">
        <v>354.99</v>
      </c>
      <c r="H71" s="158">
        <v>3.37</v>
      </c>
      <c r="I71" s="162">
        <v>3.37</v>
      </c>
      <c r="J71" s="44">
        <v>0.153</v>
      </c>
    </row>
    <row r="72" spans="1:10" ht="27.75" customHeight="1" x14ac:dyDescent="0.25">
      <c r="A72" s="156" t="s">
        <v>577</v>
      </c>
      <c r="B72" s="28"/>
      <c r="C72" s="163">
        <v>0</v>
      </c>
      <c r="D72" s="128">
        <v>4.5869999999999997</v>
      </c>
      <c r="E72" s="129">
        <v>0.17199999999999999</v>
      </c>
      <c r="F72" s="130">
        <v>6.2E-2</v>
      </c>
      <c r="G72" s="158">
        <v>10.72</v>
      </c>
      <c r="H72" s="158">
        <v>4.3600000000000003</v>
      </c>
      <c r="I72" s="162">
        <v>4.3600000000000003</v>
      </c>
      <c r="J72" s="44">
        <v>0.14599999999999999</v>
      </c>
    </row>
    <row r="73" spans="1:10" ht="27.75" customHeight="1" x14ac:dyDescent="0.25">
      <c r="A73" s="156" t="s">
        <v>578</v>
      </c>
      <c r="B73" s="28"/>
      <c r="C73" s="163">
        <v>0</v>
      </c>
      <c r="D73" s="128">
        <v>4.5869999999999997</v>
      </c>
      <c r="E73" s="129">
        <v>0.17199999999999999</v>
      </c>
      <c r="F73" s="130">
        <v>6.2E-2</v>
      </c>
      <c r="G73" s="158">
        <v>103.37</v>
      </c>
      <c r="H73" s="158">
        <v>4.3600000000000003</v>
      </c>
      <c r="I73" s="162">
        <v>4.3600000000000003</v>
      </c>
      <c r="J73" s="44">
        <v>0.14599999999999999</v>
      </c>
    </row>
    <row r="74" spans="1:10" ht="27.75" customHeight="1" x14ac:dyDescent="0.25">
      <c r="A74" s="156" t="s">
        <v>579</v>
      </c>
      <c r="B74" s="28"/>
      <c r="C74" s="163">
        <v>0</v>
      </c>
      <c r="D74" s="128">
        <v>4.5869999999999997</v>
      </c>
      <c r="E74" s="129">
        <v>0.17199999999999999</v>
      </c>
      <c r="F74" s="130">
        <v>6.2E-2</v>
      </c>
      <c r="G74" s="158">
        <v>172.13</v>
      </c>
      <c r="H74" s="158">
        <v>4.3600000000000003</v>
      </c>
      <c r="I74" s="162">
        <v>4.3600000000000003</v>
      </c>
      <c r="J74" s="44">
        <v>0.14599999999999999</v>
      </c>
    </row>
    <row r="75" spans="1:10" ht="27.75" customHeight="1" x14ac:dyDescent="0.25">
      <c r="A75" s="156" t="s">
        <v>580</v>
      </c>
      <c r="B75" s="28"/>
      <c r="C75" s="163">
        <v>0</v>
      </c>
      <c r="D75" s="128">
        <v>4.5869999999999997</v>
      </c>
      <c r="E75" s="129">
        <v>0.17199999999999999</v>
      </c>
      <c r="F75" s="130">
        <v>6.2E-2</v>
      </c>
      <c r="G75" s="158">
        <v>248.78</v>
      </c>
      <c r="H75" s="158">
        <v>4.3600000000000003</v>
      </c>
      <c r="I75" s="162">
        <v>4.3600000000000003</v>
      </c>
      <c r="J75" s="44">
        <v>0.14599999999999999</v>
      </c>
    </row>
    <row r="76" spans="1:10" ht="27.75" customHeight="1" x14ac:dyDescent="0.25">
      <c r="A76" s="156" t="s">
        <v>581</v>
      </c>
      <c r="B76" s="28"/>
      <c r="C76" s="163">
        <v>0</v>
      </c>
      <c r="D76" s="128">
        <v>4.5869999999999997</v>
      </c>
      <c r="E76" s="129">
        <v>0.17199999999999999</v>
      </c>
      <c r="F76" s="130">
        <v>6.2E-2</v>
      </c>
      <c r="G76" s="158">
        <v>553.67999999999995</v>
      </c>
      <c r="H76" s="158">
        <v>4.3600000000000003</v>
      </c>
      <c r="I76" s="162">
        <v>4.3600000000000003</v>
      </c>
      <c r="J76" s="44">
        <v>0.14599999999999999</v>
      </c>
    </row>
    <row r="77" spans="1:10" ht="27.75" customHeight="1" x14ac:dyDescent="0.25">
      <c r="A77" s="156" t="s">
        <v>582</v>
      </c>
      <c r="B77" s="28"/>
      <c r="C77" s="163">
        <v>0</v>
      </c>
      <c r="D77" s="128">
        <v>4.16</v>
      </c>
      <c r="E77" s="129">
        <v>0.14399999999999999</v>
      </c>
      <c r="F77" s="130">
        <v>5.3999999999999999E-2</v>
      </c>
      <c r="G77" s="158">
        <v>125.99</v>
      </c>
      <c r="H77" s="158">
        <v>4.3600000000000003</v>
      </c>
      <c r="I77" s="162">
        <v>4.3600000000000003</v>
      </c>
      <c r="J77" s="44">
        <v>0.13300000000000001</v>
      </c>
    </row>
    <row r="78" spans="1:10" ht="27.75" customHeight="1" x14ac:dyDescent="0.25">
      <c r="A78" s="156" t="s">
        <v>583</v>
      </c>
      <c r="B78" s="28"/>
      <c r="C78" s="163">
        <v>0</v>
      </c>
      <c r="D78" s="128">
        <v>4.16</v>
      </c>
      <c r="E78" s="129">
        <v>0.14399999999999999</v>
      </c>
      <c r="F78" s="130">
        <v>5.3999999999999999E-2</v>
      </c>
      <c r="G78" s="158">
        <v>899.15</v>
      </c>
      <c r="H78" s="158">
        <v>4.3600000000000003</v>
      </c>
      <c r="I78" s="162">
        <v>4.3600000000000003</v>
      </c>
      <c r="J78" s="44">
        <v>0.13300000000000001</v>
      </c>
    </row>
    <row r="79" spans="1:10" ht="27.75" customHeight="1" x14ac:dyDescent="0.25">
      <c r="A79" s="156" t="s">
        <v>584</v>
      </c>
      <c r="B79" s="28"/>
      <c r="C79" s="163">
        <v>0</v>
      </c>
      <c r="D79" s="128">
        <v>4.16</v>
      </c>
      <c r="E79" s="129">
        <v>0.14399999999999999</v>
      </c>
      <c r="F79" s="130">
        <v>5.3999999999999999E-2</v>
      </c>
      <c r="G79" s="158">
        <v>2088.87</v>
      </c>
      <c r="H79" s="158">
        <v>4.3600000000000003</v>
      </c>
      <c r="I79" s="162">
        <v>4.3600000000000003</v>
      </c>
      <c r="J79" s="44">
        <v>0.13300000000000001</v>
      </c>
    </row>
    <row r="80" spans="1:10" ht="27.75" customHeight="1" x14ac:dyDescent="0.25">
      <c r="A80" s="156" t="s">
        <v>585</v>
      </c>
      <c r="B80" s="28"/>
      <c r="C80" s="163">
        <v>0</v>
      </c>
      <c r="D80" s="128">
        <v>4.16</v>
      </c>
      <c r="E80" s="129">
        <v>0.14399999999999999</v>
      </c>
      <c r="F80" s="130">
        <v>5.3999999999999999E-2</v>
      </c>
      <c r="G80" s="158">
        <v>2674.42</v>
      </c>
      <c r="H80" s="158">
        <v>4.3600000000000003</v>
      </c>
      <c r="I80" s="162">
        <v>4.3600000000000003</v>
      </c>
      <c r="J80" s="44">
        <v>0.13300000000000001</v>
      </c>
    </row>
    <row r="81" spans="1:10" ht="27.75" customHeight="1" x14ac:dyDescent="0.25">
      <c r="A81" s="156" t="s">
        <v>586</v>
      </c>
      <c r="B81" s="28"/>
      <c r="C81" s="163">
        <v>0</v>
      </c>
      <c r="D81" s="128">
        <v>4.16</v>
      </c>
      <c r="E81" s="129">
        <v>0.14399999999999999</v>
      </c>
      <c r="F81" s="130">
        <v>5.3999999999999999E-2</v>
      </c>
      <c r="G81" s="158">
        <v>7630.36</v>
      </c>
      <c r="H81" s="158">
        <v>4.3600000000000003</v>
      </c>
      <c r="I81" s="162">
        <v>4.3600000000000003</v>
      </c>
      <c r="J81" s="44">
        <v>0.13300000000000001</v>
      </c>
    </row>
    <row r="82" spans="1:10" ht="27.75" customHeight="1" x14ac:dyDescent="0.25">
      <c r="A82" s="156" t="s">
        <v>587</v>
      </c>
      <c r="B82" s="28"/>
      <c r="C82" s="163" t="s">
        <v>120</v>
      </c>
      <c r="D82" s="131">
        <v>21.652000000000001</v>
      </c>
      <c r="E82" s="132">
        <v>1.2210000000000001</v>
      </c>
      <c r="F82" s="130">
        <v>0.99099999999999999</v>
      </c>
      <c r="G82" s="159"/>
      <c r="H82" s="159"/>
      <c r="I82" s="161"/>
      <c r="J82" s="45"/>
    </row>
    <row r="83" spans="1:10" ht="27.75" customHeight="1" x14ac:dyDescent="0.25">
      <c r="A83" s="156" t="s">
        <v>588</v>
      </c>
      <c r="B83" s="28"/>
      <c r="C83" s="163" t="s">
        <v>533</v>
      </c>
      <c r="D83" s="128">
        <v>-7.45</v>
      </c>
      <c r="E83" s="129">
        <v>-0.34</v>
      </c>
      <c r="F83" s="130">
        <v>-0.11700000000000001</v>
      </c>
      <c r="G83" s="158">
        <v>0</v>
      </c>
      <c r="H83" s="159"/>
      <c r="I83" s="161"/>
      <c r="J83" s="45"/>
    </row>
    <row r="84" spans="1:10" ht="27.75" customHeight="1" x14ac:dyDescent="0.25">
      <c r="A84" s="156" t="s">
        <v>589</v>
      </c>
      <c r="B84" s="28"/>
      <c r="C84" s="163">
        <v>0</v>
      </c>
      <c r="D84" s="128">
        <v>-6.6459999999999999</v>
      </c>
      <c r="E84" s="129">
        <v>-0.28999999999999998</v>
      </c>
      <c r="F84" s="130">
        <v>-0.10100000000000001</v>
      </c>
      <c r="G84" s="158">
        <v>0</v>
      </c>
      <c r="H84" s="159"/>
      <c r="I84" s="161"/>
      <c r="J84" s="45"/>
    </row>
    <row r="85" spans="1:10" ht="27.75" customHeight="1" x14ac:dyDescent="0.25">
      <c r="A85" s="156" t="s">
        <v>590</v>
      </c>
      <c r="B85" s="28"/>
      <c r="C85" s="163">
        <v>0</v>
      </c>
      <c r="D85" s="128">
        <v>-7.45</v>
      </c>
      <c r="E85" s="129">
        <v>-0.34</v>
      </c>
      <c r="F85" s="130">
        <v>-0.11700000000000001</v>
      </c>
      <c r="G85" s="158">
        <v>0</v>
      </c>
      <c r="H85" s="159"/>
      <c r="I85" s="161"/>
      <c r="J85" s="44">
        <v>0.26200000000000001</v>
      </c>
    </row>
    <row r="86" spans="1:10" ht="27.75" customHeight="1" x14ac:dyDescent="0.25">
      <c r="A86" s="156" t="s">
        <v>591</v>
      </c>
      <c r="B86" s="28"/>
      <c r="C86" s="163">
        <v>0</v>
      </c>
      <c r="D86" s="128">
        <v>-6.6459999999999999</v>
      </c>
      <c r="E86" s="129">
        <v>-0.28999999999999998</v>
      </c>
      <c r="F86" s="130">
        <v>-0.10100000000000001</v>
      </c>
      <c r="G86" s="158">
        <v>0</v>
      </c>
      <c r="H86" s="159"/>
      <c r="I86" s="161"/>
      <c r="J86" s="44">
        <v>0.218</v>
      </c>
    </row>
    <row r="87" spans="1:10" ht="27.75" customHeight="1" x14ac:dyDescent="0.25">
      <c r="A87" s="156" t="s">
        <v>592</v>
      </c>
      <c r="B87" s="28"/>
      <c r="C87" s="163">
        <v>0</v>
      </c>
      <c r="D87" s="128">
        <v>-7.4740000000000002</v>
      </c>
      <c r="E87" s="129">
        <v>-0.28000000000000003</v>
      </c>
      <c r="F87" s="130">
        <v>-0.10100000000000001</v>
      </c>
      <c r="G87" s="158">
        <v>14.11</v>
      </c>
      <c r="H87" s="159"/>
      <c r="I87" s="161"/>
      <c r="J87" s="44">
        <v>0.30199999999999999</v>
      </c>
    </row>
    <row r="88" spans="1:10" ht="27.75" customHeight="1" x14ac:dyDescent="0.25">
      <c r="A88" s="156" t="s">
        <v>593</v>
      </c>
      <c r="B88" s="28"/>
      <c r="C88" s="163" t="s">
        <v>74</v>
      </c>
      <c r="D88" s="128">
        <v>6.258</v>
      </c>
      <c r="E88" s="129">
        <v>0.28599999999999998</v>
      </c>
      <c r="F88" s="130">
        <v>9.8000000000000004E-2</v>
      </c>
      <c r="G88" s="158">
        <v>4.07</v>
      </c>
      <c r="H88" s="159"/>
      <c r="I88" s="161"/>
      <c r="J88" s="45"/>
    </row>
    <row r="89" spans="1:10" ht="27.75" customHeight="1" x14ac:dyDescent="0.25">
      <c r="A89" s="156" t="s">
        <v>594</v>
      </c>
      <c r="B89" s="28"/>
      <c r="C89" s="163">
        <v>2</v>
      </c>
      <c r="D89" s="128">
        <v>6.258</v>
      </c>
      <c r="E89" s="129">
        <v>0.28599999999999998</v>
      </c>
      <c r="F89" s="130">
        <v>9.8000000000000004E-2</v>
      </c>
      <c r="G89" s="159"/>
      <c r="H89" s="159"/>
      <c r="I89" s="161"/>
      <c r="J89" s="45"/>
    </row>
    <row r="90" spans="1:10" ht="27.75" customHeight="1" x14ac:dyDescent="0.25">
      <c r="A90" s="156" t="s">
        <v>595</v>
      </c>
      <c r="B90" s="28"/>
      <c r="C90" s="163" t="s">
        <v>78</v>
      </c>
      <c r="D90" s="128">
        <v>4.9880000000000004</v>
      </c>
      <c r="E90" s="129">
        <v>0.22800000000000001</v>
      </c>
      <c r="F90" s="130">
        <v>7.8E-2</v>
      </c>
      <c r="G90" s="158">
        <v>2.83</v>
      </c>
      <c r="H90" s="159"/>
      <c r="I90" s="161"/>
      <c r="J90" s="45"/>
    </row>
    <row r="91" spans="1:10" ht="27.75" customHeight="1" x14ac:dyDescent="0.25">
      <c r="A91" s="156" t="s">
        <v>596</v>
      </c>
      <c r="B91" s="28"/>
      <c r="C91" s="163" t="s">
        <v>78</v>
      </c>
      <c r="D91" s="128">
        <v>4.9880000000000004</v>
      </c>
      <c r="E91" s="129">
        <v>0.22800000000000001</v>
      </c>
      <c r="F91" s="130">
        <v>7.8E-2</v>
      </c>
      <c r="G91" s="158">
        <v>4.05</v>
      </c>
      <c r="H91" s="159"/>
      <c r="I91" s="161"/>
      <c r="J91" s="45"/>
    </row>
    <row r="92" spans="1:10" ht="27.75" customHeight="1" x14ac:dyDescent="0.25">
      <c r="A92" s="156" t="s">
        <v>597</v>
      </c>
      <c r="B92" s="28"/>
      <c r="C92" s="163" t="s">
        <v>78</v>
      </c>
      <c r="D92" s="128">
        <v>4.9880000000000004</v>
      </c>
      <c r="E92" s="129">
        <v>0.22800000000000001</v>
      </c>
      <c r="F92" s="130">
        <v>7.8E-2</v>
      </c>
      <c r="G92" s="158">
        <v>6.37</v>
      </c>
      <c r="H92" s="159"/>
      <c r="I92" s="161"/>
      <c r="J92" s="45"/>
    </row>
    <row r="93" spans="1:10" ht="27.75" customHeight="1" x14ac:dyDescent="0.25">
      <c r="A93" s="156" t="s">
        <v>598</v>
      </c>
      <c r="B93" s="28"/>
      <c r="C93" s="163" t="s">
        <v>78</v>
      </c>
      <c r="D93" s="128">
        <v>4.9880000000000004</v>
      </c>
      <c r="E93" s="129">
        <v>0.22800000000000001</v>
      </c>
      <c r="F93" s="130">
        <v>7.8E-2</v>
      </c>
      <c r="G93" s="158">
        <v>9.98</v>
      </c>
      <c r="H93" s="159"/>
      <c r="I93" s="161"/>
      <c r="J93" s="45"/>
    </row>
    <row r="94" spans="1:10" ht="27.75" customHeight="1" x14ac:dyDescent="0.25">
      <c r="A94" s="156" t="s">
        <v>599</v>
      </c>
      <c r="B94" s="28"/>
      <c r="C94" s="163" t="s">
        <v>78</v>
      </c>
      <c r="D94" s="128">
        <v>4.9880000000000004</v>
      </c>
      <c r="E94" s="129">
        <v>0.22800000000000001</v>
      </c>
      <c r="F94" s="130">
        <v>7.8E-2</v>
      </c>
      <c r="G94" s="158">
        <v>22.56</v>
      </c>
      <c r="H94" s="159"/>
      <c r="I94" s="161"/>
      <c r="J94" s="45"/>
    </row>
    <row r="95" spans="1:10" ht="27.75" customHeight="1" x14ac:dyDescent="0.25">
      <c r="A95" s="156" t="s">
        <v>600</v>
      </c>
      <c r="B95" s="28"/>
      <c r="C95" s="163">
        <v>4</v>
      </c>
      <c r="D95" s="128">
        <v>4.9880000000000004</v>
      </c>
      <c r="E95" s="129">
        <v>0.22800000000000001</v>
      </c>
      <c r="F95" s="130">
        <v>7.8E-2</v>
      </c>
      <c r="G95" s="159"/>
      <c r="H95" s="159"/>
      <c r="I95" s="161"/>
      <c r="J95" s="45"/>
    </row>
    <row r="96" spans="1:10" ht="27.75" customHeight="1" x14ac:dyDescent="0.25">
      <c r="A96" s="156" t="s">
        <v>601</v>
      </c>
      <c r="B96" s="28"/>
      <c r="C96" s="163">
        <v>0</v>
      </c>
      <c r="D96" s="128">
        <v>3.7</v>
      </c>
      <c r="E96" s="129">
        <v>0.158</v>
      </c>
      <c r="F96" s="130">
        <v>5.5E-2</v>
      </c>
      <c r="G96" s="158">
        <v>6.57</v>
      </c>
      <c r="H96" s="158">
        <v>2.72</v>
      </c>
      <c r="I96" s="162">
        <v>2.72</v>
      </c>
      <c r="J96" s="44">
        <v>0.124</v>
      </c>
    </row>
    <row r="97" spans="1:10" ht="27.75" customHeight="1" x14ac:dyDescent="0.25">
      <c r="A97" s="156" t="s">
        <v>602</v>
      </c>
      <c r="B97" s="28"/>
      <c r="C97" s="163">
        <v>0</v>
      </c>
      <c r="D97" s="128">
        <v>3.7</v>
      </c>
      <c r="E97" s="129">
        <v>0.158</v>
      </c>
      <c r="F97" s="130">
        <v>5.5E-2</v>
      </c>
      <c r="G97" s="158">
        <v>54.38</v>
      </c>
      <c r="H97" s="158">
        <v>2.72</v>
      </c>
      <c r="I97" s="162">
        <v>2.72</v>
      </c>
      <c r="J97" s="44">
        <v>0.124</v>
      </c>
    </row>
    <row r="98" spans="1:10" ht="27.75" customHeight="1" x14ac:dyDescent="0.25">
      <c r="A98" s="156" t="s">
        <v>603</v>
      </c>
      <c r="B98" s="28"/>
      <c r="C98" s="163">
        <v>0</v>
      </c>
      <c r="D98" s="128">
        <v>3.7</v>
      </c>
      <c r="E98" s="129">
        <v>0.158</v>
      </c>
      <c r="F98" s="130">
        <v>5.5E-2</v>
      </c>
      <c r="G98" s="158">
        <v>89.87</v>
      </c>
      <c r="H98" s="158">
        <v>2.72</v>
      </c>
      <c r="I98" s="162">
        <v>2.72</v>
      </c>
      <c r="J98" s="44">
        <v>0.124</v>
      </c>
    </row>
    <row r="99" spans="1:10" ht="27.75" customHeight="1" x14ac:dyDescent="0.25">
      <c r="A99" s="156" t="s">
        <v>604</v>
      </c>
      <c r="B99" s="28"/>
      <c r="C99" s="163">
        <v>0</v>
      </c>
      <c r="D99" s="128">
        <v>3.7</v>
      </c>
      <c r="E99" s="129">
        <v>0.158</v>
      </c>
      <c r="F99" s="130">
        <v>5.5E-2</v>
      </c>
      <c r="G99" s="158">
        <v>129.41999999999999</v>
      </c>
      <c r="H99" s="158">
        <v>2.72</v>
      </c>
      <c r="I99" s="162">
        <v>2.72</v>
      </c>
      <c r="J99" s="44">
        <v>0.124</v>
      </c>
    </row>
    <row r="100" spans="1:10" ht="27.75" customHeight="1" x14ac:dyDescent="0.25">
      <c r="A100" s="156" t="s">
        <v>605</v>
      </c>
      <c r="B100" s="28"/>
      <c r="C100" s="163">
        <v>0</v>
      </c>
      <c r="D100" s="128">
        <v>3.7</v>
      </c>
      <c r="E100" s="129">
        <v>0.158</v>
      </c>
      <c r="F100" s="130">
        <v>5.5E-2</v>
      </c>
      <c r="G100" s="158">
        <v>286.76</v>
      </c>
      <c r="H100" s="158">
        <v>2.72</v>
      </c>
      <c r="I100" s="162">
        <v>2.72</v>
      </c>
      <c r="J100" s="44">
        <v>0.124</v>
      </c>
    </row>
    <row r="101" spans="1:10" ht="27.75" customHeight="1" x14ac:dyDescent="0.25">
      <c r="A101" s="156" t="s">
        <v>606</v>
      </c>
      <c r="B101" s="28"/>
      <c r="C101" s="163">
        <v>0</v>
      </c>
      <c r="D101" s="128">
        <v>3.7050000000000001</v>
      </c>
      <c r="E101" s="129">
        <v>0.13900000000000001</v>
      </c>
      <c r="F101" s="130">
        <v>0.05</v>
      </c>
      <c r="G101" s="158">
        <v>8.66</v>
      </c>
      <c r="H101" s="158">
        <v>3.52</v>
      </c>
      <c r="I101" s="162">
        <v>3.52</v>
      </c>
      <c r="J101" s="44">
        <v>0.11799999999999999</v>
      </c>
    </row>
    <row r="102" spans="1:10" ht="27.75" customHeight="1" x14ac:dyDescent="0.25">
      <c r="A102" s="156" t="s">
        <v>607</v>
      </c>
      <c r="B102" s="28"/>
      <c r="C102" s="163">
        <v>0</v>
      </c>
      <c r="D102" s="128">
        <v>3.7050000000000001</v>
      </c>
      <c r="E102" s="129">
        <v>0.13900000000000001</v>
      </c>
      <c r="F102" s="130">
        <v>0.05</v>
      </c>
      <c r="G102" s="158">
        <v>83.5</v>
      </c>
      <c r="H102" s="158">
        <v>3.52</v>
      </c>
      <c r="I102" s="162">
        <v>3.52</v>
      </c>
      <c r="J102" s="44">
        <v>0.11799999999999999</v>
      </c>
    </row>
    <row r="103" spans="1:10" ht="27.75" customHeight="1" x14ac:dyDescent="0.25">
      <c r="A103" s="156" t="s">
        <v>608</v>
      </c>
      <c r="B103" s="28"/>
      <c r="C103" s="163">
        <v>0</v>
      </c>
      <c r="D103" s="128">
        <v>3.7050000000000001</v>
      </c>
      <c r="E103" s="129">
        <v>0.13900000000000001</v>
      </c>
      <c r="F103" s="130">
        <v>0.05</v>
      </c>
      <c r="G103" s="158">
        <v>139.04</v>
      </c>
      <c r="H103" s="158">
        <v>3.52</v>
      </c>
      <c r="I103" s="162">
        <v>3.52</v>
      </c>
      <c r="J103" s="44">
        <v>0.11799999999999999</v>
      </c>
    </row>
    <row r="104" spans="1:10" ht="27.75" customHeight="1" x14ac:dyDescent="0.25">
      <c r="A104" s="156" t="s">
        <v>609</v>
      </c>
      <c r="B104" s="28"/>
      <c r="C104" s="163">
        <v>0</v>
      </c>
      <c r="D104" s="128">
        <v>3.7050000000000001</v>
      </c>
      <c r="E104" s="129">
        <v>0.13900000000000001</v>
      </c>
      <c r="F104" s="130">
        <v>0.05</v>
      </c>
      <c r="G104" s="158">
        <v>200.96</v>
      </c>
      <c r="H104" s="158">
        <v>3.52</v>
      </c>
      <c r="I104" s="162">
        <v>3.52</v>
      </c>
      <c r="J104" s="44">
        <v>0.11799999999999999</v>
      </c>
    </row>
    <row r="105" spans="1:10" ht="27.75" customHeight="1" x14ac:dyDescent="0.25">
      <c r="A105" s="156" t="s">
        <v>610</v>
      </c>
      <c r="B105" s="28"/>
      <c r="C105" s="163">
        <v>0</v>
      </c>
      <c r="D105" s="128">
        <v>3.7050000000000001</v>
      </c>
      <c r="E105" s="129">
        <v>0.13900000000000001</v>
      </c>
      <c r="F105" s="130">
        <v>0.05</v>
      </c>
      <c r="G105" s="158">
        <v>447.26</v>
      </c>
      <c r="H105" s="158">
        <v>3.52</v>
      </c>
      <c r="I105" s="162">
        <v>3.52</v>
      </c>
      <c r="J105" s="44">
        <v>0.11799999999999999</v>
      </c>
    </row>
    <row r="106" spans="1:10" ht="27.75" customHeight="1" x14ac:dyDescent="0.25">
      <c r="A106" s="156" t="s">
        <v>611</v>
      </c>
      <c r="B106" s="28"/>
      <c r="C106" s="163">
        <v>0</v>
      </c>
      <c r="D106" s="128">
        <v>3.36</v>
      </c>
      <c r="E106" s="129">
        <v>0.11600000000000001</v>
      </c>
      <c r="F106" s="130">
        <v>4.2999999999999997E-2</v>
      </c>
      <c r="G106" s="158">
        <v>101.77</v>
      </c>
      <c r="H106" s="158">
        <v>3.52</v>
      </c>
      <c r="I106" s="162">
        <v>3.52</v>
      </c>
      <c r="J106" s="44">
        <v>0.108</v>
      </c>
    </row>
    <row r="107" spans="1:10" ht="27.75" customHeight="1" x14ac:dyDescent="0.25">
      <c r="A107" s="156" t="s">
        <v>612</v>
      </c>
      <c r="B107" s="28"/>
      <c r="C107" s="163">
        <v>0</v>
      </c>
      <c r="D107" s="128">
        <v>3.36</v>
      </c>
      <c r="E107" s="129">
        <v>0.11600000000000001</v>
      </c>
      <c r="F107" s="130">
        <v>4.2999999999999997E-2</v>
      </c>
      <c r="G107" s="158">
        <v>726.33</v>
      </c>
      <c r="H107" s="158">
        <v>3.52</v>
      </c>
      <c r="I107" s="162">
        <v>3.52</v>
      </c>
      <c r="J107" s="44">
        <v>0.108</v>
      </c>
    </row>
    <row r="108" spans="1:10" ht="27.75" customHeight="1" x14ac:dyDescent="0.25">
      <c r="A108" s="156" t="s">
        <v>613</v>
      </c>
      <c r="B108" s="28"/>
      <c r="C108" s="163">
        <v>0</v>
      </c>
      <c r="D108" s="128">
        <v>3.36</v>
      </c>
      <c r="E108" s="129">
        <v>0.11600000000000001</v>
      </c>
      <c r="F108" s="130">
        <v>4.2999999999999997E-2</v>
      </c>
      <c r="G108" s="158">
        <v>1687.38</v>
      </c>
      <c r="H108" s="158">
        <v>3.52</v>
      </c>
      <c r="I108" s="162">
        <v>3.52</v>
      </c>
      <c r="J108" s="44">
        <v>0.108</v>
      </c>
    </row>
    <row r="109" spans="1:10" ht="27.75" customHeight="1" x14ac:dyDescent="0.25">
      <c r="A109" s="156" t="s">
        <v>614</v>
      </c>
      <c r="B109" s="28"/>
      <c r="C109" s="163">
        <v>0</v>
      </c>
      <c r="D109" s="128">
        <v>3.36</v>
      </c>
      <c r="E109" s="129">
        <v>0.11600000000000001</v>
      </c>
      <c r="F109" s="130">
        <v>4.2999999999999997E-2</v>
      </c>
      <c r="G109" s="158">
        <v>2160.39</v>
      </c>
      <c r="H109" s="158">
        <v>3.52</v>
      </c>
      <c r="I109" s="162">
        <v>3.52</v>
      </c>
      <c r="J109" s="44">
        <v>0.108</v>
      </c>
    </row>
    <row r="110" spans="1:10" ht="27.75" customHeight="1" x14ac:dyDescent="0.25">
      <c r="A110" s="156" t="s">
        <v>615</v>
      </c>
      <c r="B110" s="28"/>
      <c r="C110" s="163">
        <v>0</v>
      </c>
      <c r="D110" s="128">
        <v>3.36</v>
      </c>
      <c r="E110" s="129">
        <v>0.11600000000000001</v>
      </c>
      <c r="F110" s="130">
        <v>4.2999999999999997E-2</v>
      </c>
      <c r="G110" s="158">
        <v>6163.78</v>
      </c>
      <c r="H110" s="158">
        <v>3.52</v>
      </c>
      <c r="I110" s="162">
        <v>3.52</v>
      </c>
      <c r="J110" s="44">
        <v>0.108</v>
      </c>
    </row>
    <row r="111" spans="1:10" ht="27.75" customHeight="1" x14ac:dyDescent="0.25">
      <c r="A111" s="156" t="s">
        <v>616</v>
      </c>
      <c r="B111" s="28"/>
      <c r="C111" s="163" t="s">
        <v>120</v>
      </c>
      <c r="D111" s="131">
        <v>17.491</v>
      </c>
      <c r="E111" s="132">
        <v>0.98699999999999999</v>
      </c>
      <c r="F111" s="130">
        <v>0.8</v>
      </c>
      <c r="G111" s="159"/>
      <c r="H111" s="159"/>
      <c r="I111" s="161"/>
      <c r="J111" s="45"/>
    </row>
    <row r="112" spans="1:10" ht="27.75" customHeight="1" x14ac:dyDescent="0.25">
      <c r="A112" s="156" t="s">
        <v>617</v>
      </c>
      <c r="B112" s="28"/>
      <c r="C112" s="163" t="s">
        <v>533</v>
      </c>
      <c r="D112" s="128">
        <v>-6.0179999999999998</v>
      </c>
      <c r="E112" s="129">
        <v>-0.27500000000000002</v>
      </c>
      <c r="F112" s="130">
        <v>-9.4E-2</v>
      </c>
      <c r="G112" s="158">
        <v>0</v>
      </c>
      <c r="H112" s="159"/>
      <c r="I112" s="161"/>
      <c r="J112" s="45"/>
    </row>
    <row r="113" spans="1:10" ht="27.75" customHeight="1" x14ac:dyDescent="0.25">
      <c r="A113" s="156" t="s">
        <v>618</v>
      </c>
      <c r="B113" s="28"/>
      <c r="C113" s="163">
        <v>0</v>
      </c>
      <c r="D113" s="128">
        <v>-5.3689999999999998</v>
      </c>
      <c r="E113" s="129">
        <v>-0.23400000000000001</v>
      </c>
      <c r="F113" s="130">
        <v>-8.1000000000000003E-2</v>
      </c>
      <c r="G113" s="158">
        <v>0</v>
      </c>
      <c r="H113" s="159"/>
      <c r="I113" s="161"/>
      <c r="J113" s="45"/>
    </row>
    <row r="114" spans="1:10" ht="27.75" customHeight="1" x14ac:dyDescent="0.25">
      <c r="A114" s="156" t="s">
        <v>619</v>
      </c>
      <c r="B114" s="28"/>
      <c r="C114" s="163">
        <v>0</v>
      </c>
      <c r="D114" s="128">
        <v>-6.0179999999999998</v>
      </c>
      <c r="E114" s="129">
        <v>-0.27500000000000002</v>
      </c>
      <c r="F114" s="130">
        <v>-9.4E-2</v>
      </c>
      <c r="G114" s="158">
        <v>0</v>
      </c>
      <c r="H114" s="159"/>
      <c r="I114" s="161"/>
      <c r="J114" s="44">
        <v>0.21199999999999999</v>
      </c>
    </row>
    <row r="115" spans="1:10" ht="27.75" customHeight="1" x14ac:dyDescent="0.25">
      <c r="A115" s="156" t="s">
        <v>620</v>
      </c>
      <c r="B115" s="28"/>
      <c r="C115" s="163">
        <v>0</v>
      </c>
      <c r="D115" s="128">
        <v>-5.3689999999999998</v>
      </c>
      <c r="E115" s="129">
        <v>-0.23400000000000001</v>
      </c>
      <c r="F115" s="130">
        <v>-8.1000000000000003E-2</v>
      </c>
      <c r="G115" s="158">
        <v>0</v>
      </c>
      <c r="H115" s="159"/>
      <c r="I115" s="161"/>
      <c r="J115" s="44">
        <v>0.17599999999999999</v>
      </c>
    </row>
    <row r="116" spans="1:10" ht="27.75" customHeight="1" x14ac:dyDescent="0.25">
      <c r="A116" s="156" t="s">
        <v>621</v>
      </c>
      <c r="B116" s="28"/>
      <c r="C116" s="163">
        <v>0</v>
      </c>
      <c r="D116" s="128">
        <v>-6.0369999999999999</v>
      </c>
      <c r="E116" s="129">
        <v>-0.22600000000000001</v>
      </c>
      <c r="F116" s="130">
        <v>-8.2000000000000003E-2</v>
      </c>
      <c r="G116" s="158">
        <v>11.4</v>
      </c>
      <c r="H116" s="159"/>
      <c r="I116" s="161"/>
      <c r="J116" s="44">
        <v>0.24399999999999999</v>
      </c>
    </row>
    <row r="117" spans="1:10" ht="27.75" customHeight="1" x14ac:dyDescent="0.25">
      <c r="A117" s="156" t="s">
        <v>622</v>
      </c>
      <c r="B117" s="28"/>
      <c r="C117" s="163" t="s">
        <v>74</v>
      </c>
      <c r="D117" s="128">
        <v>5.2050000000000001</v>
      </c>
      <c r="E117" s="129">
        <v>0.23799999999999999</v>
      </c>
      <c r="F117" s="130">
        <v>8.1000000000000003E-2</v>
      </c>
      <c r="G117" s="158">
        <v>3.38</v>
      </c>
      <c r="H117" s="159"/>
      <c r="I117" s="161"/>
      <c r="J117" s="45"/>
    </row>
    <row r="118" spans="1:10" ht="27.75" customHeight="1" x14ac:dyDescent="0.25">
      <c r="A118" s="156" t="s">
        <v>623</v>
      </c>
      <c r="B118" s="28"/>
      <c r="C118" s="163">
        <v>2</v>
      </c>
      <c r="D118" s="128">
        <v>5.2050000000000001</v>
      </c>
      <c r="E118" s="129">
        <v>0.23799999999999999</v>
      </c>
      <c r="F118" s="130">
        <v>8.1000000000000003E-2</v>
      </c>
      <c r="G118" s="159"/>
      <c r="H118" s="159"/>
      <c r="I118" s="161"/>
      <c r="J118" s="45"/>
    </row>
    <row r="119" spans="1:10" ht="27.75" customHeight="1" x14ac:dyDescent="0.25">
      <c r="A119" s="156" t="s">
        <v>624</v>
      </c>
      <c r="B119" s="28"/>
      <c r="C119" s="163" t="s">
        <v>78</v>
      </c>
      <c r="D119" s="128">
        <v>4.149</v>
      </c>
      <c r="E119" s="129">
        <v>0.189</v>
      </c>
      <c r="F119" s="130">
        <v>6.5000000000000002E-2</v>
      </c>
      <c r="G119" s="158">
        <v>2.35</v>
      </c>
      <c r="H119" s="159"/>
      <c r="I119" s="161"/>
      <c r="J119" s="45"/>
    </row>
    <row r="120" spans="1:10" ht="27.75" customHeight="1" x14ac:dyDescent="0.25">
      <c r="A120" s="156" t="s">
        <v>625</v>
      </c>
      <c r="B120" s="28"/>
      <c r="C120" s="163" t="s">
        <v>78</v>
      </c>
      <c r="D120" s="128">
        <v>4.149</v>
      </c>
      <c r="E120" s="129">
        <v>0.189</v>
      </c>
      <c r="F120" s="130">
        <v>6.5000000000000002E-2</v>
      </c>
      <c r="G120" s="158">
        <v>3.37</v>
      </c>
      <c r="H120" s="159"/>
      <c r="I120" s="161"/>
      <c r="J120" s="45"/>
    </row>
    <row r="121" spans="1:10" ht="27.75" customHeight="1" x14ac:dyDescent="0.25">
      <c r="A121" s="156" t="s">
        <v>626</v>
      </c>
      <c r="B121" s="28"/>
      <c r="C121" s="163" t="s">
        <v>78</v>
      </c>
      <c r="D121" s="128">
        <v>4.149</v>
      </c>
      <c r="E121" s="129">
        <v>0.189</v>
      </c>
      <c r="F121" s="130">
        <v>6.5000000000000002E-2</v>
      </c>
      <c r="G121" s="158">
        <v>5.3</v>
      </c>
      <c r="H121" s="159"/>
      <c r="I121" s="161"/>
      <c r="J121" s="45"/>
    </row>
    <row r="122" spans="1:10" ht="27.75" customHeight="1" x14ac:dyDescent="0.25">
      <c r="A122" s="156" t="s">
        <v>627</v>
      </c>
      <c r="B122" s="28"/>
      <c r="C122" s="163" t="s">
        <v>78</v>
      </c>
      <c r="D122" s="128">
        <v>4.149</v>
      </c>
      <c r="E122" s="129">
        <v>0.189</v>
      </c>
      <c r="F122" s="130">
        <v>6.5000000000000002E-2</v>
      </c>
      <c r="G122" s="158">
        <v>8.3000000000000007</v>
      </c>
      <c r="H122" s="159"/>
      <c r="I122" s="161"/>
      <c r="J122" s="45"/>
    </row>
    <row r="123" spans="1:10" ht="27.75" customHeight="1" x14ac:dyDescent="0.25">
      <c r="A123" s="156" t="s">
        <v>628</v>
      </c>
      <c r="B123" s="28"/>
      <c r="C123" s="163" t="s">
        <v>78</v>
      </c>
      <c r="D123" s="128">
        <v>4.149</v>
      </c>
      <c r="E123" s="129">
        <v>0.189</v>
      </c>
      <c r="F123" s="130">
        <v>6.5000000000000002E-2</v>
      </c>
      <c r="G123" s="158">
        <v>18.760000000000002</v>
      </c>
      <c r="H123" s="159"/>
      <c r="I123" s="161"/>
      <c r="J123" s="45"/>
    </row>
    <row r="124" spans="1:10" ht="27.75" customHeight="1" x14ac:dyDescent="0.25">
      <c r="A124" s="156" t="s">
        <v>629</v>
      </c>
      <c r="B124" s="28"/>
      <c r="C124" s="163">
        <v>4</v>
      </c>
      <c r="D124" s="128">
        <v>4.149</v>
      </c>
      <c r="E124" s="129">
        <v>0.189</v>
      </c>
      <c r="F124" s="130">
        <v>6.5000000000000002E-2</v>
      </c>
      <c r="G124" s="159"/>
      <c r="H124" s="159"/>
      <c r="I124" s="161"/>
      <c r="J124" s="45"/>
    </row>
    <row r="125" spans="1:10" ht="27.75" customHeight="1" x14ac:dyDescent="0.25">
      <c r="A125" s="156" t="s">
        <v>630</v>
      </c>
      <c r="B125" s="28"/>
      <c r="C125" s="163">
        <v>0</v>
      </c>
      <c r="D125" s="128">
        <v>3.077</v>
      </c>
      <c r="E125" s="129">
        <v>0.13100000000000001</v>
      </c>
      <c r="F125" s="130">
        <v>4.5999999999999999E-2</v>
      </c>
      <c r="G125" s="158">
        <v>5.47</v>
      </c>
      <c r="H125" s="158">
        <v>2.2599999999999998</v>
      </c>
      <c r="I125" s="162">
        <v>2.2599999999999998</v>
      </c>
      <c r="J125" s="44">
        <v>0.10299999999999999</v>
      </c>
    </row>
    <row r="126" spans="1:10" ht="27.75" customHeight="1" x14ac:dyDescent="0.25">
      <c r="A126" s="156" t="s">
        <v>631</v>
      </c>
      <c r="B126" s="28"/>
      <c r="C126" s="163">
        <v>0</v>
      </c>
      <c r="D126" s="128">
        <v>3.077</v>
      </c>
      <c r="E126" s="129">
        <v>0.13100000000000001</v>
      </c>
      <c r="F126" s="130">
        <v>4.5999999999999999E-2</v>
      </c>
      <c r="G126" s="158">
        <v>45.23</v>
      </c>
      <c r="H126" s="158">
        <v>2.2599999999999998</v>
      </c>
      <c r="I126" s="162">
        <v>2.2599999999999998</v>
      </c>
      <c r="J126" s="44">
        <v>0.10299999999999999</v>
      </c>
    </row>
    <row r="127" spans="1:10" ht="27.75" customHeight="1" x14ac:dyDescent="0.25">
      <c r="A127" s="156" t="s">
        <v>632</v>
      </c>
      <c r="B127" s="28"/>
      <c r="C127" s="163">
        <v>0</v>
      </c>
      <c r="D127" s="128">
        <v>3.077</v>
      </c>
      <c r="E127" s="129">
        <v>0.13100000000000001</v>
      </c>
      <c r="F127" s="130">
        <v>4.5999999999999999E-2</v>
      </c>
      <c r="G127" s="158">
        <v>74.739999999999995</v>
      </c>
      <c r="H127" s="158">
        <v>2.2599999999999998</v>
      </c>
      <c r="I127" s="162">
        <v>2.2599999999999998</v>
      </c>
      <c r="J127" s="44">
        <v>0.10299999999999999</v>
      </c>
    </row>
    <row r="128" spans="1:10" ht="27.75" customHeight="1" x14ac:dyDescent="0.25">
      <c r="A128" s="156" t="s">
        <v>633</v>
      </c>
      <c r="B128" s="28"/>
      <c r="C128" s="163">
        <v>0</v>
      </c>
      <c r="D128" s="128">
        <v>3.077</v>
      </c>
      <c r="E128" s="129">
        <v>0.13100000000000001</v>
      </c>
      <c r="F128" s="130">
        <v>4.5999999999999999E-2</v>
      </c>
      <c r="G128" s="158">
        <v>107.63</v>
      </c>
      <c r="H128" s="158">
        <v>2.2599999999999998</v>
      </c>
      <c r="I128" s="162">
        <v>2.2599999999999998</v>
      </c>
      <c r="J128" s="44">
        <v>0.10299999999999999</v>
      </c>
    </row>
    <row r="129" spans="1:10" ht="27.75" customHeight="1" x14ac:dyDescent="0.25">
      <c r="A129" s="156" t="s">
        <v>634</v>
      </c>
      <c r="B129" s="28"/>
      <c r="C129" s="163">
        <v>0</v>
      </c>
      <c r="D129" s="128">
        <v>3.077</v>
      </c>
      <c r="E129" s="129">
        <v>0.13100000000000001</v>
      </c>
      <c r="F129" s="130">
        <v>4.5999999999999999E-2</v>
      </c>
      <c r="G129" s="158">
        <v>238.48</v>
      </c>
      <c r="H129" s="158">
        <v>2.2599999999999998</v>
      </c>
      <c r="I129" s="162">
        <v>2.2599999999999998</v>
      </c>
      <c r="J129" s="44">
        <v>0.10299999999999999</v>
      </c>
    </row>
    <row r="130" spans="1:10" ht="27.75" customHeight="1" x14ac:dyDescent="0.25">
      <c r="A130" s="156" t="s">
        <v>635</v>
      </c>
      <c r="B130" s="28"/>
      <c r="C130" s="163">
        <v>0</v>
      </c>
      <c r="D130" s="128">
        <v>3.081</v>
      </c>
      <c r="E130" s="129">
        <v>0.11600000000000001</v>
      </c>
      <c r="F130" s="130">
        <v>4.2000000000000003E-2</v>
      </c>
      <c r="G130" s="158">
        <v>7.2</v>
      </c>
      <c r="H130" s="158">
        <v>2.93</v>
      </c>
      <c r="I130" s="162">
        <v>2.93</v>
      </c>
      <c r="J130" s="44">
        <v>9.8000000000000004E-2</v>
      </c>
    </row>
    <row r="131" spans="1:10" ht="27.75" customHeight="1" x14ac:dyDescent="0.25">
      <c r="A131" s="156" t="s">
        <v>636</v>
      </c>
      <c r="B131" s="28"/>
      <c r="C131" s="163">
        <v>0</v>
      </c>
      <c r="D131" s="128">
        <v>3.081</v>
      </c>
      <c r="E131" s="129">
        <v>0.11600000000000001</v>
      </c>
      <c r="F131" s="130">
        <v>4.2000000000000003E-2</v>
      </c>
      <c r="G131" s="158">
        <v>69.44</v>
      </c>
      <c r="H131" s="158">
        <v>2.93</v>
      </c>
      <c r="I131" s="162">
        <v>2.93</v>
      </c>
      <c r="J131" s="44">
        <v>9.8000000000000004E-2</v>
      </c>
    </row>
    <row r="132" spans="1:10" ht="27.75" customHeight="1" x14ac:dyDescent="0.25">
      <c r="A132" s="156" t="s">
        <v>637</v>
      </c>
      <c r="B132" s="28"/>
      <c r="C132" s="163">
        <v>0</v>
      </c>
      <c r="D132" s="128">
        <v>3.081</v>
      </c>
      <c r="E132" s="129">
        <v>0.11600000000000001</v>
      </c>
      <c r="F132" s="130">
        <v>4.2000000000000003E-2</v>
      </c>
      <c r="G132" s="158">
        <v>115.64</v>
      </c>
      <c r="H132" s="158">
        <v>2.93</v>
      </c>
      <c r="I132" s="162">
        <v>2.93</v>
      </c>
      <c r="J132" s="44">
        <v>9.8000000000000004E-2</v>
      </c>
    </row>
    <row r="133" spans="1:10" ht="27.75" customHeight="1" x14ac:dyDescent="0.25">
      <c r="A133" s="156" t="s">
        <v>638</v>
      </c>
      <c r="B133" s="28"/>
      <c r="C133" s="163">
        <v>0</v>
      </c>
      <c r="D133" s="128">
        <v>3.081</v>
      </c>
      <c r="E133" s="129">
        <v>0.11600000000000001</v>
      </c>
      <c r="F133" s="130">
        <v>4.2000000000000003E-2</v>
      </c>
      <c r="G133" s="158">
        <v>167.13</v>
      </c>
      <c r="H133" s="158">
        <v>2.93</v>
      </c>
      <c r="I133" s="162">
        <v>2.93</v>
      </c>
      <c r="J133" s="44">
        <v>9.8000000000000004E-2</v>
      </c>
    </row>
    <row r="134" spans="1:10" ht="27.75" customHeight="1" x14ac:dyDescent="0.25">
      <c r="A134" s="156" t="s">
        <v>639</v>
      </c>
      <c r="B134" s="28"/>
      <c r="C134" s="163">
        <v>0</v>
      </c>
      <c r="D134" s="128">
        <v>3.081</v>
      </c>
      <c r="E134" s="129">
        <v>0.11600000000000001</v>
      </c>
      <c r="F134" s="130">
        <v>4.2000000000000003E-2</v>
      </c>
      <c r="G134" s="158">
        <v>371.96</v>
      </c>
      <c r="H134" s="158">
        <v>2.93</v>
      </c>
      <c r="I134" s="162">
        <v>2.93</v>
      </c>
      <c r="J134" s="44">
        <v>9.8000000000000004E-2</v>
      </c>
    </row>
    <row r="135" spans="1:10" ht="27.75" customHeight="1" x14ac:dyDescent="0.25">
      <c r="A135" s="156" t="s">
        <v>640</v>
      </c>
      <c r="B135" s="28"/>
      <c r="C135" s="163">
        <v>0</v>
      </c>
      <c r="D135" s="128">
        <v>2.7949999999999999</v>
      </c>
      <c r="E135" s="129">
        <v>9.6000000000000002E-2</v>
      </c>
      <c r="F135" s="130">
        <v>3.5999999999999997E-2</v>
      </c>
      <c r="G135" s="158">
        <v>84.64</v>
      </c>
      <c r="H135" s="158">
        <v>2.93</v>
      </c>
      <c r="I135" s="162">
        <v>2.93</v>
      </c>
      <c r="J135" s="44">
        <v>8.8999999999999996E-2</v>
      </c>
    </row>
    <row r="136" spans="1:10" ht="27.75" customHeight="1" x14ac:dyDescent="0.25">
      <c r="A136" s="156" t="s">
        <v>641</v>
      </c>
      <c r="B136" s="28"/>
      <c r="C136" s="163">
        <v>0</v>
      </c>
      <c r="D136" s="128">
        <v>2.7949999999999999</v>
      </c>
      <c r="E136" s="129">
        <v>9.6000000000000002E-2</v>
      </c>
      <c r="F136" s="130">
        <v>3.5999999999999997E-2</v>
      </c>
      <c r="G136" s="158">
        <v>604.04</v>
      </c>
      <c r="H136" s="158">
        <v>2.93</v>
      </c>
      <c r="I136" s="162">
        <v>2.93</v>
      </c>
      <c r="J136" s="44">
        <v>8.8999999999999996E-2</v>
      </c>
    </row>
    <row r="137" spans="1:10" ht="27.75" customHeight="1" x14ac:dyDescent="0.25">
      <c r="A137" s="156" t="s">
        <v>642</v>
      </c>
      <c r="B137" s="28"/>
      <c r="C137" s="163">
        <v>0</v>
      </c>
      <c r="D137" s="128">
        <v>2.7949999999999999</v>
      </c>
      <c r="E137" s="129">
        <v>9.6000000000000002E-2</v>
      </c>
      <c r="F137" s="130">
        <v>3.5999999999999997E-2</v>
      </c>
      <c r="G137" s="158">
        <v>1403.3</v>
      </c>
      <c r="H137" s="158">
        <v>2.93</v>
      </c>
      <c r="I137" s="162">
        <v>2.93</v>
      </c>
      <c r="J137" s="44">
        <v>8.8999999999999996E-2</v>
      </c>
    </row>
    <row r="138" spans="1:10" ht="27.75" customHeight="1" x14ac:dyDescent="0.25">
      <c r="A138" s="156" t="s">
        <v>643</v>
      </c>
      <c r="B138" s="28"/>
      <c r="C138" s="163">
        <v>0</v>
      </c>
      <c r="D138" s="128">
        <v>2.7949999999999999</v>
      </c>
      <c r="E138" s="129">
        <v>9.6000000000000002E-2</v>
      </c>
      <c r="F138" s="130">
        <v>3.5999999999999997E-2</v>
      </c>
      <c r="G138" s="158">
        <v>1796.67</v>
      </c>
      <c r="H138" s="158">
        <v>2.93</v>
      </c>
      <c r="I138" s="162">
        <v>2.93</v>
      </c>
      <c r="J138" s="44">
        <v>8.8999999999999996E-2</v>
      </c>
    </row>
    <row r="139" spans="1:10" ht="27.75" customHeight="1" x14ac:dyDescent="0.25">
      <c r="A139" s="156" t="s">
        <v>644</v>
      </c>
      <c r="B139" s="28"/>
      <c r="C139" s="163">
        <v>0</v>
      </c>
      <c r="D139" s="128">
        <v>2.7949999999999999</v>
      </c>
      <c r="E139" s="129">
        <v>9.6000000000000002E-2</v>
      </c>
      <c r="F139" s="130">
        <v>3.5999999999999997E-2</v>
      </c>
      <c r="G139" s="158">
        <v>5126.05</v>
      </c>
      <c r="H139" s="158">
        <v>2.93</v>
      </c>
      <c r="I139" s="162">
        <v>2.93</v>
      </c>
      <c r="J139" s="44">
        <v>8.8999999999999996E-2</v>
      </c>
    </row>
    <row r="140" spans="1:10" ht="27.75" customHeight="1" x14ac:dyDescent="0.25">
      <c r="A140" s="156" t="s">
        <v>645</v>
      </c>
      <c r="B140" s="28"/>
      <c r="C140" s="163" t="s">
        <v>120</v>
      </c>
      <c r="D140" s="131">
        <v>14.545999999999999</v>
      </c>
      <c r="E140" s="132">
        <v>0.82099999999999995</v>
      </c>
      <c r="F140" s="130">
        <v>0.66600000000000004</v>
      </c>
      <c r="G140" s="159"/>
      <c r="H140" s="159"/>
      <c r="I140" s="161"/>
      <c r="J140" s="45"/>
    </row>
    <row r="141" spans="1:10" ht="27.75" customHeight="1" x14ac:dyDescent="0.25">
      <c r="A141" s="156" t="s">
        <v>646</v>
      </c>
      <c r="B141" s="28"/>
      <c r="C141" s="163" t="s">
        <v>533</v>
      </c>
      <c r="D141" s="128">
        <v>-5.0049999999999999</v>
      </c>
      <c r="E141" s="129">
        <v>-0.22900000000000001</v>
      </c>
      <c r="F141" s="130">
        <v>-7.8E-2</v>
      </c>
      <c r="G141" s="158">
        <v>0</v>
      </c>
      <c r="H141" s="159"/>
      <c r="I141" s="161"/>
      <c r="J141" s="45"/>
    </row>
    <row r="142" spans="1:10" ht="27.75" customHeight="1" x14ac:dyDescent="0.25">
      <c r="A142" s="156" t="s">
        <v>647</v>
      </c>
      <c r="B142" s="28"/>
      <c r="C142" s="163">
        <v>0</v>
      </c>
      <c r="D142" s="128">
        <v>-4.4649999999999999</v>
      </c>
      <c r="E142" s="129">
        <v>-0.19500000000000001</v>
      </c>
      <c r="F142" s="130">
        <v>-6.8000000000000005E-2</v>
      </c>
      <c r="G142" s="158">
        <v>0</v>
      </c>
      <c r="H142" s="159"/>
      <c r="I142" s="161"/>
      <c r="J142" s="45"/>
    </row>
    <row r="143" spans="1:10" ht="27.75" customHeight="1" x14ac:dyDescent="0.25">
      <c r="A143" s="156" t="s">
        <v>648</v>
      </c>
      <c r="B143" s="28"/>
      <c r="C143" s="163">
        <v>0</v>
      </c>
      <c r="D143" s="128">
        <v>-5.0049999999999999</v>
      </c>
      <c r="E143" s="129">
        <v>-0.22900000000000001</v>
      </c>
      <c r="F143" s="130">
        <v>-7.8E-2</v>
      </c>
      <c r="G143" s="158">
        <v>0</v>
      </c>
      <c r="H143" s="159"/>
      <c r="I143" s="161"/>
      <c r="J143" s="44">
        <v>0.17599999999999999</v>
      </c>
    </row>
    <row r="144" spans="1:10" ht="27.75" customHeight="1" x14ac:dyDescent="0.25">
      <c r="A144" s="156" t="s">
        <v>649</v>
      </c>
      <c r="B144" s="28"/>
      <c r="C144" s="163">
        <v>0</v>
      </c>
      <c r="D144" s="128">
        <v>-4.4649999999999999</v>
      </c>
      <c r="E144" s="129">
        <v>-0.19500000000000001</v>
      </c>
      <c r="F144" s="130">
        <v>-6.8000000000000005E-2</v>
      </c>
      <c r="G144" s="158">
        <v>0</v>
      </c>
      <c r="H144" s="159"/>
      <c r="I144" s="161"/>
      <c r="J144" s="44">
        <v>0.14599999999999999</v>
      </c>
    </row>
    <row r="145" spans="1:10" ht="27.75" customHeight="1" x14ac:dyDescent="0.25">
      <c r="A145" s="156" t="s">
        <v>650</v>
      </c>
      <c r="B145" s="28"/>
      <c r="C145" s="163">
        <v>0</v>
      </c>
      <c r="D145" s="128">
        <v>-5.0209999999999999</v>
      </c>
      <c r="E145" s="129">
        <v>-0.188</v>
      </c>
      <c r="F145" s="130">
        <v>-6.8000000000000005E-2</v>
      </c>
      <c r="G145" s="158">
        <v>9.48</v>
      </c>
      <c r="H145" s="159"/>
      <c r="I145" s="161"/>
      <c r="J145" s="44">
        <v>0.20300000000000001</v>
      </c>
    </row>
    <row r="146" spans="1:10" ht="27.75" customHeight="1" x14ac:dyDescent="0.25">
      <c r="A146" s="156" t="s">
        <v>651</v>
      </c>
      <c r="B146" s="28"/>
      <c r="C146" s="163" t="s">
        <v>74</v>
      </c>
      <c r="D146" s="128">
        <v>3.6539999999999999</v>
      </c>
      <c r="E146" s="129">
        <v>0.16700000000000001</v>
      </c>
      <c r="F146" s="130">
        <v>5.7000000000000002E-2</v>
      </c>
      <c r="G146" s="158">
        <v>2.37</v>
      </c>
      <c r="H146" s="159"/>
      <c r="I146" s="161"/>
      <c r="J146" s="45"/>
    </row>
    <row r="147" spans="1:10" ht="27.75" customHeight="1" x14ac:dyDescent="0.25">
      <c r="A147" s="156" t="s">
        <v>652</v>
      </c>
      <c r="B147" s="28"/>
      <c r="C147" s="163">
        <v>2</v>
      </c>
      <c r="D147" s="128">
        <v>3.6539999999999999</v>
      </c>
      <c r="E147" s="129">
        <v>0.16700000000000001</v>
      </c>
      <c r="F147" s="130">
        <v>5.7000000000000002E-2</v>
      </c>
      <c r="G147" s="159"/>
      <c r="H147" s="159"/>
      <c r="I147" s="161"/>
      <c r="J147" s="45"/>
    </row>
    <row r="148" spans="1:10" ht="27.75" customHeight="1" x14ac:dyDescent="0.25">
      <c r="A148" s="156" t="s">
        <v>653</v>
      </c>
      <c r="B148" s="28"/>
      <c r="C148" s="163" t="s">
        <v>78</v>
      </c>
      <c r="D148" s="128">
        <v>2.9119999999999999</v>
      </c>
      <c r="E148" s="129">
        <v>0.13300000000000001</v>
      </c>
      <c r="F148" s="130">
        <v>4.5999999999999999E-2</v>
      </c>
      <c r="G148" s="158">
        <v>1.65</v>
      </c>
      <c r="H148" s="159"/>
      <c r="I148" s="161"/>
      <c r="J148" s="45"/>
    </row>
    <row r="149" spans="1:10" ht="27.75" customHeight="1" x14ac:dyDescent="0.25">
      <c r="A149" s="156" t="s">
        <v>654</v>
      </c>
      <c r="B149" s="28"/>
      <c r="C149" s="163" t="s">
        <v>78</v>
      </c>
      <c r="D149" s="128">
        <v>2.9119999999999999</v>
      </c>
      <c r="E149" s="129">
        <v>0.13300000000000001</v>
      </c>
      <c r="F149" s="130">
        <v>4.5999999999999999E-2</v>
      </c>
      <c r="G149" s="158">
        <v>2.36</v>
      </c>
      <c r="H149" s="159"/>
      <c r="I149" s="161"/>
      <c r="J149" s="45"/>
    </row>
    <row r="150" spans="1:10" ht="27.75" customHeight="1" x14ac:dyDescent="0.25">
      <c r="A150" s="156" t="s">
        <v>655</v>
      </c>
      <c r="B150" s="28"/>
      <c r="C150" s="163" t="s">
        <v>78</v>
      </c>
      <c r="D150" s="128">
        <v>2.9119999999999999</v>
      </c>
      <c r="E150" s="129">
        <v>0.13300000000000001</v>
      </c>
      <c r="F150" s="130">
        <v>4.5999999999999999E-2</v>
      </c>
      <c r="G150" s="158">
        <v>3.72</v>
      </c>
      <c r="H150" s="159"/>
      <c r="I150" s="161"/>
      <c r="J150" s="45"/>
    </row>
    <row r="151" spans="1:10" ht="27.75" customHeight="1" x14ac:dyDescent="0.25">
      <c r="A151" s="156" t="s">
        <v>656</v>
      </c>
      <c r="B151" s="28"/>
      <c r="C151" s="163" t="s">
        <v>78</v>
      </c>
      <c r="D151" s="128">
        <v>2.9119999999999999</v>
      </c>
      <c r="E151" s="129">
        <v>0.13300000000000001</v>
      </c>
      <c r="F151" s="130">
        <v>4.5999999999999999E-2</v>
      </c>
      <c r="G151" s="158">
        <v>5.82</v>
      </c>
      <c r="H151" s="159"/>
      <c r="I151" s="161"/>
      <c r="J151" s="45"/>
    </row>
    <row r="152" spans="1:10" ht="27.75" customHeight="1" x14ac:dyDescent="0.25">
      <c r="A152" s="156" t="s">
        <v>657</v>
      </c>
      <c r="B152" s="28"/>
      <c r="C152" s="163" t="s">
        <v>78</v>
      </c>
      <c r="D152" s="128">
        <v>2.9119999999999999</v>
      </c>
      <c r="E152" s="129">
        <v>0.13300000000000001</v>
      </c>
      <c r="F152" s="130">
        <v>4.5999999999999999E-2</v>
      </c>
      <c r="G152" s="158">
        <v>13.17</v>
      </c>
      <c r="H152" s="159"/>
      <c r="I152" s="161"/>
      <c r="J152" s="45"/>
    </row>
    <row r="153" spans="1:10" ht="27.75" customHeight="1" x14ac:dyDescent="0.25">
      <c r="A153" s="156" t="s">
        <v>658</v>
      </c>
      <c r="B153" s="28"/>
      <c r="C153" s="163">
        <v>4</v>
      </c>
      <c r="D153" s="128">
        <v>2.9119999999999999</v>
      </c>
      <c r="E153" s="129">
        <v>0.13300000000000001</v>
      </c>
      <c r="F153" s="130">
        <v>4.5999999999999999E-2</v>
      </c>
      <c r="G153" s="159"/>
      <c r="H153" s="159"/>
      <c r="I153" s="161"/>
      <c r="J153" s="45"/>
    </row>
    <row r="154" spans="1:10" ht="27.75" customHeight="1" x14ac:dyDescent="0.25">
      <c r="A154" s="156" t="s">
        <v>659</v>
      </c>
      <c r="B154" s="28"/>
      <c r="C154" s="163">
        <v>0</v>
      </c>
      <c r="D154" s="128">
        <v>2.16</v>
      </c>
      <c r="E154" s="129">
        <v>9.1999999999999998E-2</v>
      </c>
      <c r="F154" s="130">
        <v>3.2000000000000001E-2</v>
      </c>
      <c r="G154" s="158">
        <v>3.84</v>
      </c>
      <c r="H154" s="158">
        <v>1.59</v>
      </c>
      <c r="I154" s="162">
        <v>1.59</v>
      </c>
      <c r="J154" s="44">
        <v>7.1999999999999995E-2</v>
      </c>
    </row>
    <row r="155" spans="1:10" ht="27.75" customHeight="1" x14ac:dyDescent="0.25">
      <c r="A155" s="156" t="s">
        <v>660</v>
      </c>
      <c r="B155" s="28"/>
      <c r="C155" s="163">
        <v>0</v>
      </c>
      <c r="D155" s="128">
        <v>2.16</v>
      </c>
      <c r="E155" s="129">
        <v>9.1999999999999998E-2</v>
      </c>
      <c r="F155" s="130">
        <v>3.2000000000000001E-2</v>
      </c>
      <c r="G155" s="158">
        <v>31.75</v>
      </c>
      <c r="H155" s="158">
        <v>1.59</v>
      </c>
      <c r="I155" s="162">
        <v>1.59</v>
      </c>
      <c r="J155" s="44">
        <v>7.1999999999999995E-2</v>
      </c>
    </row>
    <row r="156" spans="1:10" ht="27.75" customHeight="1" x14ac:dyDescent="0.25">
      <c r="A156" s="156" t="s">
        <v>661</v>
      </c>
      <c r="B156" s="28"/>
      <c r="C156" s="163">
        <v>0</v>
      </c>
      <c r="D156" s="128">
        <v>2.16</v>
      </c>
      <c r="E156" s="129">
        <v>9.1999999999999998E-2</v>
      </c>
      <c r="F156" s="130">
        <v>3.2000000000000001E-2</v>
      </c>
      <c r="G156" s="158">
        <v>52.46</v>
      </c>
      <c r="H156" s="158">
        <v>1.59</v>
      </c>
      <c r="I156" s="162">
        <v>1.59</v>
      </c>
      <c r="J156" s="44">
        <v>7.1999999999999995E-2</v>
      </c>
    </row>
    <row r="157" spans="1:10" ht="27.75" customHeight="1" x14ac:dyDescent="0.25">
      <c r="A157" s="156" t="s">
        <v>662</v>
      </c>
      <c r="B157" s="28"/>
      <c r="C157" s="163">
        <v>0</v>
      </c>
      <c r="D157" s="128">
        <v>2.16</v>
      </c>
      <c r="E157" s="129">
        <v>9.1999999999999998E-2</v>
      </c>
      <c r="F157" s="130">
        <v>3.2000000000000001E-2</v>
      </c>
      <c r="G157" s="158">
        <v>75.56</v>
      </c>
      <c r="H157" s="158">
        <v>1.59</v>
      </c>
      <c r="I157" s="162">
        <v>1.59</v>
      </c>
      <c r="J157" s="44">
        <v>7.1999999999999995E-2</v>
      </c>
    </row>
    <row r="158" spans="1:10" ht="27.75" customHeight="1" x14ac:dyDescent="0.25">
      <c r="A158" s="156" t="s">
        <v>663</v>
      </c>
      <c r="B158" s="28"/>
      <c r="C158" s="163">
        <v>0</v>
      </c>
      <c r="D158" s="128">
        <v>2.16</v>
      </c>
      <c r="E158" s="129">
        <v>9.1999999999999998E-2</v>
      </c>
      <c r="F158" s="130">
        <v>3.2000000000000001E-2</v>
      </c>
      <c r="G158" s="158">
        <v>167.41</v>
      </c>
      <c r="H158" s="158">
        <v>1.59</v>
      </c>
      <c r="I158" s="162">
        <v>1.59</v>
      </c>
      <c r="J158" s="44">
        <v>7.1999999999999995E-2</v>
      </c>
    </row>
    <row r="159" spans="1:10" ht="27.75" customHeight="1" x14ac:dyDescent="0.25">
      <c r="A159" s="156" t="s">
        <v>664</v>
      </c>
      <c r="B159" s="28"/>
      <c r="C159" s="163">
        <v>0</v>
      </c>
      <c r="D159" s="128">
        <v>2.1629999999999998</v>
      </c>
      <c r="E159" s="129">
        <v>8.1000000000000003E-2</v>
      </c>
      <c r="F159" s="130">
        <v>2.9000000000000001E-2</v>
      </c>
      <c r="G159" s="158">
        <v>5.05</v>
      </c>
      <c r="H159" s="158">
        <v>2.06</v>
      </c>
      <c r="I159" s="162">
        <v>2.06</v>
      </c>
      <c r="J159" s="44">
        <v>6.9000000000000006E-2</v>
      </c>
    </row>
    <row r="160" spans="1:10" ht="27.75" customHeight="1" x14ac:dyDescent="0.25">
      <c r="A160" s="156" t="s">
        <v>665</v>
      </c>
      <c r="B160" s="28"/>
      <c r="C160" s="163">
        <v>0</v>
      </c>
      <c r="D160" s="128">
        <v>2.1629999999999998</v>
      </c>
      <c r="E160" s="129">
        <v>8.1000000000000003E-2</v>
      </c>
      <c r="F160" s="130">
        <v>2.9000000000000001E-2</v>
      </c>
      <c r="G160" s="158">
        <v>48.75</v>
      </c>
      <c r="H160" s="158">
        <v>2.06</v>
      </c>
      <c r="I160" s="162">
        <v>2.06</v>
      </c>
      <c r="J160" s="44">
        <v>6.9000000000000006E-2</v>
      </c>
    </row>
    <row r="161" spans="1:10" ht="27.75" customHeight="1" x14ac:dyDescent="0.25">
      <c r="A161" s="156" t="s">
        <v>666</v>
      </c>
      <c r="B161" s="28"/>
      <c r="C161" s="163">
        <v>0</v>
      </c>
      <c r="D161" s="128">
        <v>2.1629999999999998</v>
      </c>
      <c r="E161" s="129">
        <v>8.1000000000000003E-2</v>
      </c>
      <c r="F161" s="130">
        <v>2.9000000000000001E-2</v>
      </c>
      <c r="G161" s="158">
        <v>81.180000000000007</v>
      </c>
      <c r="H161" s="158">
        <v>2.06</v>
      </c>
      <c r="I161" s="162">
        <v>2.06</v>
      </c>
      <c r="J161" s="44">
        <v>6.9000000000000006E-2</v>
      </c>
    </row>
    <row r="162" spans="1:10" ht="27.75" customHeight="1" x14ac:dyDescent="0.25">
      <c r="A162" s="156" t="s">
        <v>667</v>
      </c>
      <c r="B162" s="28"/>
      <c r="C162" s="163">
        <v>0</v>
      </c>
      <c r="D162" s="128">
        <v>2.1629999999999998</v>
      </c>
      <c r="E162" s="129">
        <v>8.1000000000000003E-2</v>
      </c>
      <c r="F162" s="130">
        <v>2.9000000000000001E-2</v>
      </c>
      <c r="G162" s="158">
        <v>117.32</v>
      </c>
      <c r="H162" s="158">
        <v>2.06</v>
      </c>
      <c r="I162" s="162">
        <v>2.06</v>
      </c>
      <c r="J162" s="44">
        <v>6.9000000000000006E-2</v>
      </c>
    </row>
    <row r="163" spans="1:10" ht="27.75" customHeight="1" x14ac:dyDescent="0.25">
      <c r="A163" s="156" t="s">
        <v>668</v>
      </c>
      <c r="B163" s="28"/>
      <c r="C163" s="163">
        <v>0</v>
      </c>
      <c r="D163" s="128">
        <v>2.1629999999999998</v>
      </c>
      <c r="E163" s="129">
        <v>8.1000000000000003E-2</v>
      </c>
      <c r="F163" s="130">
        <v>2.9000000000000001E-2</v>
      </c>
      <c r="G163" s="158">
        <v>261.12</v>
      </c>
      <c r="H163" s="158">
        <v>2.06</v>
      </c>
      <c r="I163" s="162">
        <v>2.06</v>
      </c>
      <c r="J163" s="44">
        <v>6.9000000000000006E-2</v>
      </c>
    </row>
    <row r="164" spans="1:10" ht="27.75" customHeight="1" x14ac:dyDescent="0.25">
      <c r="A164" s="156" t="s">
        <v>669</v>
      </c>
      <c r="B164" s="28"/>
      <c r="C164" s="163">
        <v>0</v>
      </c>
      <c r="D164" s="128">
        <v>1.962</v>
      </c>
      <c r="E164" s="129">
        <v>6.8000000000000005E-2</v>
      </c>
      <c r="F164" s="130">
        <v>2.5000000000000001E-2</v>
      </c>
      <c r="G164" s="158">
        <v>59.42</v>
      </c>
      <c r="H164" s="158">
        <v>2.06</v>
      </c>
      <c r="I164" s="162">
        <v>2.06</v>
      </c>
      <c r="J164" s="44">
        <v>6.3E-2</v>
      </c>
    </row>
    <row r="165" spans="1:10" ht="27.75" customHeight="1" x14ac:dyDescent="0.25">
      <c r="A165" s="156" t="s">
        <v>670</v>
      </c>
      <c r="B165" s="28"/>
      <c r="C165" s="163">
        <v>0</v>
      </c>
      <c r="D165" s="128">
        <v>1.962</v>
      </c>
      <c r="E165" s="129">
        <v>6.8000000000000005E-2</v>
      </c>
      <c r="F165" s="130">
        <v>2.5000000000000001E-2</v>
      </c>
      <c r="G165" s="158">
        <v>424.04</v>
      </c>
      <c r="H165" s="158">
        <v>2.06</v>
      </c>
      <c r="I165" s="162">
        <v>2.06</v>
      </c>
      <c r="J165" s="44">
        <v>6.3E-2</v>
      </c>
    </row>
    <row r="166" spans="1:10" ht="27.75" customHeight="1" x14ac:dyDescent="0.25">
      <c r="A166" s="156" t="s">
        <v>671</v>
      </c>
      <c r="B166" s="28"/>
      <c r="C166" s="163">
        <v>0</v>
      </c>
      <c r="D166" s="128">
        <v>1.962</v>
      </c>
      <c r="E166" s="129">
        <v>6.8000000000000005E-2</v>
      </c>
      <c r="F166" s="130">
        <v>2.5000000000000001E-2</v>
      </c>
      <c r="G166" s="158">
        <v>985.11</v>
      </c>
      <c r="H166" s="158">
        <v>2.06</v>
      </c>
      <c r="I166" s="162">
        <v>2.06</v>
      </c>
      <c r="J166" s="44">
        <v>6.3E-2</v>
      </c>
    </row>
    <row r="167" spans="1:10" ht="27.75" customHeight="1" x14ac:dyDescent="0.25">
      <c r="A167" s="156" t="s">
        <v>672</v>
      </c>
      <c r="B167" s="28"/>
      <c r="C167" s="163">
        <v>0</v>
      </c>
      <c r="D167" s="128">
        <v>1.962</v>
      </c>
      <c r="E167" s="129">
        <v>6.8000000000000005E-2</v>
      </c>
      <c r="F167" s="130">
        <v>2.5000000000000001E-2</v>
      </c>
      <c r="G167" s="158">
        <v>1261.26</v>
      </c>
      <c r="H167" s="158">
        <v>2.06</v>
      </c>
      <c r="I167" s="162">
        <v>2.06</v>
      </c>
      <c r="J167" s="44">
        <v>6.3E-2</v>
      </c>
    </row>
    <row r="168" spans="1:10" ht="27.75" customHeight="1" x14ac:dyDescent="0.25">
      <c r="A168" s="156" t="s">
        <v>673</v>
      </c>
      <c r="B168" s="28"/>
      <c r="C168" s="163">
        <v>0</v>
      </c>
      <c r="D168" s="128">
        <v>1.962</v>
      </c>
      <c r="E168" s="129">
        <v>6.8000000000000005E-2</v>
      </c>
      <c r="F168" s="130">
        <v>2.5000000000000001E-2</v>
      </c>
      <c r="G168" s="158">
        <v>3598.48</v>
      </c>
      <c r="H168" s="158">
        <v>2.06</v>
      </c>
      <c r="I168" s="162">
        <v>2.06</v>
      </c>
      <c r="J168" s="44">
        <v>6.3E-2</v>
      </c>
    </row>
    <row r="169" spans="1:10" ht="27.75" customHeight="1" x14ac:dyDescent="0.25">
      <c r="A169" s="156" t="s">
        <v>674</v>
      </c>
      <c r="B169" s="28"/>
      <c r="C169" s="163" t="s">
        <v>120</v>
      </c>
      <c r="D169" s="131">
        <v>10.211</v>
      </c>
      <c r="E169" s="132">
        <v>0.57599999999999996</v>
      </c>
      <c r="F169" s="130">
        <v>0.46700000000000003</v>
      </c>
      <c r="G169" s="159"/>
      <c r="H169" s="159"/>
      <c r="I169" s="161"/>
      <c r="J169" s="45"/>
    </row>
    <row r="170" spans="1:10" ht="27.75" customHeight="1" x14ac:dyDescent="0.25">
      <c r="A170" s="156" t="s">
        <v>675</v>
      </c>
      <c r="B170" s="28"/>
      <c r="C170" s="163" t="s">
        <v>533</v>
      </c>
      <c r="D170" s="128">
        <v>-3.5139999999999998</v>
      </c>
      <c r="E170" s="129">
        <v>-0.16</v>
      </c>
      <c r="F170" s="130">
        <v>-5.5E-2</v>
      </c>
      <c r="G170" s="158">
        <v>0</v>
      </c>
      <c r="H170" s="159"/>
      <c r="I170" s="161"/>
      <c r="J170" s="45"/>
    </row>
    <row r="171" spans="1:10" ht="27.75" customHeight="1" x14ac:dyDescent="0.25">
      <c r="A171" s="156" t="s">
        <v>676</v>
      </c>
      <c r="B171" s="28"/>
      <c r="C171" s="163">
        <v>0</v>
      </c>
      <c r="D171" s="128">
        <v>-3.1339999999999999</v>
      </c>
      <c r="E171" s="129">
        <v>-0.13700000000000001</v>
      </c>
      <c r="F171" s="130">
        <v>-4.7E-2</v>
      </c>
      <c r="G171" s="158">
        <v>0</v>
      </c>
      <c r="H171" s="159"/>
      <c r="I171" s="161"/>
      <c r="J171" s="45"/>
    </row>
    <row r="172" spans="1:10" ht="27.75" customHeight="1" x14ac:dyDescent="0.25">
      <c r="A172" s="156" t="s">
        <v>677</v>
      </c>
      <c r="B172" s="28"/>
      <c r="C172" s="163">
        <v>0</v>
      </c>
      <c r="D172" s="128">
        <v>-3.5139999999999998</v>
      </c>
      <c r="E172" s="129">
        <v>-0.16</v>
      </c>
      <c r="F172" s="130">
        <v>-5.5E-2</v>
      </c>
      <c r="G172" s="158">
        <v>0</v>
      </c>
      <c r="H172" s="159"/>
      <c r="I172" s="161"/>
      <c r="J172" s="44">
        <v>0.124</v>
      </c>
    </row>
    <row r="173" spans="1:10" ht="27.75" customHeight="1" x14ac:dyDescent="0.25">
      <c r="A173" s="156" t="s">
        <v>678</v>
      </c>
      <c r="B173" s="28"/>
      <c r="C173" s="163">
        <v>0</v>
      </c>
      <c r="D173" s="128">
        <v>-3.1339999999999999</v>
      </c>
      <c r="E173" s="129">
        <v>-0.13700000000000001</v>
      </c>
      <c r="F173" s="130">
        <v>-4.7E-2</v>
      </c>
      <c r="G173" s="158">
        <v>0</v>
      </c>
      <c r="H173" s="159"/>
      <c r="I173" s="161"/>
      <c r="J173" s="44">
        <v>0.10299999999999999</v>
      </c>
    </row>
    <row r="174" spans="1:10" ht="27.75" customHeight="1" x14ac:dyDescent="0.25">
      <c r="A174" s="156" t="s">
        <v>679</v>
      </c>
      <c r="B174" s="28"/>
      <c r="C174" s="163">
        <v>0</v>
      </c>
      <c r="D174" s="128">
        <v>-3.5249999999999999</v>
      </c>
      <c r="E174" s="129">
        <v>-0.13200000000000001</v>
      </c>
      <c r="F174" s="130">
        <v>-4.8000000000000001E-2</v>
      </c>
      <c r="G174" s="158">
        <v>6.66</v>
      </c>
      <c r="H174" s="159"/>
      <c r="I174" s="161"/>
      <c r="J174" s="44">
        <v>0.14199999999999999</v>
      </c>
    </row>
    <row r="175" spans="1:10" ht="27.75" customHeight="1" x14ac:dyDescent="0.25">
      <c r="A175" s="156" t="s">
        <v>680</v>
      </c>
      <c r="B175" s="28"/>
      <c r="C175" s="163" t="s">
        <v>74</v>
      </c>
      <c r="D175" s="128">
        <v>1.24</v>
      </c>
      <c r="E175" s="129">
        <v>5.7000000000000002E-2</v>
      </c>
      <c r="F175" s="130">
        <v>1.9E-2</v>
      </c>
      <c r="G175" s="158">
        <v>0.81</v>
      </c>
      <c r="H175" s="159"/>
      <c r="I175" s="161"/>
      <c r="J175" s="45"/>
    </row>
    <row r="176" spans="1:10" ht="27.75" customHeight="1" x14ac:dyDescent="0.25">
      <c r="A176" s="156" t="s">
        <v>681</v>
      </c>
      <c r="B176" s="28"/>
      <c r="C176" s="163">
        <v>2</v>
      </c>
      <c r="D176" s="128">
        <v>1.24</v>
      </c>
      <c r="E176" s="129">
        <v>5.7000000000000002E-2</v>
      </c>
      <c r="F176" s="130">
        <v>1.9E-2</v>
      </c>
      <c r="G176" s="159"/>
      <c r="H176" s="159"/>
      <c r="I176" s="161"/>
      <c r="J176" s="45"/>
    </row>
    <row r="177" spans="1:10" ht="27.75" customHeight="1" x14ac:dyDescent="0.25">
      <c r="A177" s="156" t="s">
        <v>682</v>
      </c>
      <c r="B177" s="28"/>
      <c r="C177" s="163" t="s">
        <v>78</v>
      </c>
      <c r="D177" s="128">
        <v>0.98899999999999999</v>
      </c>
      <c r="E177" s="129">
        <v>4.4999999999999998E-2</v>
      </c>
      <c r="F177" s="130">
        <v>1.4999999999999999E-2</v>
      </c>
      <c r="G177" s="158">
        <v>0.56000000000000005</v>
      </c>
      <c r="H177" s="159"/>
      <c r="I177" s="161"/>
      <c r="J177" s="45"/>
    </row>
    <row r="178" spans="1:10" ht="27.75" customHeight="1" x14ac:dyDescent="0.25">
      <c r="A178" s="156" t="s">
        <v>683</v>
      </c>
      <c r="B178" s="28"/>
      <c r="C178" s="163" t="s">
        <v>78</v>
      </c>
      <c r="D178" s="128">
        <v>0.98899999999999999</v>
      </c>
      <c r="E178" s="129">
        <v>4.4999999999999998E-2</v>
      </c>
      <c r="F178" s="130">
        <v>1.4999999999999999E-2</v>
      </c>
      <c r="G178" s="158">
        <v>0.8</v>
      </c>
      <c r="H178" s="159"/>
      <c r="I178" s="161"/>
      <c r="J178" s="45"/>
    </row>
    <row r="179" spans="1:10" ht="27.75" customHeight="1" x14ac:dyDescent="0.25">
      <c r="A179" s="156" t="s">
        <v>684</v>
      </c>
      <c r="B179" s="28"/>
      <c r="C179" s="163" t="s">
        <v>78</v>
      </c>
      <c r="D179" s="128">
        <v>0.98899999999999999</v>
      </c>
      <c r="E179" s="129">
        <v>4.4999999999999998E-2</v>
      </c>
      <c r="F179" s="130">
        <v>1.4999999999999999E-2</v>
      </c>
      <c r="G179" s="158">
        <v>1.26</v>
      </c>
      <c r="H179" s="159"/>
      <c r="I179" s="161"/>
      <c r="J179" s="45"/>
    </row>
    <row r="180" spans="1:10" ht="27.75" customHeight="1" x14ac:dyDescent="0.25">
      <c r="A180" s="156" t="s">
        <v>685</v>
      </c>
      <c r="B180" s="28"/>
      <c r="C180" s="163" t="s">
        <v>78</v>
      </c>
      <c r="D180" s="128">
        <v>0.98899999999999999</v>
      </c>
      <c r="E180" s="129">
        <v>4.4999999999999998E-2</v>
      </c>
      <c r="F180" s="130">
        <v>1.4999999999999999E-2</v>
      </c>
      <c r="G180" s="158">
        <v>1.98</v>
      </c>
      <c r="H180" s="159"/>
      <c r="I180" s="161"/>
      <c r="J180" s="45"/>
    </row>
    <row r="181" spans="1:10" ht="27.75" customHeight="1" x14ac:dyDescent="0.25">
      <c r="A181" s="156" t="s">
        <v>686</v>
      </c>
      <c r="B181" s="28"/>
      <c r="C181" s="163" t="s">
        <v>78</v>
      </c>
      <c r="D181" s="128">
        <v>0.98899999999999999</v>
      </c>
      <c r="E181" s="129">
        <v>4.4999999999999998E-2</v>
      </c>
      <c r="F181" s="130">
        <v>1.4999999999999999E-2</v>
      </c>
      <c r="G181" s="158">
        <v>4.47</v>
      </c>
      <c r="H181" s="159"/>
      <c r="I181" s="161"/>
      <c r="J181" s="45"/>
    </row>
    <row r="182" spans="1:10" ht="27.75" customHeight="1" x14ac:dyDescent="0.25">
      <c r="A182" s="156" t="s">
        <v>687</v>
      </c>
      <c r="B182" s="28"/>
      <c r="C182" s="163">
        <v>4</v>
      </c>
      <c r="D182" s="128">
        <v>0.98899999999999999</v>
      </c>
      <c r="E182" s="129">
        <v>4.4999999999999998E-2</v>
      </c>
      <c r="F182" s="130">
        <v>1.4999999999999999E-2</v>
      </c>
      <c r="G182" s="159"/>
      <c r="H182" s="159"/>
      <c r="I182" s="161"/>
      <c r="J182" s="45"/>
    </row>
    <row r="183" spans="1:10" ht="27.75" customHeight="1" x14ac:dyDescent="0.25">
      <c r="A183" s="156" t="s">
        <v>688</v>
      </c>
      <c r="B183" s="28"/>
      <c r="C183" s="163">
        <v>0</v>
      </c>
      <c r="D183" s="128">
        <v>0.73299999999999998</v>
      </c>
      <c r="E183" s="129">
        <v>3.1E-2</v>
      </c>
      <c r="F183" s="130">
        <v>1.0999999999999999E-2</v>
      </c>
      <c r="G183" s="158">
        <v>1.3</v>
      </c>
      <c r="H183" s="158">
        <v>0.54</v>
      </c>
      <c r="I183" s="162">
        <v>0.54</v>
      </c>
      <c r="J183" s="44">
        <v>2.4E-2</v>
      </c>
    </row>
    <row r="184" spans="1:10" ht="27.75" customHeight="1" x14ac:dyDescent="0.25">
      <c r="A184" s="156" t="s">
        <v>689</v>
      </c>
      <c r="B184" s="28"/>
      <c r="C184" s="163">
        <v>0</v>
      </c>
      <c r="D184" s="128">
        <v>0.73299999999999998</v>
      </c>
      <c r="E184" s="129">
        <v>3.1E-2</v>
      </c>
      <c r="F184" s="130">
        <v>1.0999999999999999E-2</v>
      </c>
      <c r="G184" s="158">
        <v>10.78</v>
      </c>
      <c r="H184" s="158">
        <v>0.54</v>
      </c>
      <c r="I184" s="162">
        <v>0.54</v>
      </c>
      <c r="J184" s="44">
        <v>2.4E-2</v>
      </c>
    </row>
    <row r="185" spans="1:10" ht="27.75" customHeight="1" x14ac:dyDescent="0.25">
      <c r="A185" s="156" t="s">
        <v>690</v>
      </c>
      <c r="B185" s="28"/>
      <c r="C185" s="163">
        <v>0</v>
      </c>
      <c r="D185" s="128">
        <v>0.73299999999999998</v>
      </c>
      <c r="E185" s="129">
        <v>3.1E-2</v>
      </c>
      <c r="F185" s="130">
        <v>1.0999999999999999E-2</v>
      </c>
      <c r="G185" s="158">
        <v>17.809999999999999</v>
      </c>
      <c r="H185" s="158">
        <v>0.54</v>
      </c>
      <c r="I185" s="162">
        <v>0.54</v>
      </c>
      <c r="J185" s="44">
        <v>2.4E-2</v>
      </c>
    </row>
    <row r="186" spans="1:10" ht="27.75" customHeight="1" x14ac:dyDescent="0.25">
      <c r="A186" s="156" t="s">
        <v>691</v>
      </c>
      <c r="B186" s="28"/>
      <c r="C186" s="163">
        <v>0</v>
      </c>
      <c r="D186" s="128">
        <v>0.73299999999999998</v>
      </c>
      <c r="E186" s="129">
        <v>3.1E-2</v>
      </c>
      <c r="F186" s="130">
        <v>1.0999999999999999E-2</v>
      </c>
      <c r="G186" s="158">
        <v>25.65</v>
      </c>
      <c r="H186" s="158">
        <v>0.54</v>
      </c>
      <c r="I186" s="162">
        <v>0.54</v>
      </c>
      <c r="J186" s="44">
        <v>2.4E-2</v>
      </c>
    </row>
    <row r="187" spans="1:10" ht="27.75" customHeight="1" x14ac:dyDescent="0.25">
      <c r="A187" s="156" t="s">
        <v>692</v>
      </c>
      <c r="B187" s="28"/>
      <c r="C187" s="163">
        <v>0</v>
      </c>
      <c r="D187" s="128">
        <v>0.73299999999999998</v>
      </c>
      <c r="E187" s="129">
        <v>3.1E-2</v>
      </c>
      <c r="F187" s="130">
        <v>1.0999999999999999E-2</v>
      </c>
      <c r="G187" s="158">
        <v>56.83</v>
      </c>
      <c r="H187" s="158">
        <v>0.54</v>
      </c>
      <c r="I187" s="162">
        <v>0.54</v>
      </c>
      <c r="J187" s="44">
        <v>2.4E-2</v>
      </c>
    </row>
    <row r="188" spans="1:10" ht="27.75" customHeight="1" x14ac:dyDescent="0.25">
      <c r="A188" s="156" t="s">
        <v>693</v>
      </c>
      <c r="B188" s="28"/>
      <c r="C188" s="163">
        <v>0</v>
      </c>
      <c r="D188" s="128">
        <v>0.73399999999999999</v>
      </c>
      <c r="E188" s="129">
        <v>2.8000000000000001E-2</v>
      </c>
      <c r="F188" s="130">
        <v>0.01</v>
      </c>
      <c r="G188" s="158">
        <v>1.72</v>
      </c>
      <c r="H188" s="158">
        <v>0.7</v>
      </c>
      <c r="I188" s="162">
        <v>0.7</v>
      </c>
      <c r="J188" s="44">
        <v>2.3E-2</v>
      </c>
    </row>
    <row r="189" spans="1:10" ht="27.75" customHeight="1" x14ac:dyDescent="0.25">
      <c r="A189" s="156" t="s">
        <v>694</v>
      </c>
      <c r="B189" s="28"/>
      <c r="C189" s="163">
        <v>0</v>
      </c>
      <c r="D189" s="128">
        <v>0.73399999999999999</v>
      </c>
      <c r="E189" s="129">
        <v>2.8000000000000001E-2</v>
      </c>
      <c r="F189" s="130">
        <v>0.01</v>
      </c>
      <c r="G189" s="158">
        <v>16.55</v>
      </c>
      <c r="H189" s="158">
        <v>0.7</v>
      </c>
      <c r="I189" s="162">
        <v>0.7</v>
      </c>
      <c r="J189" s="44">
        <v>2.3E-2</v>
      </c>
    </row>
    <row r="190" spans="1:10" ht="27.75" customHeight="1" x14ac:dyDescent="0.25">
      <c r="A190" s="156" t="s">
        <v>695</v>
      </c>
      <c r="B190" s="28"/>
      <c r="C190" s="163">
        <v>0</v>
      </c>
      <c r="D190" s="128">
        <v>0.73399999999999999</v>
      </c>
      <c r="E190" s="129">
        <v>2.8000000000000001E-2</v>
      </c>
      <c r="F190" s="130">
        <v>0.01</v>
      </c>
      <c r="G190" s="158">
        <v>27.55</v>
      </c>
      <c r="H190" s="158">
        <v>0.7</v>
      </c>
      <c r="I190" s="162">
        <v>0.7</v>
      </c>
      <c r="J190" s="44">
        <v>2.3E-2</v>
      </c>
    </row>
    <row r="191" spans="1:10" ht="27.75" customHeight="1" x14ac:dyDescent="0.25">
      <c r="A191" s="156" t="s">
        <v>696</v>
      </c>
      <c r="B191" s="28"/>
      <c r="C191" s="163">
        <v>0</v>
      </c>
      <c r="D191" s="128">
        <v>0.73399999999999999</v>
      </c>
      <c r="E191" s="129">
        <v>2.8000000000000001E-2</v>
      </c>
      <c r="F191" s="130">
        <v>0.01</v>
      </c>
      <c r="G191" s="158">
        <v>39.82</v>
      </c>
      <c r="H191" s="158">
        <v>0.7</v>
      </c>
      <c r="I191" s="162">
        <v>0.7</v>
      </c>
      <c r="J191" s="44">
        <v>2.3E-2</v>
      </c>
    </row>
    <row r="192" spans="1:10" ht="27.75" customHeight="1" x14ac:dyDescent="0.25">
      <c r="A192" s="156" t="s">
        <v>697</v>
      </c>
      <c r="B192" s="28"/>
      <c r="C192" s="163">
        <v>0</v>
      </c>
      <c r="D192" s="128">
        <v>0.73399999999999999</v>
      </c>
      <c r="E192" s="129">
        <v>2.8000000000000001E-2</v>
      </c>
      <c r="F192" s="130">
        <v>0.01</v>
      </c>
      <c r="G192" s="158">
        <v>88.63</v>
      </c>
      <c r="H192" s="158">
        <v>0.7</v>
      </c>
      <c r="I192" s="162">
        <v>0.7</v>
      </c>
      <c r="J192" s="44">
        <v>2.3E-2</v>
      </c>
    </row>
    <row r="193" spans="1:10" ht="27.75" customHeight="1" x14ac:dyDescent="0.25">
      <c r="A193" s="156" t="s">
        <v>698</v>
      </c>
      <c r="B193" s="28"/>
      <c r="C193" s="163">
        <v>0</v>
      </c>
      <c r="D193" s="128">
        <v>0.66600000000000004</v>
      </c>
      <c r="E193" s="129">
        <v>2.3E-2</v>
      </c>
      <c r="F193" s="130">
        <v>8.9999999999999993E-3</v>
      </c>
      <c r="G193" s="158">
        <v>20.170000000000002</v>
      </c>
      <c r="H193" s="158">
        <v>0.7</v>
      </c>
      <c r="I193" s="162">
        <v>0.7</v>
      </c>
      <c r="J193" s="44">
        <v>2.1000000000000001E-2</v>
      </c>
    </row>
    <row r="194" spans="1:10" ht="27.75" customHeight="1" x14ac:dyDescent="0.25">
      <c r="A194" s="156" t="s">
        <v>699</v>
      </c>
      <c r="B194" s="28"/>
      <c r="C194" s="163">
        <v>0</v>
      </c>
      <c r="D194" s="128">
        <v>0.66600000000000004</v>
      </c>
      <c r="E194" s="129">
        <v>2.3E-2</v>
      </c>
      <c r="F194" s="130">
        <v>8.9999999999999993E-3</v>
      </c>
      <c r="G194" s="158">
        <v>143.94</v>
      </c>
      <c r="H194" s="158">
        <v>0.7</v>
      </c>
      <c r="I194" s="162">
        <v>0.7</v>
      </c>
      <c r="J194" s="44">
        <v>2.1000000000000001E-2</v>
      </c>
    </row>
    <row r="195" spans="1:10" ht="27.75" customHeight="1" x14ac:dyDescent="0.25">
      <c r="A195" s="156" t="s">
        <v>700</v>
      </c>
      <c r="B195" s="28"/>
      <c r="C195" s="163">
        <v>0</v>
      </c>
      <c r="D195" s="128">
        <v>0.66600000000000004</v>
      </c>
      <c r="E195" s="129">
        <v>2.3E-2</v>
      </c>
      <c r="F195" s="130">
        <v>8.9999999999999993E-3</v>
      </c>
      <c r="G195" s="158">
        <v>334.39</v>
      </c>
      <c r="H195" s="158">
        <v>0.7</v>
      </c>
      <c r="I195" s="162">
        <v>0.7</v>
      </c>
      <c r="J195" s="44">
        <v>2.1000000000000001E-2</v>
      </c>
    </row>
    <row r="196" spans="1:10" ht="27.75" customHeight="1" x14ac:dyDescent="0.25">
      <c r="A196" s="156" t="s">
        <v>701</v>
      </c>
      <c r="B196" s="28"/>
      <c r="C196" s="163">
        <v>0</v>
      </c>
      <c r="D196" s="128">
        <v>0.66600000000000004</v>
      </c>
      <c r="E196" s="129">
        <v>2.3E-2</v>
      </c>
      <c r="F196" s="130">
        <v>8.9999999999999993E-3</v>
      </c>
      <c r="G196" s="158">
        <v>428.13</v>
      </c>
      <c r="H196" s="158">
        <v>0.7</v>
      </c>
      <c r="I196" s="162">
        <v>0.7</v>
      </c>
      <c r="J196" s="44">
        <v>2.1000000000000001E-2</v>
      </c>
    </row>
    <row r="197" spans="1:10" ht="27.75" customHeight="1" x14ac:dyDescent="0.25">
      <c r="A197" s="156" t="s">
        <v>702</v>
      </c>
      <c r="B197" s="28"/>
      <c r="C197" s="163">
        <v>0</v>
      </c>
      <c r="D197" s="128">
        <v>0.66600000000000004</v>
      </c>
      <c r="E197" s="129">
        <v>2.3E-2</v>
      </c>
      <c r="F197" s="130">
        <v>8.9999999999999993E-3</v>
      </c>
      <c r="G197" s="158">
        <v>1221.48</v>
      </c>
      <c r="H197" s="158">
        <v>0.7</v>
      </c>
      <c r="I197" s="162">
        <v>0.7</v>
      </c>
      <c r="J197" s="44">
        <v>2.1000000000000001E-2</v>
      </c>
    </row>
    <row r="198" spans="1:10" ht="27.75" customHeight="1" x14ac:dyDescent="0.25">
      <c r="A198" s="156" t="s">
        <v>703</v>
      </c>
      <c r="B198" s="28"/>
      <c r="C198" s="163" t="s">
        <v>120</v>
      </c>
      <c r="D198" s="131">
        <v>3.4660000000000002</v>
      </c>
      <c r="E198" s="132">
        <v>0.19600000000000001</v>
      </c>
      <c r="F198" s="130">
        <v>0.159</v>
      </c>
      <c r="G198" s="159"/>
      <c r="H198" s="159"/>
      <c r="I198" s="161"/>
      <c r="J198" s="45"/>
    </row>
    <row r="199" spans="1:10" ht="27.75" customHeight="1" x14ac:dyDescent="0.25">
      <c r="A199" s="156" t="s">
        <v>704</v>
      </c>
      <c r="B199" s="28"/>
      <c r="C199" s="163" t="s">
        <v>533</v>
      </c>
      <c r="D199" s="128">
        <v>-1.1930000000000001</v>
      </c>
      <c r="E199" s="129">
        <v>-5.3999999999999999E-2</v>
      </c>
      <c r="F199" s="130">
        <v>-1.9E-2</v>
      </c>
      <c r="G199" s="158">
        <v>0</v>
      </c>
      <c r="H199" s="159"/>
      <c r="I199" s="161"/>
      <c r="J199" s="45"/>
    </row>
    <row r="200" spans="1:10" ht="27.75" customHeight="1" x14ac:dyDescent="0.25">
      <c r="A200" s="156" t="s">
        <v>705</v>
      </c>
      <c r="B200" s="28"/>
      <c r="C200" s="163">
        <v>0</v>
      </c>
      <c r="D200" s="128">
        <v>-1.0640000000000001</v>
      </c>
      <c r="E200" s="129">
        <v>-4.5999999999999999E-2</v>
      </c>
      <c r="F200" s="130">
        <v>-1.6E-2</v>
      </c>
      <c r="G200" s="158">
        <v>0</v>
      </c>
      <c r="H200" s="159"/>
      <c r="I200" s="161"/>
      <c r="J200" s="45"/>
    </row>
    <row r="201" spans="1:10" ht="27.75" customHeight="1" x14ac:dyDescent="0.25">
      <c r="A201" s="156" t="s">
        <v>706</v>
      </c>
      <c r="B201" s="28"/>
      <c r="C201" s="163">
        <v>0</v>
      </c>
      <c r="D201" s="128">
        <v>-1.1930000000000001</v>
      </c>
      <c r="E201" s="129">
        <v>-5.3999999999999999E-2</v>
      </c>
      <c r="F201" s="130">
        <v>-1.9E-2</v>
      </c>
      <c r="G201" s="158">
        <v>0</v>
      </c>
      <c r="H201" s="159"/>
      <c r="I201" s="161"/>
      <c r="J201" s="44">
        <v>4.2000000000000003E-2</v>
      </c>
    </row>
    <row r="202" spans="1:10" ht="27.75" customHeight="1" x14ac:dyDescent="0.25">
      <c r="A202" s="156" t="s">
        <v>707</v>
      </c>
      <c r="B202" s="28"/>
      <c r="C202" s="163">
        <v>0</v>
      </c>
      <c r="D202" s="128">
        <v>-1.0640000000000001</v>
      </c>
      <c r="E202" s="129">
        <v>-4.5999999999999999E-2</v>
      </c>
      <c r="F202" s="130">
        <v>-1.6E-2</v>
      </c>
      <c r="G202" s="158">
        <v>0</v>
      </c>
      <c r="H202" s="159"/>
      <c r="I202" s="161"/>
      <c r="J202" s="44">
        <v>3.5000000000000003E-2</v>
      </c>
    </row>
    <row r="203" spans="1:10" ht="27.75" customHeight="1" x14ac:dyDescent="0.25">
      <c r="A203" s="156" t="s">
        <v>708</v>
      </c>
      <c r="B203" s="28"/>
      <c r="C203" s="163">
        <v>0</v>
      </c>
      <c r="D203" s="128">
        <v>-1.196</v>
      </c>
      <c r="E203" s="129">
        <v>-4.4999999999999998E-2</v>
      </c>
      <c r="F203" s="130">
        <v>-1.6E-2</v>
      </c>
      <c r="G203" s="158">
        <v>2.2599999999999998</v>
      </c>
      <c r="H203" s="159"/>
      <c r="I203" s="161"/>
      <c r="J203" s="44">
        <v>4.8000000000000001E-2</v>
      </c>
    </row>
  </sheetData>
  <mergeCells count="12">
    <mergeCell ref="H9:J9"/>
    <mergeCell ref="F6:G6"/>
    <mergeCell ref="F7:G7"/>
    <mergeCell ref="B8:D8"/>
    <mergeCell ref="F8:G8"/>
    <mergeCell ref="F9:G9"/>
    <mergeCell ref="F5:G5"/>
    <mergeCell ref="B1:D1"/>
    <mergeCell ref="F1:H1"/>
    <mergeCell ref="A2:J2"/>
    <mergeCell ref="A4:D4"/>
    <mergeCell ref="F4:J4"/>
  </mergeCells>
  <hyperlinks>
    <hyperlink ref="A1" location="Overview!A1" display="Back to Overview" xr:uid="{ECBF8646-C32D-4D19-AB4A-E229378939D1}"/>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7101-6113-4127-ABB3-CCE28ED430A1}">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NGED South Wales Area (GSP Group _K)"</f>
        <v>Southern Electric Power Distribution plc - Effective from 1 April 2027 - Final LDNO tariffs in NGED South Wales Area (GSP Group _K)</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81" t="s">
        <v>50</v>
      </c>
      <c r="B6" s="197" t="s">
        <v>372</v>
      </c>
      <c r="C6" s="198" t="s">
        <v>373</v>
      </c>
      <c r="D6" s="199" t="s">
        <v>374</v>
      </c>
      <c r="E6" s="87"/>
      <c r="F6" s="330" t="s">
        <v>716</v>
      </c>
      <c r="G6" s="330"/>
      <c r="H6" s="197" t="s">
        <v>372</v>
      </c>
      <c r="I6" s="197" t="s">
        <v>373</v>
      </c>
      <c r="J6" s="197" t="s">
        <v>374</v>
      </c>
      <c r="K6" s="87"/>
      <c r="L6" s="4"/>
      <c r="M6" s="4"/>
    </row>
    <row r="7" spans="1:13" ht="56.25" customHeight="1" x14ac:dyDescent="0.25">
      <c r="A7" s="81" t="s">
        <v>55</v>
      </c>
      <c r="B7" s="200" t="s">
        <v>709</v>
      </c>
      <c r="C7" s="202" t="s">
        <v>376</v>
      </c>
      <c r="D7" s="199" t="s">
        <v>377</v>
      </c>
      <c r="E7" s="87"/>
      <c r="F7" s="330" t="s">
        <v>717</v>
      </c>
      <c r="G7" s="330"/>
      <c r="H7" s="200" t="s">
        <v>709</v>
      </c>
      <c r="I7" s="198" t="s">
        <v>379</v>
      </c>
      <c r="J7" s="198" t="s">
        <v>374</v>
      </c>
      <c r="K7" s="87"/>
      <c r="L7" s="4"/>
      <c r="M7" s="4"/>
    </row>
    <row r="8" spans="1:13" ht="55.5" customHeight="1" x14ac:dyDescent="0.25">
      <c r="A8" s="82" t="s">
        <v>59</v>
      </c>
      <c r="B8" s="335" t="s">
        <v>60</v>
      </c>
      <c r="C8" s="336"/>
      <c r="D8" s="337"/>
      <c r="E8" s="87"/>
      <c r="F8" s="330" t="s">
        <v>55</v>
      </c>
      <c r="G8" s="330"/>
      <c r="H8" s="200" t="s">
        <v>709</v>
      </c>
      <c r="I8" s="198" t="s">
        <v>376</v>
      </c>
      <c r="J8" s="198" t="s">
        <v>380</v>
      </c>
      <c r="K8" s="87"/>
      <c r="L8" s="4"/>
      <c r="M8" s="4"/>
    </row>
    <row r="9" spans="1:13" s="79" customFormat="1" ht="55.5" customHeight="1" x14ac:dyDescent="0.25">
      <c r="E9" s="91"/>
      <c r="F9" s="333" t="s">
        <v>59</v>
      </c>
      <c r="G9" s="334"/>
      <c r="H9" s="373" t="s">
        <v>60</v>
      </c>
      <c r="I9" s="374"/>
      <c r="J9" s="375"/>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74</v>
      </c>
      <c r="D14" s="128">
        <v>12.164999999999999</v>
      </c>
      <c r="E14" s="129">
        <v>1.1220000000000001</v>
      </c>
      <c r="F14" s="130">
        <v>0.218</v>
      </c>
      <c r="G14" s="190">
        <v>10.3</v>
      </c>
      <c r="H14" s="191">
        <v>0</v>
      </c>
      <c r="I14" s="249">
        <v>0</v>
      </c>
      <c r="J14" s="192">
        <v>0</v>
      </c>
    </row>
    <row r="15" spans="1:13" ht="27.75" customHeight="1" x14ac:dyDescent="0.25">
      <c r="A15" s="156" t="s">
        <v>519</v>
      </c>
      <c r="B15" s="28"/>
      <c r="C15" s="157">
        <v>2</v>
      </c>
      <c r="D15" s="128">
        <v>12.164999999999999</v>
      </c>
      <c r="E15" s="129">
        <v>1.1220000000000001</v>
      </c>
      <c r="F15" s="130">
        <v>0.218</v>
      </c>
      <c r="G15" s="191">
        <v>0</v>
      </c>
      <c r="H15" s="191">
        <v>0</v>
      </c>
      <c r="I15" s="249">
        <v>0</v>
      </c>
      <c r="J15" s="192">
        <v>0</v>
      </c>
    </row>
    <row r="16" spans="1:13" ht="27.75" customHeight="1" x14ac:dyDescent="0.25">
      <c r="A16" s="156" t="s">
        <v>520</v>
      </c>
      <c r="B16" s="28"/>
      <c r="C16" s="157" t="s">
        <v>78</v>
      </c>
      <c r="D16" s="128">
        <v>12.590999999999999</v>
      </c>
      <c r="E16" s="129">
        <v>1.1619999999999999</v>
      </c>
      <c r="F16" s="130">
        <v>0.22600000000000001</v>
      </c>
      <c r="G16" s="190">
        <v>10.37</v>
      </c>
      <c r="H16" s="191">
        <v>0</v>
      </c>
      <c r="I16" s="249">
        <v>0</v>
      </c>
      <c r="J16" s="192">
        <v>0</v>
      </c>
    </row>
    <row r="17" spans="1:10" ht="27.75" customHeight="1" x14ac:dyDescent="0.25">
      <c r="A17" s="156" t="s">
        <v>521</v>
      </c>
      <c r="B17" s="28"/>
      <c r="C17" s="157" t="s">
        <v>78</v>
      </c>
      <c r="D17" s="128">
        <v>12.590999999999999</v>
      </c>
      <c r="E17" s="129">
        <v>1.1619999999999999</v>
      </c>
      <c r="F17" s="130">
        <v>0.22600000000000001</v>
      </c>
      <c r="G17" s="190">
        <v>14.27</v>
      </c>
      <c r="H17" s="191">
        <v>0</v>
      </c>
      <c r="I17" s="249">
        <v>0</v>
      </c>
      <c r="J17" s="192">
        <v>0</v>
      </c>
    </row>
    <row r="18" spans="1:10" ht="27.75" customHeight="1" x14ac:dyDescent="0.25">
      <c r="A18" s="156" t="s">
        <v>522</v>
      </c>
      <c r="B18" s="28"/>
      <c r="C18" s="157" t="s">
        <v>78</v>
      </c>
      <c r="D18" s="128">
        <v>12.590999999999999</v>
      </c>
      <c r="E18" s="129">
        <v>1.1619999999999999</v>
      </c>
      <c r="F18" s="130">
        <v>0.22600000000000001</v>
      </c>
      <c r="G18" s="190">
        <v>21.17</v>
      </c>
      <c r="H18" s="191">
        <v>0</v>
      </c>
      <c r="I18" s="249">
        <v>0</v>
      </c>
      <c r="J18" s="192">
        <v>0</v>
      </c>
    </row>
    <row r="19" spans="1:10" ht="27.75" customHeight="1" x14ac:dyDescent="0.25">
      <c r="A19" s="156" t="s">
        <v>523</v>
      </c>
      <c r="B19" s="28"/>
      <c r="C19" s="157" t="s">
        <v>78</v>
      </c>
      <c r="D19" s="128">
        <v>12.590999999999999</v>
      </c>
      <c r="E19" s="129">
        <v>1.1619999999999999</v>
      </c>
      <c r="F19" s="130">
        <v>0.22600000000000001</v>
      </c>
      <c r="G19" s="190">
        <v>33.1</v>
      </c>
      <c r="H19" s="191">
        <v>0</v>
      </c>
      <c r="I19" s="249">
        <v>0</v>
      </c>
      <c r="J19" s="192">
        <v>0</v>
      </c>
    </row>
    <row r="20" spans="1:10" ht="27.75" customHeight="1" x14ac:dyDescent="0.25">
      <c r="A20" s="156" t="s">
        <v>524</v>
      </c>
      <c r="B20" s="28"/>
      <c r="C20" s="157" t="s">
        <v>78</v>
      </c>
      <c r="D20" s="128">
        <v>12.590999999999999</v>
      </c>
      <c r="E20" s="129">
        <v>1.1619999999999999</v>
      </c>
      <c r="F20" s="130">
        <v>0.22600000000000001</v>
      </c>
      <c r="G20" s="190">
        <v>68.989999999999995</v>
      </c>
      <c r="H20" s="191">
        <v>0</v>
      </c>
      <c r="I20" s="249">
        <v>0</v>
      </c>
      <c r="J20" s="192">
        <v>0</v>
      </c>
    </row>
    <row r="21" spans="1:10" ht="27.75" customHeight="1" x14ac:dyDescent="0.25">
      <c r="A21" s="156" t="s">
        <v>525</v>
      </c>
      <c r="B21" s="28"/>
      <c r="C21" s="157" t="s">
        <v>711</v>
      </c>
      <c r="D21" s="128">
        <v>12.590999999999999</v>
      </c>
      <c r="E21" s="129">
        <v>1.1619999999999999</v>
      </c>
      <c r="F21" s="130">
        <v>0.22600000000000001</v>
      </c>
      <c r="G21" s="191">
        <v>0</v>
      </c>
      <c r="H21" s="191">
        <v>0</v>
      </c>
      <c r="I21" s="249">
        <v>0</v>
      </c>
      <c r="J21" s="192">
        <v>0</v>
      </c>
    </row>
    <row r="22" spans="1:10" ht="27.75" customHeight="1" x14ac:dyDescent="0.25">
      <c r="A22" s="156" t="s">
        <v>526</v>
      </c>
      <c r="B22" s="28"/>
      <c r="C22" s="157">
        <v>0</v>
      </c>
      <c r="D22" s="128">
        <v>8.093</v>
      </c>
      <c r="E22" s="129">
        <v>0.70499999999999996</v>
      </c>
      <c r="F22" s="130">
        <v>0.14699999999999999</v>
      </c>
      <c r="G22" s="190">
        <v>11.82</v>
      </c>
      <c r="H22" s="190">
        <v>7.02</v>
      </c>
      <c r="I22" s="193">
        <v>7.02</v>
      </c>
      <c r="J22" s="194">
        <v>0.19600000000000001</v>
      </c>
    </row>
    <row r="23" spans="1:10" ht="27.75" customHeight="1" x14ac:dyDescent="0.25">
      <c r="A23" s="156" t="s">
        <v>527</v>
      </c>
      <c r="B23" s="28"/>
      <c r="C23" s="157">
        <v>0</v>
      </c>
      <c r="D23" s="128">
        <v>8.093</v>
      </c>
      <c r="E23" s="129">
        <v>0.70499999999999996</v>
      </c>
      <c r="F23" s="130">
        <v>0.14699999999999999</v>
      </c>
      <c r="G23" s="190">
        <v>113.44</v>
      </c>
      <c r="H23" s="190">
        <v>7.02</v>
      </c>
      <c r="I23" s="193">
        <v>7.02</v>
      </c>
      <c r="J23" s="194">
        <v>0.19600000000000001</v>
      </c>
    </row>
    <row r="24" spans="1:10" ht="27.75" customHeight="1" x14ac:dyDescent="0.25">
      <c r="A24" s="156" t="s">
        <v>528</v>
      </c>
      <c r="B24" s="28"/>
      <c r="C24" s="157">
        <v>0</v>
      </c>
      <c r="D24" s="128">
        <v>8.093</v>
      </c>
      <c r="E24" s="129">
        <v>0.70499999999999996</v>
      </c>
      <c r="F24" s="130">
        <v>0.14699999999999999</v>
      </c>
      <c r="G24" s="190">
        <v>207.45</v>
      </c>
      <c r="H24" s="190">
        <v>7.02</v>
      </c>
      <c r="I24" s="193">
        <v>7.02</v>
      </c>
      <c r="J24" s="194">
        <v>0.19600000000000001</v>
      </c>
    </row>
    <row r="25" spans="1:10" ht="27.75" customHeight="1" x14ac:dyDescent="0.25">
      <c r="A25" s="156" t="s">
        <v>529</v>
      </c>
      <c r="B25" s="28"/>
      <c r="C25" s="157">
        <v>0</v>
      </c>
      <c r="D25" s="128">
        <v>8.093</v>
      </c>
      <c r="E25" s="129">
        <v>0.70499999999999996</v>
      </c>
      <c r="F25" s="130">
        <v>0.14699999999999999</v>
      </c>
      <c r="G25" s="190">
        <v>342.01</v>
      </c>
      <c r="H25" s="190">
        <v>7.02</v>
      </c>
      <c r="I25" s="193">
        <v>7.02</v>
      </c>
      <c r="J25" s="194">
        <v>0.19600000000000001</v>
      </c>
    </row>
    <row r="26" spans="1:10" ht="27.75" customHeight="1" x14ac:dyDescent="0.25">
      <c r="A26" s="156" t="s">
        <v>530</v>
      </c>
      <c r="B26" s="28"/>
      <c r="C26" s="157">
        <v>0</v>
      </c>
      <c r="D26" s="128">
        <v>8.093</v>
      </c>
      <c r="E26" s="129">
        <v>0.70499999999999996</v>
      </c>
      <c r="F26" s="130">
        <v>0.14699999999999999</v>
      </c>
      <c r="G26" s="190">
        <v>788.77</v>
      </c>
      <c r="H26" s="190">
        <v>7.02</v>
      </c>
      <c r="I26" s="193">
        <v>7.02</v>
      </c>
      <c r="J26" s="194">
        <v>0.19600000000000001</v>
      </c>
    </row>
    <row r="27" spans="1:10" ht="27.75" customHeight="1" x14ac:dyDescent="0.25">
      <c r="A27" s="156" t="s">
        <v>531</v>
      </c>
      <c r="B27" s="28"/>
      <c r="C27" s="163" t="s">
        <v>120</v>
      </c>
      <c r="D27" s="131">
        <v>39.786999999999999</v>
      </c>
      <c r="E27" s="132">
        <v>2.427</v>
      </c>
      <c r="F27" s="130">
        <v>1.49</v>
      </c>
      <c r="G27" s="191">
        <v>0</v>
      </c>
      <c r="H27" s="191">
        <v>0</v>
      </c>
      <c r="I27" s="249">
        <v>0</v>
      </c>
      <c r="J27" s="192">
        <v>0</v>
      </c>
    </row>
    <row r="28" spans="1:10" ht="27.75" customHeight="1" x14ac:dyDescent="0.25">
      <c r="A28" s="156" t="s">
        <v>532</v>
      </c>
      <c r="B28" s="28"/>
      <c r="C28" s="163">
        <v>0</v>
      </c>
      <c r="D28" s="128">
        <v>-12.614000000000001</v>
      </c>
      <c r="E28" s="129">
        <v>-1.1639999999999999</v>
      </c>
      <c r="F28" s="130">
        <v>-0.22600000000000001</v>
      </c>
      <c r="G28" s="158">
        <v>0</v>
      </c>
      <c r="H28" s="191">
        <v>0</v>
      </c>
      <c r="I28" s="249">
        <v>0</v>
      </c>
      <c r="J28" s="192">
        <v>0</v>
      </c>
    </row>
    <row r="29" spans="1:10" ht="27.75" customHeight="1" x14ac:dyDescent="0.25">
      <c r="A29" s="156" t="s">
        <v>534</v>
      </c>
      <c r="B29" s="28"/>
      <c r="C29" s="163">
        <v>0</v>
      </c>
      <c r="D29" s="128">
        <v>-12.614000000000001</v>
      </c>
      <c r="E29" s="129">
        <v>-1.1639999999999999</v>
      </c>
      <c r="F29" s="130">
        <v>-0.22600000000000001</v>
      </c>
      <c r="G29" s="158">
        <v>0</v>
      </c>
      <c r="H29" s="191">
        <v>0</v>
      </c>
      <c r="I29" s="249">
        <v>0</v>
      </c>
      <c r="J29" s="194">
        <v>0.376</v>
      </c>
    </row>
    <row r="30" spans="1:10" ht="27.75" customHeight="1" x14ac:dyDescent="0.25">
      <c r="A30" s="160" t="s">
        <v>535</v>
      </c>
      <c r="B30" s="28"/>
      <c r="C30" s="163" t="s">
        <v>74</v>
      </c>
      <c r="D30" s="128">
        <v>7.468</v>
      </c>
      <c r="E30" s="129">
        <v>0.68899999999999995</v>
      </c>
      <c r="F30" s="130">
        <v>0.13400000000000001</v>
      </c>
      <c r="G30" s="190">
        <v>6.32</v>
      </c>
      <c r="H30" s="191">
        <v>0</v>
      </c>
      <c r="I30" s="249">
        <v>0</v>
      </c>
      <c r="J30" s="192">
        <v>0</v>
      </c>
    </row>
    <row r="31" spans="1:10" ht="27.75" customHeight="1" x14ac:dyDescent="0.25">
      <c r="A31" s="160" t="s">
        <v>536</v>
      </c>
      <c r="B31" s="28"/>
      <c r="C31" s="163">
        <v>2</v>
      </c>
      <c r="D31" s="128">
        <v>7.468</v>
      </c>
      <c r="E31" s="129">
        <v>0.68899999999999995</v>
      </c>
      <c r="F31" s="130">
        <v>0.13400000000000001</v>
      </c>
      <c r="G31" s="191">
        <v>0</v>
      </c>
      <c r="H31" s="191">
        <v>0</v>
      </c>
      <c r="I31" s="249">
        <v>0</v>
      </c>
      <c r="J31" s="192">
        <v>0</v>
      </c>
    </row>
    <row r="32" spans="1:10" ht="27.75" customHeight="1" x14ac:dyDescent="0.25">
      <c r="A32" s="160" t="s">
        <v>537</v>
      </c>
      <c r="B32" s="28"/>
      <c r="C32" s="163" t="s">
        <v>78</v>
      </c>
      <c r="D32" s="128">
        <v>7.7290000000000001</v>
      </c>
      <c r="E32" s="129">
        <v>0.71299999999999997</v>
      </c>
      <c r="F32" s="130">
        <v>0.13900000000000001</v>
      </c>
      <c r="G32" s="190">
        <v>6.37</v>
      </c>
      <c r="H32" s="191">
        <v>0</v>
      </c>
      <c r="I32" s="249">
        <v>0</v>
      </c>
      <c r="J32" s="192">
        <v>0</v>
      </c>
    </row>
    <row r="33" spans="1:10" ht="27.75" customHeight="1" x14ac:dyDescent="0.25">
      <c r="A33" s="160" t="s">
        <v>538</v>
      </c>
      <c r="B33" s="28"/>
      <c r="C33" s="163" t="s">
        <v>78</v>
      </c>
      <c r="D33" s="128">
        <v>7.7290000000000001</v>
      </c>
      <c r="E33" s="129">
        <v>0.71299999999999997</v>
      </c>
      <c r="F33" s="130">
        <v>0.13900000000000001</v>
      </c>
      <c r="G33" s="190">
        <v>8.76</v>
      </c>
      <c r="H33" s="191">
        <v>0</v>
      </c>
      <c r="I33" s="249">
        <v>0</v>
      </c>
      <c r="J33" s="192">
        <v>0</v>
      </c>
    </row>
    <row r="34" spans="1:10" ht="27.75" customHeight="1" x14ac:dyDescent="0.25">
      <c r="A34" s="160" t="s">
        <v>539</v>
      </c>
      <c r="B34" s="28"/>
      <c r="C34" s="163" t="s">
        <v>78</v>
      </c>
      <c r="D34" s="128">
        <v>7.7290000000000001</v>
      </c>
      <c r="E34" s="129">
        <v>0.71299999999999997</v>
      </c>
      <c r="F34" s="130">
        <v>0.13900000000000001</v>
      </c>
      <c r="G34" s="190">
        <v>13</v>
      </c>
      <c r="H34" s="191">
        <v>0</v>
      </c>
      <c r="I34" s="249">
        <v>0</v>
      </c>
      <c r="J34" s="192">
        <v>0</v>
      </c>
    </row>
    <row r="35" spans="1:10" ht="27.75" customHeight="1" x14ac:dyDescent="0.25">
      <c r="A35" s="160" t="s">
        <v>540</v>
      </c>
      <c r="B35" s="28"/>
      <c r="C35" s="163" t="s">
        <v>78</v>
      </c>
      <c r="D35" s="128">
        <v>7.7290000000000001</v>
      </c>
      <c r="E35" s="129">
        <v>0.71299999999999997</v>
      </c>
      <c r="F35" s="130">
        <v>0.13900000000000001</v>
      </c>
      <c r="G35" s="190">
        <v>20.32</v>
      </c>
      <c r="H35" s="191">
        <v>0</v>
      </c>
      <c r="I35" s="249">
        <v>0</v>
      </c>
      <c r="J35" s="192">
        <v>0</v>
      </c>
    </row>
    <row r="36" spans="1:10" ht="27.75" customHeight="1" x14ac:dyDescent="0.25">
      <c r="A36" s="160" t="s">
        <v>541</v>
      </c>
      <c r="B36" s="28"/>
      <c r="C36" s="163" t="s">
        <v>78</v>
      </c>
      <c r="D36" s="128">
        <v>7.7290000000000001</v>
      </c>
      <c r="E36" s="129">
        <v>0.71299999999999997</v>
      </c>
      <c r="F36" s="130">
        <v>0.13900000000000001</v>
      </c>
      <c r="G36" s="190">
        <v>42.35</v>
      </c>
      <c r="H36" s="191">
        <v>0</v>
      </c>
      <c r="I36" s="249">
        <v>0</v>
      </c>
      <c r="J36" s="192">
        <v>0</v>
      </c>
    </row>
    <row r="37" spans="1:10" ht="27.75" customHeight="1" x14ac:dyDescent="0.25">
      <c r="A37" s="160" t="s">
        <v>542</v>
      </c>
      <c r="B37" s="28"/>
      <c r="C37" s="163">
        <v>4</v>
      </c>
      <c r="D37" s="128">
        <v>7.7290000000000001</v>
      </c>
      <c r="E37" s="129">
        <v>0.71299999999999997</v>
      </c>
      <c r="F37" s="130">
        <v>0.13900000000000001</v>
      </c>
      <c r="G37" s="191">
        <v>0</v>
      </c>
      <c r="H37" s="191">
        <v>0</v>
      </c>
      <c r="I37" s="249">
        <v>0</v>
      </c>
      <c r="J37" s="192">
        <v>0</v>
      </c>
    </row>
    <row r="38" spans="1:10" ht="27.75" customHeight="1" x14ac:dyDescent="0.25">
      <c r="A38" s="160" t="s">
        <v>543</v>
      </c>
      <c r="B38" s="28"/>
      <c r="C38" s="163">
        <v>0</v>
      </c>
      <c r="D38" s="128">
        <v>4.968</v>
      </c>
      <c r="E38" s="129">
        <v>0.433</v>
      </c>
      <c r="F38" s="130">
        <v>9.0999999999999998E-2</v>
      </c>
      <c r="G38" s="190">
        <v>7.25</v>
      </c>
      <c r="H38" s="190">
        <v>4.3099999999999996</v>
      </c>
      <c r="I38" s="193">
        <v>4.3099999999999996</v>
      </c>
      <c r="J38" s="194">
        <v>0.12</v>
      </c>
    </row>
    <row r="39" spans="1:10" ht="27.75" customHeight="1" x14ac:dyDescent="0.25">
      <c r="A39" s="160" t="s">
        <v>544</v>
      </c>
      <c r="B39" s="28"/>
      <c r="C39" s="163">
        <v>0</v>
      </c>
      <c r="D39" s="128">
        <v>4.968</v>
      </c>
      <c r="E39" s="129">
        <v>0.433</v>
      </c>
      <c r="F39" s="130">
        <v>9.0999999999999998E-2</v>
      </c>
      <c r="G39" s="190">
        <v>69.64</v>
      </c>
      <c r="H39" s="190">
        <v>4.3099999999999996</v>
      </c>
      <c r="I39" s="193">
        <v>4.3099999999999996</v>
      </c>
      <c r="J39" s="194">
        <v>0.12</v>
      </c>
    </row>
    <row r="40" spans="1:10" ht="27.75" customHeight="1" x14ac:dyDescent="0.25">
      <c r="A40" s="160" t="s">
        <v>545</v>
      </c>
      <c r="B40" s="28"/>
      <c r="C40" s="163">
        <v>0</v>
      </c>
      <c r="D40" s="128">
        <v>4.968</v>
      </c>
      <c r="E40" s="129">
        <v>0.433</v>
      </c>
      <c r="F40" s="130">
        <v>9.0999999999999998E-2</v>
      </c>
      <c r="G40" s="190">
        <v>127.34</v>
      </c>
      <c r="H40" s="190">
        <v>4.3099999999999996</v>
      </c>
      <c r="I40" s="193">
        <v>4.3099999999999996</v>
      </c>
      <c r="J40" s="194">
        <v>0.12</v>
      </c>
    </row>
    <row r="41" spans="1:10" ht="27.75" customHeight="1" x14ac:dyDescent="0.25">
      <c r="A41" s="160" t="s">
        <v>546</v>
      </c>
      <c r="B41" s="28"/>
      <c r="C41" s="163">
        <v>0</v>
      </c>
      <c r="D41" s="128">
        <v>4.968</v>
      </c>
      <c r="E41" s="129">
        <v>0.433</v>
      </c>
      <c r="F41" s="130">
        <v>9.0999999999999998E-2</v>
      </c>
      <c r="G41" s="190">
        <v>209.95</v>
      </c>
      <c r="H41" s="190">
        <v>4.3099999999999996</v>
      </c>
      <c r="I41" s="193">
        <v>4.3099999999999996</v>
      </c>
      <c r="J41" s="194">
        <v>0.12</v>
      </c>
    </row>
    <row r="42" spans="1:10" ht="27.75" customHeight="1" x14ac:dyDescent="0.25">
      <c r="A42" s="160" t="s">
        <v>547</v>
      </c>
      <c r="B42" s="28"/>
      <c r="C42" s="163">
        <v>0</v>
      </c>
      <c r="D42" s="128">
        <v>4.968</v>
      </c>
      <c r="E42" s="129">
        <v>0.433</v>
      </c>
      <c r="F42" s="130">
        <v>9.0999999999999998E-2</v>
      </c>
      <c r="G42" s="190">
        <v>484.2</v>
      </c>
      <c r="H42" s="190">
        <v>4.3099999999999996</v>
      </c>
      <c r="I42" s="193">
        <v>4.3099999999999996</v>
      </c>
      <c r="J42" s="194">
        <v>0.12</v>
      </c>
    </row>
    <row r="43" spans="1:10" ht="27.75" customHeight="1" x14ac:dyDescent="0.25">
      <c r="A43" s="160" t="s">
        <v>548</v>
      </c>
      <c r="B43" s="28"/>
      <c r="C43" s="163">
        <v>0</v>
      </c>
      <c r="D43" s="128">
        <v>5.2460000000000004</v>
      </c>
      <c r="E43" s="129">
        <v>0.38500000000000001</v>
      </c>
      <c r="F43" s="130">
        <v>0.1</v>
      </c>
      <c r="G43" s="190">
        <v>9.2100000000000009</v>
      </c>
      <c r="H43" s="190">
        <v>6.58</v>
      </c>
      <c r="I43" s="193">
        <v>6.58</v>
      </c>
      <c r="J43" s="194">
        <v>0.11899999999999999</v>
      </c>
    </row>
    <row r="44" spans="1:10" ht="27.75" customHeight="1" x14ac:dyDescent="0.25">
      <c r="A44" s="160" t="s">
        <v>549</v>
      </c>
      <c r="B44" s="28"/>
      <c r="C44" s="163">
        <v>0</v>
      </c>
      <c r="D44" s="128">
        <v>5.2460000000000004</v>
      </c>
      <c r="E44" s="129">
        <v>0.38500000000000001</v>
      </c>
      <c r="F44" s="130">
        <v>0.1</v>
      </c>
      <c r="G44" s="190">
        <v>110.74</v>
      </c>
      <c r="H44" s="190">
        <v>6.58</v>
      </c>
      <c r="I44" s="193">
        <v>6.58</v>
      </c>
      <c r="J44" s="194">
        <v>0.11899999999999999</v>
      </c>
    </row>
    <row r="45" spans="1:10" ht="27.75" customHeight="1" x14ac:dyDescent="0.25">
      <c r="A45" s="160" t="s">
        <v>550</v>
      </c>
      <c r="B45" s="28"/>
      <c r="C45" s="163">
        <v>0</v>
      </c>
      <c r="D45" s="128">
        <v>5.2460000000000004</v>
      </c>
      <c r="E45" s="129">
        <v>0.38500000000000001</v>
      </c>
      <c r="F45" s="130">
        <v>0.1</v>
      </c>
      <c r="G45" s="190">
        <v>204.65</v>
      </c>
      <c r="H45" s="190">
        <v>6.58</v>
      </c>
      <c r="I45" s="193">
        <v>6.58</v>
      </c>
      <c r="J45" s="194">
        <v>0.11899999999999999</v>
      </c>
    </row>
    <row r="46" spans="1:10" ht="27.75" customHeight="1" x14ac:dyDescent="0.25">
      <c r="A46" s="160" t="s">
        <v>551</v>
      </c>
      <c r="B46" s="28"/>
      <c r="C46" s="163">
        <v>0</v>
      </c>
      <c r="D46" s="128">
        <v>5.2460000000000004</v>
      </c>
      <c r="E46" s="129">
        <v>0.38500000000000001</v>
      </c>
      <c r="F46" s="130">
        <v>0.1</v>
      </c>
      <c r="G46" s="190">
        <v>339.08</v>
      </c>
      <c r="H46" s="190">
        <v>6.58</v>
      </c>
      <c r="I46" s="193">
        <v>6.58</v>
      </c>
      <c r="J46" s="194">
        <v>0.11899999999999999</v>
      </c>
    </row>
    <row r="47" spans="1:10" ht="27.75" customHeight="1" x14ac:dyDescent="0.25">
      <c r="A47" s="160" t="s">
        <v>552</v>
      </c>
      <c r="B47" s="28"/>
      <c r="C47" s="163">
        <v>0</v>
      </c>
      <c r="D47" s="128">
        <v>5.2460000000000004</v>
      </c>
      <c r="E47" s="129">
        <v>0.38500000000000001</v>
      </c>
      <c r="F47" s="130">
        <v>0.1</v>
      </c>
      <c r="G47" s="190">
        <v>785.4</v>
      </c>
      <c r="H47" s="190">
        <v>6.58</v>
      </c>
      <c r="I47" s="193">
        <v>6.58</v>
      </c>
      <c r="J47" s="194">
        <v>0.11899999999999999</v>
      </c>
    </row>
    <row r="48" spans="1:10" ht="27.75" customHeight="1" x14ac:dyDescent="0.25">
      <c r="A48" s="160" t="s">
        <v>553</v>
      </c>
      <c r="B48" s="28"/>
      <c r="C48" s="163">
        <v>0</v>
      </c>
      <c r="D48" s="128">
        <v>4.2160000000000002</v>
      </c>
      <c r="E48" s="129">
        <v>0.28199999999999997</v>
      </c>
      <c r="F48" s="130">
        <v>7.9000000000000001E-2</v>
      </c>
      <c r="G48" s="190">
        <v>102.86</v>
      </c>
      <c r="H48" s="190">
        <v>8.23</v>
      </c>
      <c r="I48" s="193">
        <v>8.23</v>
      </c>
      <c r="J48" s="194">
        <v>9.0999999999999998E-2</v>
      </c>
    </row>
    <row r="49" spans="1:10" ht="27.75" customHeight="1" x14ac:dyDescent="0.25">
      <c r="A49" s="160" t="s">
        <v>554</v>
      </c>
      <c r="B49" s="28"/>
      <c r="C49" s="163">
        <v>0</v>
      </c>
      <c r="D49" s="128">
        <v>4.2160000000000002</v>
      </c>
      <c r="E49" s="129">
        <v>0.28199999999999997</v>
      </c>
      <c r="F49" s="130">
        <v>7.9000000000000001E-2</v>
      </c>
      <c r="G49" s="190">
        <v>973.36</v>
      </c>
      <c r="H49" s="190">
        <v>8.23</v>
      </c>
      <c r="I49" s="193">
        <v>8.23</v>
      </c>
      <c r="J49" s="194">
        <v>9.0999999999999998E-2</v>
      </c>
    </row>
    <row r="50" spans="1:10" ht="27.75" customHeight="1" x14ac:dyDescent="0.25">
      <c r="A50" s="160" t="s">
        <v>555</v>
      </c>
      <c r="B50" s="28"/>
      <c r="C50" s="163">
        <v>0</v>
      </c>
      <c r="D50" s="128">
        <v>4.2160000000000002</v>
      </c>
      <c r="E50" s="129">
        <v>0.28199999999999997</v>
      </c>
      <c r="F50" s="130">
        <v>7.9000000000000001E-2</v>
      </c>
      <c r="G50" s="190">
        <v>2371.02</v>
      </c>
      <c r="H50" s="190">
        <v>8.23</v>
      </c>
      <c r="I50" s="193">
        <v>8.23</v>
      </c>
      <c r="J50" s="194">
        <v>9.0999999999999998E-2</v>
      </c>
    </row>
    <row r="51" spans="1:10" ht="27.75" customHeight="1" x14ac:dyDescent="0.25">
      <c r="A51" s="160" t="s">
        <v>556</v>
      </c>
      <c r="B51" s="28"/>
      <c r="C51" s="163">
        <v>0</v>
      </c>
      <c r="D51" s="128">
        <v>4.2160000000000002</v>
      </c>
      <c r="E51" s="129">
        <v>0.28199999999999997</v>
      </c>
      <c r="F51" s="130">
        <v>7.9000000000000001E-2</v>
      </c>
      <c r="G51" s="190">
        <v>4344.8999999999996</v>
      </c>
      <c r="H51" s="190">
        <v>8.23</v>
      </c>
      <c r="I51" s="193">
        <v>8.23</v>
      </c>
      <c r="J51" s="194">
        <v>9.0999999999999998E-2</v>
      </c>
    </row>
    <row r="52" spans="1:10" ht="27.75" customHeight="1" x14ac:dyDescent="0.25">
      <c r="A52" s="160" t="s">
        <v>557</v>
      </c>
      <c r="B52" s="28"/>
      <c r="C52" s="163">
        <v>0</v>
      </c>
      <c r="D52" s="128">
        <v>4.2160000000000002</v>
      </c>
      <c r="E52" s="129">
        <v>0.28199999999999997</v>
      </c>
      <c r="F52" s="130">
        <v>7.9000000000000001E-2</v>
      </c>
      <c r="G52" s="190">
        <v>10035.52</v>
      </c>
      <c r="H52" s="190">
        <v>8.23</v>
      </c>
      <c r="I52" s="193">
        <v>8.23</v>
      </c>
      <c r="J52" s="194">
        <v>9.0999999999999998E-2</v>
      </c>
    </row>
    <row r="53" spans="1:10" ht="27.75" customHeight="1" x14ac:dyDescent="0.25">
      <c r="A53" s="160" t="s">
        <v>558</v>
      </c>
      <c r="B53" s="28"/>
      <c r="C53" s="163" t="s">
        <v>120</v>
      </c>
      <c r="D53" s="131">
        <v>24.423999999999999</v>
      </c>
      <c r="E53" s="132">
        <v>1.49</v>
      </c>
      <c r="F53" s="130">
        <v>0.91400000000000003</v>
      </c>
      <c r="G53" s="191">
        <v>0</v>
      </c>
      <c r="H53" s="191">
        <v>0</v>
      </c>
      <c r="I53" s="249">
        <v>0</v>
      </c>
      <c r="J53" s="192">
        <v>0</v>
      </c>
    </row>
    <row r="54" spans="1:10" ht="27.75" customHeight="1" x14ac:dyDescent="0.25">
      <c r="A54" s="160" t="s">
        <v>559</v>
      </c>
      <c r="B54" s="28"/>
      <c r="C54" s="163">
        <v>0</v>
      </c>
      <c r="D54" s="128">
        <v>-12.614000000000001</v>
      </c>
      <c r="E54" s="129">
        <v>-1.1639999999999999</v>
      </c>
      <c r="F54" s="130">
        <v>-0.22600000000000001</v>
      </c>
      <c r="G54" s="158">
        <v>0</v>
      </c>
      <c r="H54" s="191">
        <v>0</v>
      </c>
      <c r="I54" s="249">
        <v>0</v>
      </c>
      <c r="J54" s="192">
        <v>0</v>
      </c>
    </row>
    <row r="55" spans="1:10" ht="27.75" customHeight="1" x14ac:dyDescent="0.25">
      <c r="A55" s="160" t="s">
        <v>560</v>
      </c>
      <c r="B55" s="28"/>
      <c r="C55" s="163">
        <v>0</v>
      </c>
      <c r="D55" s="128">
        <v>-10.955</v>
      </c>
      <c r="E55" s="129">
        <v>-0.97799999999999998</v>
      </c>
      <c r="F55" s="130">
        <v>-0.19800000000000001</v>
      </c>
      <c r="G55" s="158">
        <v>0</v>
      </c>
      <c r="H55" s="191">
        <v>0</v>
      </c>
      <c r="I55" s="249">
        <v>0</v>
      </c>
      <c r="J55" s="192">
        <v>0</v>
      </c>
    </row>
    <row r="56" spans="1:10" ht="27.75" customHeight="1" x14ac:dyDescent="0.25">
      <c r="A56" s="160" t="s">
        <v>561</v>
      </c>
      <c r="B56" s="28"/>
      <c r="C56" s="163">
        <v>0</v>
      </c>
      <c r="D56" s="128">
        <v>-12.614000000000001</v>
      </c>
      <c r="E56" s="129">
        <v>-1.1639999999999999</v>
      </c>
      <c r="F56" s="130">
        <v>-0.22600000000000001</v>
      </c>
      <c r="G56" s="158">
        <v>0</v>
      </c>
      <c r="H56" s="191">
        <v>0</v>
      </c>
      <c r="I56" s="249">
        <v>0</v>
      </c>
      <c r="J56" s="194">
        <v>0.376</v>
      </c>
    </row>
    <row r="57" spans="1:10" ht="27.75" customHeight="1" x14ac:dyDescent="0.25">
      <c r="A57" s="160" t="s">
        <v>562</v>
      </c>
      <c r="B57" s="28"/>
      <c r="C57" s="163">
        <v>0</v>
      </c>
      <c r="D57" s="128">
        <v>-10.955</v>
      </c>
      <c r="E57" s="129">
        <v>-0.97799999999999998</v>
      </c>
      <c r="F57" s="130">
        <v>-0.19800000000000001</v>
      </c>
      <c r="G57" s="158">
        <v>0</v>
      </c>
      <c r="H57" s="191">
        <v>0</v>
      </c>
      <c r="I57" s="249">
        <v>0</v>
      </c>
      <c r="J57" s="194">
        <v>0.28100000000000003</v>
      </c>
    </row>
    <row r="58" spans="1:10" ht="27.75" customHeight="1" x14ac:dyDescent="0.25">
      <c r="A58" s="160" t="s">
        <v>563</v>
      </c>
      <c r="B58" s="28"/>
      <c r="C58" s="163">
        <v>0</v>
      </c>
      <c r="D58" s="128">
        <v>-6.5359999999999996</v>
      </c>
      <c r="E58" s="129">
        <v>-0.47899999999999998</v>
      </c>
      <c r="F58" s="130">
        <v>-0.124</v>
      </c>
      <c r="G58" s="158">
        <v>0</v>
      </c>
      <c r="H58" s="191">
        <v>0</v>
      </c>
      <c r="I58" s="249">
        <v>0</v>
      </c>
      <c r="J58" s="194">
        <v>0.23899999999999999</v>
      </c>
    </row>
    <row r="59" spans="1:10" ht="27.75" customHeight="1" x14ac:dyDescent="0.25">
      <c r="A59" s="156" t="s">
        <v>564</v>
      </c>
      <c r="B59" s="28"/>
      <c r="C59" s="163" t="s">
        <v>74</v>
      </c>
      <c r="D59" s="128">
        <v>4.6980000000000004</v>
      </c>
      <c r="E59" s="129">
        <v>0.433</v>
      </c>
      <c r="F59" s="130">
        <v>8.4000000000000005E-2</v>
      </c>
      <c r="G59" s="190">
        <v>3.98</v>
      </c>
      <c r="H59" s="191">
        <v>0</v>
      </c>
      <c r="I59" s="249">
        <v>0</v>
      </c>
      <c r="J59" s="192">
        <v>0</v>
      </c>
    </row>
    <row r="60" spans="1:10" ht="27.75" customHeight="1" x14ac:dyDescent="0.25">
      <c r="A60" s="156" t="s">
        <v>565</v>
      </c>
      <c r="B60" s="28"/>
      <c r="C60" s="163" t="s">
        <v>710</v>
      </c>
      <c r="D60" s="128">
        <v>4.6980000000000004</v>
      </c>
      <c r="E60" s="129">
        <v>0.433</v>
      </c>
      <c r="F60" s="130">
        <v>8.4000000000000005E-2</v>
      </c>
      <c r="G60" s="191">
        <v>0</v>
      </c>
      <c r="H60" s="191">
        <v>0</v>
      </c>
      <c r="I60" s="249">
        <v>0</v>
      </c>
      <c r="J60" s="192">
        <v>0</v>
      </c>
    </row>
    <row r="61" spans="1:10" ht="27.75" customHeight="1" x14ac:dyDescent="0.25">
      <c r="A61" s="156" t="s">
        <v>566</v>
      </c>
      <c r="B61" s="28"/>
      <c r="C61" s="163" t="s">
        <v>78</v>
      </c>
      <c r="D61" s="128">
        <v>4.8620000000000001</v>
      </c>
      <c r="E61" s="129">
        <v>0.44900000000000001</v>
      </c>
      <c r="F61" s="130">
        <v>8.6999999999999994E-2</v>
      </c>
      <c r="G61" s="190">
        <v>4.01</v>
      </c>
      <c r="H61" s="191">
        <v>0</v>
      </c>
      <c r="I61" s="249">
        <v>0</v>
      </c>
      <c r="J61" s="192">
        <v>0</v>
      </c>
    </row>
    <row r="62" spans="1:10" ht="27.75" customHeight="1" x14ac:dyDescent="0.25">
      <c r="A62" s="156" t="s">
        <v>567</v>
      </c>
      <c r="B62" s="28"/>
      <c r="C62" s="163" t="s">
        <v>78</v>
      </c>
      <c r="D62" s="128">
        <v>4.8620000000000001</v>
      </c>
      <c r="E62" s="129">
        <v>0.44900000000000001</v>
      </c>
      <c r="F62" s="130">
        <v>8.6999999999999994E-2</v>
      </c>
      <c r="G62" s="190">
        <v>5.51</v>
      </c>
      <c r="H62" s="191">
        <v>0</v>
      </c>
      <c r="I62" s="249">
        <v>0</v>
      </c>
      <c r="J62" s="192">
        <v>0</v>
      </c>
    </row>
    <row r="63" spans="1:10" ht="27.75" customHeight="1" x14ac:dyDescent="0.25">
      <c r="A63" s="156" t="s">
        <v>568</v>
      </c>
      <c r="B63" s="28"/>
      <c r="C63" s="163" t="s">
        <v>78</v>
      </c>
      <c r="D63" s="128">
        <v>4.8620000000000001</v>
      </c>
      <c r="E63" s="129">
        <v>0.44900000000000001</v>
      </c>
      <c r="F63" s="130">
        <v>8.6999999999999994E-2</v>
      </c>
      <c r="G63" s="190">
        <v>8.18</v>
      </c>
      <c r="H63" s="191">
        <v>0</v>
      </c>
      <c r="I63" s="249">
        <v>0</v>
      </c>
      <c r="J63" s="192">
        <v>0</v>
      </c>
    </row>
    <row r="64" spans="1:10" ht="27.75" customHeight="1" x14ac:dyDescent="0.25">
      <c r="A64" s="156" t="s">
        <v>569</v>
      </c>
      <c r="B64" s="28"/>
      <c r="C64" s="163" t="s">
        <v>78</v>
      </c>
      <c r="D64" s="128">
        <v>4.8620000000000001</v>
      </c>
      <c r="E64" s="129">
        <v>0.44900000000000001</v>
      </c>
      <c r="F64" s="130">
        <v>8.6999999999999994E-2</v>
      </c>
      <c r="G64" s="190">
        <v>12.78</v>
      </c>
      <c r="H64" s="191">
        <v>0</v>
      </c>
      <c r="I64" s="249">
        <v>0</v>
      </c>
      <c r="J64" s="192">
        <v>0</v>
      </c>
    </row>
    <row r="65" spans="1:10" ht="27.75" customHeight="1" x14ac:dyDescent="0.25">
      <c r="A65" s="156" t="s">
        <v>570</v>
      </c>
      <c r="B65" s="28"/>
      <c r="C65" s="163" t="s">
        <v>78</v>
      </c>
      <c r="D65" s="128">
        <v>4.8620000000000001</v>
      </c>
      <c r="E65" s="129">
        <v>0.44900000000000001</v>
      </c>
      <c r="F65" s="130">
        <v>8.6999999999999994E-2</v>
      </c>
      <c r="G65" s="190">
        <v>26.64</v>
      </c>
      <c r="H65" s="191">
        <v>0</v>
      </c>
      <c r="I65" s="249">
        <v>0</v>
      </c>
      <c r="J65" s="192">
        <v>0</v>
      </c>
    </row>
    <row r="66" spans="1:10" ht="27.75" customHeight="1" x14ac:dyDescent="0.25">
      <c r="A66" s="156" t="s">
        <v>571</v>
      </c>
      <c r="B66" s="28"/>
      <c r="C66" s="163" t="s">
        <v>711</v>
      </c>
      <c r="D66" s="128">
        <v>4.8620000000000001</v>
      </c>
      <c r="E66" s="129">
        <v>0.44900000000000001</v>
      </c>
      <c r="F66" s="130">
        <v>8.6999999999999994E-2</v>
      </c>
      <c r="G66" s="191">
        <v>0</v>
      </c>
      <c r="H66" s="191">
        <v>0</v>
      </c>
      <c r="I66" s="249">
        <v>0</v>
      </c>
      <c r="J66" s="192">
        <v>0</v>
      </c>
    </row>
    <row r="67" spans="1:10" ht="27.75" customHeight="1" x14ac:dyDescent="0.25">
      <c r="A67" s="156" t="s">
        <v>572</v>
      </c>
      <c r="B67" s="28"/>
      <c r="C67" s="163">
        <v>0</v>
      </c>
      <c r="D67" s="128">
        <v>3.125</v>
      </c>
      <c r="E67" s="129">
        <v>0.27200000000000002</v>
      </c>
      <c r="F67" s="130">
        <v>5.7000000000000002E-2</v>
      </c>
      <c r="G67" s="190">
        <v>4.5599999999999996</v>
      </c>
      <c r="H67" s="190">
        <v>2.71</v>
      </c>
      <c r="I67" s="193">
        <v>2.71</v>
      </c>
      <c r="J67" s="194">
        <v>7.5999999999999998E-2</v>
      </c>
    </row>
    <row r="68" spans="1:10" ht="27.75" customHeight="1" x14ac:dyDescent="0.25">
      <c r="A68" s="156" t="s">
        <v>573</v>
      </c>
      <c r="B68" s="28"/>
      <c r="C68" s="163">
        <v>0</v>
      </c>
      <c r="D68" s="128">
        <v>3.125</v>
      </c>
      <c r="E68" s="129">
        <v>0.27200000000000002</v>
      </c>
      <c r="F68" s="130">
        <v>5.7000000000000002E-2</v>
      </c>
      <c r="G68" s="190">
        <v>43.81</v>
      </c>
      <c r="H68" s="190">
        <v>2.71</v>
      </c>
      <c r="I68" s="193">
        <v>2.71</v>
      </c>
      <c r="J68" s="194">
        <v>7.5999999999999998E-2</v>
      </c>
    </row>
    <row r="69" spans="1:10" ht="27.75" customHeight="1" x14ac:dyDescent="0.25">
      <c r="A69" s="156" t="s">
        <v>574</v>
      </c>
      <c r="B69" s="28"/>
      <c r="C69" s="163">
        <v>0</v>
      </c>
      <c r="D69" s="128">
        <v>3.125</v>
      </c>
      <c r="E69" s="129">
        <v>0.27200000000000002</v>
      </c>
      <c r="F69" s="130">
        <v>5.7000000000000002E-2</v>
      </c>
      <c r="G69" s="190">
        <v>80.11</v>
      </c>
      <c r="H69" s="190">
        <v>2.71</v>
      </c>
      <c r="I69" s="193">
        <v>2.71</v>
      </c>
      <c r="J69" s="194">
        <v>7.5999999999999998E-2</v>
      </c>
    </row>
    <row r="70" spans="1:10" ht="27.75" customHeight="1" x14ac:dyDescent="0.25">
      <c r="A70" s="156" t="s">
        <v>575</v>
      </c>
      <c r="B70" s="28"/>
      <c r="C70" s="163">
        <v>0</v>
      </c>
      <c r="D70" s="128">
        <v>3.125</v>
      </c>
      <c r="E70" s="129">
        <v>0.27200000000000002</v>
      </c>
      <c r="F70" s="130">
        <v>5.7000000000000002E-2</v>
      </c>
      <c r="G70" s="190">
        <v>132.07</v>
      </c>
      <c r="H70" s="190">
        <v>2.71</v>
      </c>
      <c r="I70" s="193">
        <v>2.71</v>
      </c>
      <c r="J70" s="194">
        <v>7.5999999999999998E-2</v>
      </c>
    </row>
    <row r="71" spans="1:10" ht="27.75" customHeight="1" x14ac:dyDescent="0.25">
      <c r="A71" s="156" t="s">
        <v>576</v>
      </c>
      <c r="B71" s="28"/>
      <c r="C71" s="163">
        <v>0</v>
      </c>
      <c r="D71" s="128">
        <v>3.125</v>
      </c>
      <c r="E71" s="129">
        <v>0.27200000000000002</v>
      </c>
      <c r="F71" s="130">
        <v>5.7000000000000002E-2</v>
      </c>
      <c r="G71" s="190">
        <v>304.60000000000002</v>
      </c>
      <c r="H71" s="190">
        <v>2.71</v>
      </c>
      <c r="I71" s="193">
        <v>2.71</v>
      </c>
      <c r="J71" s="194">
        <v>7.5999999999999998E-2</v>
      </c>
    </row>
    <row r="72" spans="1:10" ht="27.75" customHeight="1" x14ac:dyDescent="0.25">
      <c r="A72" s="156" t="s">
        <v>577</v>
      </c>
      <c r="B72" s="28"/>
      <c r="C72" s="163">
        <v>0</v>
      </c>
      <c r="D72" s="128">
        <v>3.2149999999999999</v>
      </c>
      <c r="E72" s="129">
        <v>0.23599999999999999</v>
      </c>
      <c r="F72" s="130">
        <v>6.0999999999999999E-2</v>
      </c>
      <c r="G72" s="190">
        <v>5.65</v>
      </c>
      <c r="H72" s="190">
        <v>4.03</v>
      </c>
      <c r="I72" s="193">
        <v>4.03</v>
      </c>
      <c r="J72" s="194">
        <v>7.2999999999999995E-2</v>
      </c>
    </row>
    <row r="73" spans="1:10" ht="27.75" customHeight="1" x14ac:dyDescent="0.25">
      <c r="A73" s="156" t="s">
        <v>578</v>
      </c>
      <c r="B73" s="28"/>
      <c r="C73" s="163">
        <v>0</v>
      </c>
      <c r="D73" s="128">
        <v>3.2149999999999999</v>
      </c>
      <c r="E73" s="129">
        <v>0.23599999999999999</v>
      </c>
      <c r="F73" s="130">
        <v>6.0999999999999999E-2</v>
      </c>
      <c r="G73" s="190">
        <v>67.87</v>
      </c>
      <c r="H73" s="190">
        <v>4.03</v>
      </c>
      <c r="I73" s="193">
        <v>4.03</v>
      </c>
      <c r="J73" s="194">
        <v>7.2999999999999995E-2</v>
      </c>
    </row>
    <row r="74" spans="1:10" ht="27.75" customHeight="1" x14ac:dyDescent="0.25">
      <c r="A74" s="156" t="s">
        <v>579</v>
      </c>
      <c r="B74" s="28"/>
      <c r="C74" s="163">
        <v>0</v>
      </c>
      <c r="D74" s="128">
        <v>3.2149999999999999</v>
      </c>
      <c r="E74" s="129">
        <v>0.23599999999999999</v>
      </c>
      <c r="F74" s="130">
        <v>6.0999999999999999E-2</v>
      </c>
      <c r="G74" s="190">
        <v>125.43</v>
      </c>
      <c r="H74" s="190">
        <v>4.03</v>
      </c>
      <c r="I74" s="193">
        <v>4.03</v>
      </c>
      <c r="J74" s="194">
        <v>7.2999999999999995E-2</v>
      </c>
    </row>
    <row r="75" spans="1:10" ht="27.75" customHeight="1" x14ac:dyDescent="0.25">
      <c r="A75" s="156" t="s">
        <v>580</v>
      </c>
      <c r="B75" s="28"/>
      <c r="C75" s="163">
        <v>0</v>
      </c>
      <c r="D75" s="128">
        <v>3.2149999999999999</v>
      </c>
      <c r="E75" s="129">
        <v>0.23599999999999999</v>
      </c>
      <c r="F75" s="130">
        <v>6.0999999999999999E-2</v>
      </c>
      <c r="G75" s="190">
        <v>207.81</v>
      </c>
      <c r="H75" s="190">
        <v>4.03</v>
      </c>
      <c r="I75" s="193">
        <v>4.03</v>
      </c>
      <c r="J75" s="194">
        <v>7.2999999999999995E-2</v>
      </c>
    </row>
    <row r="76" spans="1:10" ht="27.75" customHeight="1" x14ac:dyDescent="0.25">
      <c r="A76" s="156" t="s">
        <v>581</v>
      </c>
      <c r="B76" s="28"/>
      <c r="C76" s="163">
        <v>0</v>
      </c>
      <c r="D76" s="128">
        <v>3.2149999999999999</v>
      </c>
      <c r="E76" s="129">
        <v>0.23599999999999999</v>
      </c>
      <c r="F76" s="130">
        <v>6.0999999999999999E-2</v>
      </c>
      <c r="G76" s="190">
        <v>481.35</v>
      </c>
      <c r="H76" s="190">
        <v>4.03</v>
      </c>
      <c r="I76" s="193">
        <v>4.03</v>
      </c>
      <c r="J76" s="194">
        <v>7.2999999999999995E-2</v>
      </c>
    </row>
    <row r="77" spans="1:10" ht="27.75" customHeight="1" x14ac:dyDescent="0.25">
      <c r="A77" s="156" t="s">
        <v>582</v>
      </c>
      <c r="B77" s="28"/>
      <c r="C77" s="163">
        <v>0</v>
      </c>
      <c r="D77" s="128">
        <v>2.536</v>
      </c>
      <c r="E77" s="129">
        <v>0.17</v>
      </c>
      <c r="F77" s="130">
        <v>4.8000000000000001E-2</v>
      </c>
      <c r="G77" s="190">
        <v>61.86</v>
      </c>
      <c r="H77" s="190">
        <v>4.95</v>
      </c>
      <c r="I77" s="193">
        <v>4.95</v>
      </c>
      <c r="J77" s="194">
        <v>5.5E-2</v>
      </c>
    </row>
    <row r="78" spans="1:10" ht="27.75" customHeight="1" x14ac:dyDescent="0.25">
      <c r="A78" s="156" t="s">
        <v>583</v>
      </c>
      <c r="B78" s="28"/>
      <c r="C78" s="163">
        <v>0</v>
      </c>
      <c r="D78" s="128">
        <v>2.536</v>
      </c>
      <c r="E78" s="129">
        <v>0.17</v>
      </c>
      <c r="F78" s="130">
        <v>4.8000000000000001E-2</v>
      </c>
      <c r="G78" s="190">
        <v>585.39</v>
      </c>
      <c r="H78" s="190">
        <v>4.95</v>
      </c>
      <c r="I78" s="193">
        <v>4.95</v>
      </c>
      <c r="J78" s="194">
        <v>5.5E-2</v>
      </c>
    </row>
    <row r="79" spans="1:10" ht="27.75" customHeight="1" x14ac:dyDescent="0.25">
      <c r="A79" s="156" t="s">
        <v>584</v>
      </c>
      <c r="B79" s="28"/>
      <c r="C79" s="163">
        <v>0</v>
      </c>
      <c r="D79" s="128">
        <v>2.536</v>
      </c>
      <c r="E79" s="129">
        <v>0.17</v>
      </c>
      <c r="F79" s="130">
        <v>4.8000000000000001E-2</v>
      </c>
      <c r="G79" s="190">
        <v>1425.95</v>
      </c>
      <c r="H79" s="190">
        <v>4.95</v>
      </c>
      <c r="I79" s="193">
        <v>4.95</v>
      </c>
      <c r="J79" s="194">
        <v>5.5E-2</v>
      </c>
    </row>
    <row r="80" spans="1:10" ht="27.75" customHeight="1" x14ac:dyDescent="0.25">
      <c r="A80" s="156" t="s">
        <v>585</v>
      </c>
      <c r="B80" s="28"/>
      <c r="C80" s="163">
        <v>0</v>
      </c>
      <c r="D80" s="128">
        <v>2.536</v>
      </c>
      <c r="E80" s="129">
        <v>0.17</v>
      </c>
      <c r="F80" s="130">
        <v>4.8000000000000001E-2</v>
      </c>
      <c r="G80" s="190">
        <v>2613.06</v>
      </c>
      <c r="H80" s="190">
        <v>4.95</v>
      </c>
      <c r="I80" s="193">
        <v>4.95</v>
      </c>
      <c r="J80" s="194">
        <v>5.5E-2</v>
      </c>
    </row>
    <row r="81" spans="1:10" ht="27.75" customHeight="1" x14ac:dyDescent="0.25">
      <c r="A81" s="156" t="s">
        <v>586</v>
      </c>
      <c r="B81" s="28"/>
      <c r="C81" s="163">
        <v>0</v>
      </c>
      <c r="D81" s="128">
        <v>2.536</v>
      </c>
      <c r="E81" s="129">
        <v>0.17</v>
      </c>
      <c r="F81" s="130">
        <v>4.8000000000000001E-2</v>
      </c>
      <c r="G81" s="190">
        <v>6035.45</v>
      </c>
      <c r="H81" s="190">
        <v>4.95</v>
      </c>
      <c r="I81" s="193">
        <v>4.95</v>
      </c>
      <c r="J81" s="194">
        <v>5.5E-2</v>
      </c>
    </row>
    <row r="82" spans="1:10" ht="27.75" customHeight="1" x14ac:dyDescent="0.25">
      <c r="A82" s="156" t="s">
        <v>587</v>
      </c>
      <c r="B82" s="28"/>
      <c r="C82" s="163" t="s">
        <v>120</v>
      </c>
      <c r="D82" s="131">
        <v>15.364000000000001</v>
      </c>
      <c r="E82" s="132">
        <v>0.93700000000000006</v>
      </c>
      <c r="F82" s="130">
        <v>0.57499999999999996</v>
      </c>
      <c r="G82" s="191">
        <v>0</v>
      </c>
      <c r="H82" s="191">
        <v>0</v>
      </c>
      <c r="I82" s="249">
        <v>0</v>
      </c>
      <c r="J82" s="192">
        <v>0</v>
      </c>
    </row>
    <row r="83" spans="1:10" ht="27.75" customHeight="1" x14ac:dyDescent="0.25">
      <c r="A83" s="156" t="s">
        <v>588</v>
      </c>
      <c r="B83" s="28"/>
      <c r="C83" s="163">
        <v>0</v>
      </c>
      <c r="D83" s="128">
        <v>-4.9000000000000004</v>
      </c>
      <c r="E83" s="129">
        <v>-0.45200000000000001</v>
      </c>
      <c r="F83" s="130">
        <v>-8.7999999999999995E-2</v>
      </c>
      <c r="G83" s="158">
        <v>0</v>
      </c>
      <c r="H83" s="191">
        <v>0</v>
      </c>
      <c r="I83" s="249">
        <v>0</v>
      </c>
      <c r="J83" s="192">
        <v>0</v>
      </c>
    </row>
    <row r="84" spans="1:10" ht="27.75" customHeight="1" x14ac:dyDescent="0.25">
      <c r="A84" s="156" t="s">
        <v>589</v>
      </c>
      <c r="B84" s="28"/>
      <c r="C84" s="163">
        <v>0</v>
      </c>
      <c r="D84" s="128">
        <v>-5.05</v>
      </c>
      <c r="E84" s="129">
        <v>-0.45100000000000001</v>
      </c>
      <c r="F84" s="130">
        <v>-9.0999999999999998E-2</v>
      </c>
      <c r="G84" s="158">
        <v>0</v>
      </c>
      <c r="H84" s="191">
        <v>0</v>
      </c>
      <c r="I84" s="249">
        <v>0</v>
      </c>
      <c r="J84" s="192">
        <v>0</v>
      </c>
    </row>
    <row r="85" spans="1:10" ht="27.75" customHeight="1" x14ac:dyDescent="0.25">
      <c r="A85" s="156" t="s">
        <v>590</v>
      </c>
      <c r="B85" s="28"/>
      <c r="C85" s="163">
        <v>0</v>
      </c>
      <c r="D85" s="128">
        <v>-4.9000000000000004</v>
      </c>
      <c r="E85" s="129">
        <v>-0.45200000000000001</v>
      </c>
      <c r="F85" s="130">
        <v>-8.7999999999999995E-2</v>
      </c>
      <c r="G85" s="158">
        <v>0</v>
      </c>
      <c r="H85" s="191">
        <v>0</v>
      </c>
      <c r="I85" s="249">
        <v>0</v>
      </c>
      <c r="J85" s="194">
        <v>0.14599999999999999</v>
      </c>
    </row>
    <row r="86" spans="1:10" ht="27.75" customHeight="1" x14ac:dyDescent="0.25">
      <c r="A86" s="156" t="s">
        <v>591</v>
      </c>
      <c r="B86" s="28"/>
      <c r="C86" s="163">
        <v>0</v>
      </c>
      <c r="D86" s="128">
        <v>-5.05</v>
      </c>
      <c r="E86" s="129">
        <v>-0.45100000000000001</v>
      </c>
      <c r="F86" s="130">
        <v>-9.0999999999999998E-2</v>
      </c>
      <c r="G86" s="158">
        <v>0</v>
      </c>
      <c r="H86" s="191">
        <v>0</v>
      </c>
      <c r="I86" s="249">
        <v>0</v>
      </c>
      <c r="J86" s="194">
        <v>0.129</v>
      </c>
    </row>
    <row r="87" spans="1:10" ht="27.75" customHeight="1" x14ac:dyDescent="0.25">
      <c r="A87" s="156" t="s">
        <v>592</v>
      </c>
      <c r="B87" s="28"/>
      <c r="C87" s="163">
        <v>0</v>
      </c>
      <c r="D87" s="128">
        <v>-6.5359999999999996</v>
      </c>
      <c r="E87" s="129">
        <v>-0.47899999999999998</v>
      </c>
      <c r="F87" s="130">
        <v>-0.124</v>
      </c>
      <c r="G87" s="190">
        <v>83.99</v>
      </c>
      <c r="H87" s="191">
        <v>0</v>
      </c>
      <c r="I87" s="249">
        <v>0</v>
      </c>
      <c r="J87" s="194">
        <v>0.23899999999999999</v>
      </c>
    </row>
    <row r="88" spans="1:10" ht="27.75" customHeight="1" x14ac:dyDescent="0.25">
      <c r="A88" s="156" t="s">
        <v>593</v>
      </c>
      <c r="B88" s="28"/>
      <c r="C88" s="163" t="s">
        <v>74</v>
      </c>
      <c r="D88" s="128">
        <v>3.75</v>
      </c>
      <c r="E88" s="129">
        <v>0.34599999999999997</v>
      </c>
      <c r="F88" s="130">
        <v>6.7000000000000004E-2</v>
      </c>
      <c r="G88" s="190">
        <v>3.17</v>
      </c>
      <c r="H88" s="191">
        <v>0</v>
      </c>
      <c r="I88" s="249">
        <v>0</v>
      </c>
      <c r="J88" s="192">
        <v>0</v>
      </c>
    </row>
    <row r="89" spans="1:10" ht="27.75" customHeight="1" x14ac:dyDescent="0.25">
      <c r="A89" s="156" t="s">
        <v>594</v>
      </c>
      <c r="B89" s="28"/>
      <c r="C89" s="163" t="s">
        <v>710</v>
      </c>
      <c r="D89" s="128">
        <v>3.75</v>
      </c>
      <c r="E89" s="129">
        <v>0.34599999999999997</v>
      </c>
      <c r="F89" s="130">
        <v>6.7000000000000004E-2</v>
      </c>
      <c r="G89" s="191">
        <v>0</v>
      </c>
      <c r="H89" s="191">
        <v>0</v>
      </c>
      <c r="I89" s="249">
        <v>0</v>
      </c>
      <c r="J89" s="192">
        <v>0</v>
      </c>
    </row>
    <row r="90" spans="1:10" ht="27.75" customHeight="1" x14ac:dyDescent="0.25">
      <c r="A90" s="156" t="s">
        <v>595</v>
      </c>
      <c r="B90" s="28"/>
      <c r="C90" s="163" t="s">
        <v>78</v>
      </c>
      <c r="D90" s="128">
        <v>3.8809999999999998</v>
      </c>
      <c r="E90" s="129">
        <v>0.35799999999999998</v>
      </c>
      <c r="F90" s="130">
        <v>7.0000000000000007E-2</v>
      </c>
      <c r="G90" s="190">
        <v>3.2</v>
      </c>
      <c r="H90" s="191">
        <v>0</v>
      </c>
      <c r="I90" s="249">
        <v>0</v>
      </c>
      <c r="J90" s="192">
        <v>0</v>
      </c>
    </row>
    <row r="91" spans="1:10" ht="27.75" customHeight="1" x14ac:dyDescent="0.25">
      <c r="A91" s="156" t="s">
        <v>596</v>
      </c>
      <c r="B91" s="28"/>
      <c r="C91" s="163" t="s">
        <v>78</v>
      </c>
      <c r="D91" s="128">
        <v>3.8809999999999998</v>
      </c>
      <c r="E91" s="129">
        <v>0.35799999999999998</v>
      </c>
      <c r="F91" s="130">
        <v>7.0000000000000007E-2</v>
      </c>
      <c r="G91" s="190">
        <v>4.4000000000000004</v>
      </c>
      <c r="H91" s="191">
        <v>0</v>
      </c>
      <c r="I91" s="249">
        <v>0</v>
      </c>
      <c r="J91" s="192">
        <v>0</v>
      </c>
    </row>
    <row r="92" spans="1:10" ht="27.75" customHeight="1" x14ac:dyDescent="0.25">
      <c r="A92" s="156" t="s">
        <v>597</v>
      </c>
      <c r="B92" s="28"/>
      <c r="C92" s="163" t="s">
        <v>78</v>
      </c>
      <c r="D92" s="128">
        <v>3.8809999999999998</v>
      </c>
      <c r="E92" s="129">
        <v>0.35799999999999998</v>
      </c>
      <c r="F92" s="130">
        <v>7.0000000000000007E-2</v>
      </c>
      <c r="G92" s="190">
        <v>6.53</v>
      </c>
      <c r="H92" s="191">
        <v>0</v>
      </c>
      <c r="I92" s="249">
        <v>0</v>
      </c>
      <c r="J92" s="192">
        <v>0</v>
      </c>
    </row>
    <row r="93" spans="1:10" ht="27.75" customHeight="1" x14ac:dyDescent="0.25">
      <c r="A93" s="156" t="s">
        <v>598</v>
      </c>
      <c r="B93" s="28"/>
      <c r="C93" s="163" t="s">
        <v>78</v>
      </c>
      <c r="D93" s="128">
        <v>3.8809999999999998</v>
      </c>
      <c r="E93" s="129">
        <v>0.35799999999999998</v>
      </c>
      <c r="F93" s="130">
        <v>7.0000000000000007E-2</v>
      </c>
      <c r="G93" s="190">
        <v>10.199999999999999</v>
      </c>
      <c r="H93" s="191">
        <v>0</v>
      </c>
      <c r="I93" s="249">
        <v>0</v>
      </c>
      <c r="J93" s="192">
        <v>0</v>
      </c>
    </row>
    <row r="94" spans="1:10" ht="27.75" customHeight="1" x14ac:dyDescent="0.25">
      <c r="A94" s="156" t="s">
        <v>599</v>
      </c>
      <c r="B94" s="28"/>
      <c r="C94" s="163" t="s">
        <v>78</v>
      </c>
      <c r="D94" s="128">
        <v>3.8809999999999998</v>
      </c>
      <c r="E94" s="129">
        <v>0.35799999999999998</v>
      </c>
      <c r="F94" s="130">
        <v>7.0000000000000007E-2</v>
      </c>
      <c r="G94" s="190">
        <v>21.27</v>
      </c>
      <c r="H94" s="191">
        <v>0</v>
      </c>
      <c r="I94" s="249">
        <v>0</v>
      </c>
      <c r="J94" s="192">
        <v>0</v>
      </c>
    </row>
    <row r="95" spans="1:10" ht="27.75" customHeight="1" x14ac:dyDescent="0.25">
      <c r="A95" s="156" t="s">
        <v>600</v>
      </c>
      <c r="B95" s="28"/>
      <c r="C95" s="163" t="s">
        <v>711</v>
      </c>
      <c r="D95" s="128">
        <v>3.8809999999999998</v>
      </c>
      <c r="E95" s="129">
        <v>0.35799999999999998</v>
      </c>
      <c r="F95" s="130">
        <v>7.0000000000000007E-2</v>
      </c>
      <c r="G95" s="191">
        <v>0</v>
      </c>
      <c r="H95" s="191">
        <v>0</v>
      </c>
      <c r="I95" s="249">
        <v>0</v>
      </c>
      <c r="J95" s="192">
        <v>0</v>
      </c>
    </row>
    <row r="96" spans="1:10" ht="27.75" customHeight="1" x14ac:dyDescent="0.25">
      <c r="A96" s="156" t="s">
        <v>601</v>
      </c>
      <c r="B96" s="28"/>
      <c r="C96" s="163">
        <v>0</v>
      </c>
      <c r="D96" s="128">
        <v>2.4950000000000001</v>
      </c>
      <c r="E96" s="129">
        <v>0.217</v>
      </c>
      <c r="F96" s="130">
        <v>4.4999999999999998E-2</v>
      </c>
      <c r="G96" s="190">
        <v>3.64</v>
      </c>
      <c r="H96" s="190">
        <v>2.16</v>
      </c>
      <c r="I96" s="193">
        <v>2.16</v>
      </c>
      <c r="J96" s="194">
        <v>0.06</v>
      </c>
    </row>
    <row r="97" spans="1:10" ht="27.75" customHeight="1" x14ac:dyDescent="0.25">
      <c r="A97" s="156" t="s">
        <v>602</v>
      </c>
      <c r="B97" s="28"/>
      <c r="C97" s="163">
        <v>0</v>
      </c>
      <c r="D97" s="128">
        <v>2.4950000000000001</v>
      </c>
      <c r="E97" s="129">
        <v>0.217</v>
      </c>
      <c r="F97" s="130">
        <v>4.4999999999999998E-2</v>
      </c>
      <c r="G97" s="190">
        <v>34.97</v>
      </c>
      <c r="H97" s="190">
        <v>2.16</v>
      </c>
      <c r="I97" s="193">
        <v>2.16</v>
      </c>
      <c r="J97" s="194">
        <v>0.06</v>
      </c>
    </row>
    <row r="98" spans="1:10" ht="27.75" customHeight="1" x14ac:dyDescent="0.25">
      <c r="A98" s="156" t="s">
        <v>603</v>
      </c>
      <c r="B98" s="28"/>
      <c r="C98" s="163">
        <v>0</v>
      </c>
      <c r="D98" s="128">
        <v>2.4950000000000001</v>
      </c>
      <c r="E98" s="129">
        <v>0.217</v>
      </c>
      <c r="F98" s="130">
        <v>4.4999999999999998E-2</v>
      </c>
      <c r="G98" s="190">
        <v>63.95</v>
      </c>
      <c r="H98" s="190">
        <v>2.16</v>
      </c>
      <c r="I98" s="193">
        <v>2.16</v>
      </c>
      <c r="J98" s="194">
        <v>0.06</v>
      </c>
    </row>
    <row r="99" spans="1:10" ht="27.75" customHeight="1" x14ac:dyDescent="0.25">
      <c r="A99" s="156" t="s">
        <v>604</v>
      </c>
      <c r="B99" s="28"/>
      <c r="C99" s="163">
        <v>0</v>
      </c>
      <c r="D99" s="128">
        <v>2.4950000000000001</v>
      </c>
      <c r="E99" s="129">
        <v>0.217</v>
      </c>
      <c r="F99" s="130">
        <v>4.4999999999999998E-2</v>
      </c>
      <c r="G99" s="190">
        <v>105.43</v>
      </c>
      <c r="H99" s="190">
        <v>2.16</v>
      </c>
      <c r="I99" s="193">
        <v>2.16</v>
      </c>
      <c r="J99" s="194">
        <v>0.06</v>
      </c>
    </row>
    <row r="100" spans="1:10" ht="27.75" customHeight="1" x14ac:dyDescent="0.25">
      <c r="A100" s="156" t="s">
        <v>605</v>
      </c>
      <c r="B100" s="28"/>
      <c r="C100" s="163">
        <v>0</v>
      </c>
      <c r="D100" s="128">
        <v>2.4950000000000001</v>
      </c>
      <c r="E100" s="129">
        <v>0.217</v>
      </c>
      <c r="F100" s="130">
        <v>4.4999999999999998E-2</v>
      </c>
      <c r="G100" s="190">
        <v>243.14</v>
      </c>
      <c r="H100" s="190">
        <v>2.16</v>
      </c>
      <c r="I100" s="193">
        <v>2.16</v>
      </c>
      <c r="J100" s="194">
        <v>0.06</v>
      </c>
    </row>
    <row r="101" spans="1:10" ht="27.75" customHeight="1" x14ac:dyDescent="0.25">
      <c r="A101" s="156" t="s">
        <v>606</v>
      </c>
      <c r="B101" s="28"/>
      <c r="C101" s="163">
        <v>0</v>
      </c>
      <c r="D101" s="128">
        <v>2.5670000000000002</v>
      </c>
      <c r="E101" s="129">
        <v>0.188</v>
      </c>
      <c r="F101" s="130">
        <v>4.9000000000000002E-2</v>
      </c>
      <c r="G101" s="190">
        <v>4.51</v>
      </c>
      <c r="H101" s="190">
        <v>3.22</v>
      </c>
      <c r="I101" s="193">
        <v>3.22</v>
      </c>
      <c r="J101" s="194">
        <v>5.8000000000000003E-2</v>
      </c>
    </row>
    <row r="102" spans="1:10" ht="27.75" customHeight="1" x14ac:dyDescent="0.25">
      <c r="A102" s="156" t="s">
        <v>607</v>
      </c>
      <c r="B102" s="28"/>
      <c r="C102" s="163">
        <v>0</v>
      </c>
      <c r="D102" s="128">
        <v>2.5670000000000002</v>
      </c>
      <c r="E102" s="129">
        <v>0.188</v>
      </c>
      <c r="F102" s="130">
        <v>4.9000000000000002E-2</v>
      </c>
      <c r="G102" s="190">
        <v>54.18</v>
      </c>
      <c r="H102" s="190">
        <v>3.22</v>
      </c>
      <c r="I102" s="193">
        <v>3.22</v>
      </c>
      <c r="J102" s="194">
        <v>5.8000000000000003E-2</v>
      </c>
    </row>
    <row r="103" spans="1:10" ht="27.75" customHeight="1" x14ac:dyDescent="0.25">
      <c r="A103" s="156" t="s">
        <v>608</v>
      </c>
      <c r="B103" s="28"/>
      <c r="C103" s="163">
        <v>0</v>
      </c>
      <c r="D103" s="128">
        <v>2.5670000000000002</v>
      </c>
      <c r="E103" s="129">
        <v>0.188</v>
      </c>
      <c r="F103" s="130">
        <v>4.9000000000000002E-2</v>
      </c>
      <c r="G103" s="190">
        <v>100.12</v>
      </c>
      <c r="H103" s="190">
        <v>3.22</v>
      </c>
      <c r="I103" s="193">
        <v>3.22</v>
      </c>
      <c r="J103" s="194">
        <v>5.8000000000000003E-2</v>
      </c>
    </row>
    <row r="104" spans="1:10" ht="27.75" customHeight="1" x14ac:dyDescent="0.25">
      <c r="A104" s="156" t="s">
        <v>609</v>
      </c>
      <c r="B104" s="28"/>
      <c r="C104" s="163">
        <v>0</v>
      </c>
      <c r="D104" s="128">
        <v>2.5670000000000002</v>
      </c>
      <c r="E104" s="129">
        <v>0.188</v>
      </c>
      <c r="F104" s="130">
        <v>4.9000000000000002E-2</v>
      </c>
      <c r="G104" s="190">
        <v>165.89</v>
      </c>
      <c r="H104" s="190">
        <v>3.22</v>
      </c>
      <c r="I104" s="193">
        <v>3.22</v>
      </c>
      <c r="J104" s="194">
        <v>5.8000000000000003E-2</v>
      </c>
    </row>
    <row r="105" spans="1:10" ht="27.75" customHeight="1" x14ac:dyDescent="0.25">
      <c r="A105" s="156" t="s">
        <v>610</v>
      </c>
      <c r="B105" s="28"/>
      <c r="C105" s="163">
        <v>0</v>
      </c>
      <c r="D105" s="128">
        <v>2.5670000000000002</v>
      </c>
      <c r="E105" s="129">
        <v>0.188</v>
      </c>
      <c r="F105" s="130">
        <v>4.9000000000000002E-2</v>
      </c>
      <c r="G105" s="190">
        <v>384.23</v>
      </c>
      <c r="H105" s="190">
        <v>3.22</v>
      </c>
      <c r="I105" s="193">
        <v>3.22</v>
      </c>
      <c r="J105" s="194">
        <v>5.8000000000000003E-2</v>
      </c>
    </row>
    <row r="106" spans="1:10" ht="27.75" customHeight="1" x14ac:dyDescent="0.25">
      <c r="A106" s="156" t="s">
        <v>611</v>
      </c>
      <c r="B106" s="28"/>
      <c r="C106" s="163">
        <v>0</v>
      </c>
      <c r="D106" s="128">
        <v>2.024</v>
      </c>
      <c r="E106" s="129">
        <v>0.13600000000000001</v>
      </c>
      <c r="F106" s="130">
        <v>3.7999999999999999E-2</v>
      </c>
      <c r="G106" s="190">
        <v>49.38</v>
      </c>
      <c r="H106" s="190">
        <v>3.95</v>
      </c>
      <c r="I106" s="193">
        <v>3.95</v>
      </c>
      <c r="J106" s="194">
        <v>4.3999999999999997E-2</v>
      </c>
    </row>
    <row r="107" spans="1:10" ht="27.75" customHeight="1" x14ac:dyDescent="0.25">
      <c r="A107" s="156" t="s">
        <v>612</v>
      </c>
      <c r="B107" s="28"/>
      <c r="C107" s="163">
        <v>0</v>
      </c>
      <c r="D107" s="128">
        <v>2.024</v>
      </c>
      <c r="E107" s="129">
        <v>0.13600000000000001</v>
      </c>
      <c r="F107" s="130">
        <v>3.7999999999999999E-2</v>
      </c>
      <c r="G107" s="190">
        <v>467.28</v>
      </c>
      <c r="H107" s="190">
        <v>3.95</v>
      </c>
      <c r="I107" s="193">
        <v>3.95</v>
      </c>
      <c r="J107" s="194">
        <v>4.3999999999999997E-2</v>
      </c>
    </row>
    <row r="108" spans="1:10" ht="27.75" customHeight="1" x14ac:dyDescent="0.25">
      <c r="A108" s="156" t="s">
        <v>613</v>
      </c>
      <c r="B108" s="28"/>
      <c r="C108" s="163">
        <v>0</v>
      </c>
      <c r="D108" s="128">
        <v>2.024</v>
      </c>
      <c r="E108" s="129">
        <v>0.13600000000000001</v>
      </c>
      <c r="F108" s="130">
        <v>3.7999999999999999E-2</v>
      </c>
      <c r="G108" s="190">
        <v>1138.25</v>
      </c>
      <c r="H108" s="190">
        <v>3.95</v>
      </c>
      <c r="I108" s="193">
        <v>3.95</v>
      </c>
      <c r="J108" s="194">
        <v>4.3999999999999997E-2</v>
      </c>
    </row>
    <row r="109" spans="1:10" ht="27.75" customHeight="1" x14ac:dyDescent="0.25">
      <c r="A109" s="156" t="s">
        <v>614</v>
      </c>
      <c r="B109" s="28"/>
      <c r="C109" s="163">
        <v>0</v>
      </c>
      <c r="D109" s="128">
        <v>2.024</v>
      </c>
      <c r="E109" s="129">
        <v>0.13600000000000001</v>
      </c>
      <c r="F109" s="130">
        <v>3.7999999999999999E-2</v>
      </c>
      <c r="G109" s="190">
        <v>2085.85</v>
      </c>
      <c r="H109" s="190">
        <v>3.95</v>
      </c>
      <c r="I109" s="193">
        <v>3.95</v>
      </c>
      <c r="J109" s="194">
        <v>4.3999999999999997E-2</v>
      </c>
    </row>
    <row r="110" spans="1:10" ht="27.75" customHeight="1" x14ac:dyDescent="0.25">
      <c r="A110" s="156" t="s">
        <v>615</v>
      </c>
      <c r="B110" s="28"/>
      <c r="C110" s="163">
        <v>0</v>
      </c>
      <c r="D110" s="128">
        <v>2.024</v>
      </c>
      <c r="E110" s="129">
        <v>0.13600000000000001</v>
      </c>
      <c r="F110" s="130">
        <v>3.7999999999999999E-2</v>
      </c>
      <c r="G110" s="190">
        <v>4817.74</v>
      </c>
      <c r="H110" s="190">
        <v>3.95</v>
      </c>
      <c r="I110" s="193">
        <v>3.95</v>
      </c>
      <c r="J110" s="194">
        <v>4.3999999999999997E-2</v>
      </c>
    </row>
    <row r="111" spans="1:10" ht="27.75" customHeight="1" x14ac:dyDescent="0.25">
      <c r="A111" s="156" t="s">
        <v>616</v>
      </c>
      <c r="B111" s="28"/>
      <c r="C111" s="163" t="s">
        <v>120</v>
      </c>
      <c r="D111" s="131">
        <v>12.263999999999999</v>
      </c>
      <c r="E111" s="132">
        <v>0.748</v>
      </c>
      <c r="F111" s="130">
        <v>0.45900000000000002</v>
      </c>
      <c r="G111" s="191">
        <v>0</v>
      </c>
      <c r="H111" s="191">
        <v>0</v>
      </c>
      <c r="I111" s="249">
        <v>0</v>
      </c>
      <c r="J111" s="192">
        <v>0</v>
      </c>
    </row>
    <row r="112" spans="1:10" ht="27.75" customHeight="1" x14ac:dyDescent="0.25">
      <c r="A112" s="156" t="s">
        <v>617</v>
      </c>
      <c r="B112" s="28"/>
      <c r="C112" s="163">
        <v>0</v>
      </c>
      <c r="D112" s="128">
        <v>-3.9119999999999999</v>
      </c>
      <c r="E112" s="129">
        <v>-0.36099999999999999</v>
      </c>
      <c r="F112" s="130">
        <v>-7.0000000000000007E-2</v>
      </c>
      <c r="G112" s="158">
        <v>0</v>
      </c>
      <c r="H112" s="191">
        <v>0</v>
      </c>
      <c r="I112" s="249">
        <v>0</v>
      </c>
      <c r="J112" s="192">
        <v>0</v>
      </c>
    </row>
    <row r="113" spans="1:10" ht="27.75" customHeight="1" x14ac:dyDescent="0.25">
      <c r="A113" s="156" t="s">
        <v>618</v>
      </c>
      <c r="B113" s="28"/>
      <c r="C113" s="163">
        <v>0</v>
      </c>
      <c r="D113" s="128">
        <v>-4.0309999999999997</v>
      </c>
      <c r="E113" s="129">
        <v>-0.36</v>
      </c>
      <c r="F113" s="130">
        <v>-7.2999999999999995E-2</v>
      </c>
      <c r="G113" s="158">
        <v>0</v>
      </c>
      <c r="H113" s="191">
        <v>0</v>
      </c>
      <c r="I113" s="249">
        <v>0</v>
      </c>
      <c r="J113" s="192">
        <v>0</v>
      </c>
    </row>
    <row r="114" spans="1:10" ht="27.75" customHeight="1" x14ac:dyDescent="0.25">
      <c r="A114" s="156" t="s">
        <v>619</v>
      </c>
      <c r="B114" s="28"/>
      <c r="C114" s="163">
        <v>0</v>
      </c>
      <c r="D114" s="128">
        <v>-3.9119999999999999</v>
      </c>
      <c r="E114" s="129">
        <v>-0.36099999999999999</v>
      </c>
      <c r="F114" s="130">
        <v>-7.0000000000000007E-2</v>
      </c>
      <c r="G114" s="158">
        <v>0</v>
      </c>
      <c r="H114" s="191">
        <v>0</v>
      </c>
      <c r="I114" s="249">
        <v>0</v>
      </c>
      <c r="J114" s="194">
        <v>0.11600000000000001</v>
      </c>
    </row>
    <row r="115" spans="1:10" ht="27.75" customHeight="1" x14ac:dyDescent="0.25">
      <c r="A115" s="156" t="s">
        <v>620</v>
      </c>
      <c r="B115" s="28"/>
      <c r="C115" s="163">
        <v>0</v>
      </c>
      <c r="D115" s="128">
        <v>-4.0309999999999997</v>
      </c>
      <c r="E115" s="129">
        <v>-0.36</v>
      </c>
      <c r="F115" s="130">
        <v>-7.2999999999999995E-2</v>
      </c>
      <c r="G115" s="158">
        <v>0</v>
      </c>
      <c r="H115" s="191">
        <v>0</v>
      </c>
      <c r="I115" s="249">
        <v>0</v>
      </c>
      <c r="J115" s="194">
        <v>0.10299999999999999</v>
      </c>
    </row>
    <row r="116" spans="1:10" ht="27.75" customHeight="1" x14ac:dyDescent="0.25">
      <c r="A116" s="156" t="s">
        <v>621</v>
      </c>
      <c r="B116" s="28"/>
      <c r="C116" s="163">
        <v>0</v>
      </c>
      <c r="D116" s="128">
        <v>-5.2169999999999996</v>
      </c>
      <c r="E116" s="129">
        <v>-0.38200000000000001</v>
      </c>
      <c r="F116" s="130">
        <v>-9.9000000000000005E-2</v>
      </c>
      <c r="G116" s="190">
        <v>67.040000000000006</v>
      </c>
      <c r="H116" s="191">
        <v>0</v>
      </c>
      <c r="I116" s="249">
        <v>0</v>
      </c>
      <c r="J116" s="194">
        <v>0.191</v>
      </c>
    </row>
    <row r="117" spans="1:10" ht="27.75" customHeight="1" x14ac:dyDescent="0.25">
      <c r="A117" s="156" t="s">
        <v>622</v>
      </c>
      <c r="B117" s="28"/>
      <c r="C117" s="163" t="s">
        <v>74</v>
      </c>
      <c r="D117" s="128">
        <v>3.145</v>
      </c>
      <c r="E117" s="129">
        <v>0.28999999999999998</v>
      </c>
      <c r="F117" s="130">
        <v>5.6000000000000001E-2</v>
      </c>
      <c r="G117" s="190">
        <v>2.66</v>
      </c>
      <c r="H117" s="191">
        <v>0</v>
      </c>
      <c r="I117" s="249">
        <v>0</v>
      </c>
      <c r="J117" s="192">
        <v>0</v>
      </c>
    </row>
    <row r="118" spans="1:10" ht="27.75" customHeight="1" x14ac:dyDescent="0.25">
      <c r="A118" s="156" t="s">
        <v>623</v>
      </c>
      <c r="B118" s="28"/>
      <c r="C118" s="163" t="s">
        <v>710</v>
      </c>
      <c r="D118" s="128">
        <v>3.145</v>
      </c>
      <c r="E118" s="129">
        <v>0.28999999999999998</v>
      </c>
      <c r="F118" s="130">
        <v>5.6000000000000001E-2</v>
      </c>
      <c r="G118" s="191">
        <v>0</v>
      </c>
      <c r="H118" s="191">
        <v>0</v>
      </c>
      <c r="I118" s="249">
        <v>0</v>
      </c>
      <c r="J118" s="192">
        <v>0</v>
      </c>
    </row>
    <row r="119" spans="1:10" ht="27.75" customHeight="1" x14ac:dyDescent="0.25">
      <c r="A119" s="156" t="s">
        <v>624</v>
      </c>
      <c r="B119" s="28"/>
      <c r="C119" s="163" t="s">
        <v>78</v>
      </c>
      <c r="D119" s="128">
        <v>3.2549999999999999</v>
      </c>
      <c r="E119" s="129">
        <v>0.3</v>
      </c>
      <c r="F119" s="130">
        <v>5.8000000000000003E-2</v>
      </c>
      <c r="G119" s="190">
        <v>2.68</v>
      </c>
      <c r="H119" s="191">
        <v>0</v>
      </c>
      <c r="I119" s="249">
        <v>0</v>
      </c>
      <c r="J119" s="192">
        <v>0</v>
      </c>
    </row>
    <row r="120" spans="1:10" ht="27.75" customHeight="1" x14ac:dyDescent="0.25">
      <c r="A120" s="156" t="s">
        <v>625</v>
      </c>
      <c r="B120" s="28"/>
      <c r="C120" s="163" t="s">
        <v>78</v>
      </c>
      <c r="D120" s="128">
        <v>3.2549999999999999</v>
      </c>
      <c r="E120" s="129">
        <v>0.3</v>
      </c>
      <c r="F120" s="130">
        <v>5.8000000000000003E-2</v>
      </c>
      <c r="G120" s="190">
        <v>3.69</v>
      </c>
      <c r="H120" s="191">
        <v>0</v>
      </c>
      <c r="I120" s="249">
        <v>0</v>
      </c>
      <c r="J120" s="192">
        <v>0</v>
      </c>
    </row>
    <row r="121" spans="1:10" ht="27.75" customHeight="1" x14ac:dyDescent="0.25">
      <c r="A121" s="156" t="s">
        <v>626</v>
      </c>
      <c r="B121" s="28"/>
      <c r="C121" s="163" t="s">
        <v>78</v>
      </c>
      <c r="D121" s="128">
        <v>3.2549999999999999</v>
      </c>
      <c r="E121" s="129">
        <v>0.3</v>
      </c>
      <c r="F121" s="130">
        <v>5.8000000000000003E-2</v>
      </c>
      <c r="G121" s="190">
        <v>5.47</v>
      </c>
      <c r="H121" s="191">
        <v>0</v>
      </c>
      <c r="I121" s="249">
        <v>0</v>
      </c>
      <c r="J121" s="192">
        <v>0</v>
      </c>
    </row>
    <row r="122" spans="1:10" ht="27.75" customHeight="1" x14ac:dyDescent="0.25">
      <c r="A122" s="156" t="s">
        <v>627</v>
      </c>
      <c r="B122" s="28"/>
      <c r="C122" s="163" t="s">
        <v>78</v>
      </c>
      <c r="D122" s="128">
        <v>3.2549999999999999</v>
      </c>
      <c r="E122" s="129">
        <v>0.3</v>
      </c>
      <c r="F122" s="130">
        <v>5.8000000000000003E-2</v>
      </c>
      <c r="G122" s="190">
        <v>8.56</v>
      </c>
      <c r="H122" s="191">
        <v>0</v>
      </c>
      <c r="I122" s="249">
        <v>0</v>
      </c>
      <c r="J122" s="192">
        <v>0</v>
      </c>
    </row>
    <row r="123" spans="1:10" ht="27.75" customHeight="1" x14ac:dyDescent="0.25">
      <c r="A123" s="156" t="s">
        <v>628</v>
      </c>
      <c r="B123" s="28"/>
      <c r="C123" s="163" t="s">
        <v>78</v>
      </c>
      <c r="D123" s="128">
        <v>3.2549999999999999</v>
      </c>
      <c r="E123" s="129">
        <v>0.3</v>
      </c>
      <c r="F123" s="130">
        <v>5.8000000000000003E-2</v>
      </c>
      <c r="G123" s="190">
        <v>17.84</v>
      </c>
      <c r="H123" s="191">
        <v>0</v>
      </c>
      <c r="I123" s="249">
        <v>0</v>
      </c>
      <c r="J123" s="192">
        <v>0</v>
      </c>
    </row>
    <row r="124" spans="1:10" ht="27.75" customHeight="1" x14ac:dyDescent="0.25">
      <c r="A124" s="156" t="s">
        <v>629</v>
      </c>
      <c r="B124" s="28"/>
      <c r="C124" s="163" t="s">
        <v>711</v>
      </c>
      <c r="D124" s="128">
        <v>3.2549999999999999</v>
      </c>
      <c r="E124" s="129">
        <v>0.3</v>
      </c>
      <c r="F124" s="130">
        <v>5.8000000000000003E-2</v>
      </c>
      <c r="G124" s="191">
        <v>0</v>
      </c>
      <c r="H124" s="191">
        <v>0</v>
      </c>
      <c r="I124" s="249">
        <v>0</v>
      </c>
      <c r="J124" s="192">
        <v>0</v>
      </c>
    </row>
    <row r="125" spans="1:10" ht="27.75" customHeight="1" x14ac:dyDescent="0.25">
      <c r="A125" s="156" t="s">
        <v>630</v>
      </c>
      <c r="B125" s="28"/>
      <c r="C125" s="163">
        <v>0</v>
      </c>
      <c r="D125" s="128">
        <v>2.0920000000000001</v>
      </c>
      <c r="E125" s="129">
        <v>0.182</v>
      </c>
      <c r="F125" s="130">
        <v>3.7999999999999999E-2</v>
      </c>
      <c r="G125" s="190">
        <v>3.05</v>
      </c>
      <c r="H125" s="190">
        <v>1.81</v>
      </c>
      <c r="I125" s="193">
        <v>1.81</v>
      </c>
      <c r="J125" s="194">
        <v>5.0999999999999997E-2</v>
      </c>
    </row>
    <row r="126" spans="1:10" ht="27.75" customHeight="1" x14ac:dyDescent="0.25">
      <c r="A126" s="156" t="s">
        <v>631</v>
      </c>
      <c r="B126" s="28"/>
      <c r="C126" s="163">
        <v>0</v>
      </c>
      <c r="D126" s="128">
        <v>2.0920000000000001</v>
      </c>
      <c r="E126" s="129">
        <v>0.182</v>
      </c>
      <c r="F126" s="130">
        <v>3.7999999999999999E-2</v>
      </c>
      <c r="G126" s="190">
        <v>29.33</v>
      </c>
      <c r="H126" s="190">
        <v>1.81</v>
      </c>
      <c r="I126" s="193">
        <v>1.81</v>
      </c>
      <c r="J126" s="194">
        <v>5.0999999999999997E-2</v>
      </c>
    </row>
    <row r="127" spans="1:10" ht="27.75" customHeight="1" x14ac:dyDescent="0.25">
      <c r="A127" s="156" t="s">
        <v>632</v>
      </c>
      <c r="B127" s="28"/>
      <c r="C127" s="163">
        <v>0</v>
      </c>
      <c r="D127" s="128">
        <v>2.0920000000000001</v>
      </c>
      <c r="E127" s="129">
        <v>0.182</v>
      </c>
      <c r="F127" s="130">
        <v>3.7999999999999999E-2</v>
      </c>
      <c r="G127" s="190">
        <v>53.63</v>
      </c>
      <c r="H127" s="190">
        <v>1.81</v>
      </c>
      <c r="I127" s="193">
        <v>1.81</v>
      </c>
      <c r="J127" s="194">
        <v>5.0999999999999997E-2</v>
      </c>
    </row>
    <row r="128" spans="1:10" ht="27.75" customHeight="1" x14ac:dyDescent="0.25">
      <c r="A128" s="156" t="s">
        <v>633</v>
      </c>
      <c r="B128" s="28"/>
      <c r="C128" s="163">
        <v>0</v>
      </c>
      <c r="D128" s="128">
        <v>2.0920000000000001</v>
      </c>
      <c r="E128" s="129">
        <v>0.182</v>
      </c>
      <c r="F128" s="130">
        <v>3.7999999999999999E-2</v>
      </c>
      <c r="G128" s="190">
        <v>88.42</v>
      </c>
      <c r="H128" s="190">
        <v>1.81</v>
      </c>
      <c r="I128" s="193">
        <v>1.81</v>
      </c>
      <c r="J128" s="194">
        <v>5.0999999999999997E-2</v>
      </c>
    </row>
    <row r="129" spans="1:10" ht="27.75" customHeight="1" x14ac:dyDescent="0.25">
      <c r="A129" s="156" t="s">
        <v>634</v>
      </c>
      <c r="B129" s="28"/>
      <c r="C129" s="163">
        <v>0</v>
      </c>
      <c r="D129" s="128">
        <v>2.0920000000000001</v>
      </c>
      <c r="E129" s="129">
        <v>0.182</v>
      </c>
      <c r="F129" s="130">
        <v>3.7999999999999999E-2</v>
      </c>
      <c r="G129" s="190">
        <v>203.92</v>
      </c>
      <c r="H129" s="190">
        <v>1.81</v>
      </c>
      <c r="I129" s="193">
        <v>1.81</v>
      </c>
      <c r="J129" s="194">
        <v>5.0999999999999997E-2</v>
      </c>
    </row>
    <row r="130" spans="1:10" ht="27.75" customHeight="1" x14ac:dyDescent="0.25">
      <c r="A130" s="156" t="s">
        <v>635</v>
      </c>
      <c r="B130" s="28"/>
      <c r="C130" s="163">
        <v>0</v>
      </c>
      <c r="D130" s="128">
        <v>2.153</v>
      </c>
      <c r="E130" s="129">
        <v>0.158</v>
      </c>
      <c r="F130" s="130">
        <v>4.1000000000000002E-2</v>
      </c>
      <c r="G130" s="190">
        <v>3.78</v>
      </c>
      <c r="H130" s="190">
        <v>2.7</v>
      </c>
      <c r="I130" s="193">
        <v>2.7</v>
      </c>
      <c r="J130" s="194">
        <v>4.9000000000000002E-2</v>
      </c>
    </row>
    <row r="131" spans="1:10" ht="27.75" customHeight="1" x14ac:dyDescent="0.25">
      <c r="A131" s="156" t="s">
        <v>636</v>
      </c>
      <c r="B131" s="28"/>
      <c r="C131" s="163">
        <v>0</v>
      </c>
      <c r="D131" s="128">
        <v>2.153</v>
      </c>
      <c r="E131" s="129">
        <v>0.158</v>
      </c>
      <c r="F131" s="130">
        <v>4.1000000000000002E-2</v>
      </c>
      <c r="G131" s="190">
        <v>45.44</v>
      </c>
      <c r="H131" s="190">
        <v>2.7</v>
      </c>
      <c r="I131" s="193">
        <v>2.7</v>
      </c>
      <c r="J131" s="194">
        <v>4.9000000000000002E-2</v>
      </c>
    </row>
    <row r="132" spans="1:10" ht="27.75" customHeight="1" x14ac:dyDescent="0.25">
      <c r="A132" s="156" t="s">
        <v>637</v>
      </c>
      <c r="B132" s="28"/>
      <c r="C132" s="163">
        <v>0</v>
      </c>
      <c r="D132" s="128">
        <v>2.153</v>
      </c>
      <c r="E132" s="129">
        <v>0.158</v>
      </c>
      <c r="F132" s="130">
        <v>4.1000000000000002E-2</v>
      </c>
      <c r="G132" s="190">
        <v>83.97</v>
      </c>
      <c r="H132" s="190">
        <v>2.7</v>
      </c>
      <c r="I132" s="193">
        <v>2.7</v>
      </c>
      <c r="J132" s="194">
        <v>4.9000000000000002E-2</v>
      </c>
    </row>
    <row r="133" spans="1:10" ht="27.75" customHeight="1" x14ac:dyDescent="0.25">
      <c r="A133" s="156" t="s">
        <v>638</v>
      </c>
      <c r="B133" s="28"/>
      <c r="C133" s="163">
        <v>0</v>
      </c>
      <c r="D133" s="128">
        <v>2.153</v>
      </c>
      <c r="E133" s="129">
        <v>0.158</v>
      </c>
      <c r="F133" s="130">
        <v>4.1000000000000002E-2</v>
      </c>
      <c r="G133" s="190">
        <v>139.13</v>
      </c>
      <c r="H133" s="190">
        <v>2.7</v>
      </c>
      <c r="I133" s="193">
        <v>2.7</v>
      </c>
      <c r="J133" s="194">
        <v>4.9000000000000002E-2</v>
      </c>
    </row>
    <row r="134" spans="1:10" ht="27.75" customHeight="1" x14ac:dyDescent="0.25">
      <c r="A134" s="156" t="s">
        <v>639</v>
      </c>
      <c r="B134" s="28"/>
      <c r="C134" s="163">
        <v>0</v>
      </c>
      <c r="D134" s="128">
        <v>2.153</v>
      </c>
      <c r="E134" s="129">
        <v>0.158</v>
      </c>
      <c r="F134" s="130">
        <v>4.1000000000000002E-2</v>
      </c>
      <c r="G134" s="190">
        <v>322.26</v>
      </c>
      <c r="H134" s="190">
        <v>2.7</v>
      </c>
      <c r="I134" s="193">
        <v>2.7</v>
      </c>
      <c r="J134" s="194">
        <v>4.9000000000000002E-2</v>
      </c>
    </row>
    <row r="135" spans="1:10" ht="27.75" customHeight="1" x14ac:dyDescent="0.25">
      <c r="A135" s="156" t="s">
        <v>640</v>
      </c>
      <c r="B135" s="28"/>
      <c r="C135" s="163">
        <v>0</v>
      </c>
      <c r="D135" s="128">
        <v>1.698</v>
      </c>
      <c r="E135" s="129">
        <v>0.114</v>
      </c>
      <c r="F135" s="130">
        <v>3.2000000000000001E-2</v>
      </c>
      <c r="G135" s="190">
        <v>41.41</v>
      </c>
      <c r="H135" s="190">
        <v>3.32</v>
      </c>
      <c r="I135" s="193">
        <v>3.32</v>
      </c>
      <c r="J135" s="194">
        <v>3.6999999999999998E-2</v>
      </c>
    </row>
    <row r="136" spans="1:10" ht="27.75" customHeight="1" x14ac:dyDescent="0.25">
      <c r="A136" s="156" t="s">
        <v>641</v>
      </c>
      <c r="B136" s="28"/>
      <c r="C136" s="163">
        <v>0</v>
      </c>
      <c r="D136" s="128">
        <v>1.698</v>
      </c>
      <c r="E136" s="129">
        <v>0.114</v>
      </c>
      <c r="F136" s="130">
        <v>3.2000000000000001E-2</v>
      </c>
      <c r="G136" s="190">
        <v>391.91</v>
      </c>
      <c r="H136" s="190">
        <v>3.32</v>
      </c>
      <c r="I136" s="193">
        <v>3.32</v>
      </c>
      <c r="J136" s="194">
        <v>3.6999999999999998E-2</v>
      </c>
    </row>
    <row r="137" spans="1:10" ht="27.75" customHeight="1" x14ac:dyDescent="0.25">
      <c r="A137" s="156" t="s">
        <v>642</v>
      </c>
      <c r="B137" s="28"/>
      <c r="C137" s="163">
        <v>0</v>
      </c>
      <c r="D137" s="128">
        <v>1.698</v>
      </c>
      <c r="E137" s="129">
        <v>0.114</v>
      </c>
      <c r="F137" s="130">
        <v>3.2000000000000001E-2</v>
      </c>
      <c r="G137" s="190">
        <v>954.66</v>
      </c>
      <c r="H137" s="190">
        <v>3.32</v>
      </c>
      <c r="I137" s="193">
        <v>3.32</v>
      </c>
      <c r="J137" s="194">
        <v>3.6999999999999998E-2</v>
      </c>
    </row>
    <row r="138" spans="1:10" ht="27.75" customHeight="1" x14ac:dyDescent="0.25">
      <c r="A138" s="156" t="s">
        <v>643</v>
      </c>
      <c r="B138" s="28"/>
      <c r="C138" s="163">
        <v>0</v>
      </c>
      <c r="D138" s="128">
        <v>1.698</v>
      </c>
      <c r="E138" s="129">
        <v>0.114</v>
      </c>
      <c r="F138" s="130">
        <v>3.2000000000000001E-2</v>
      </c>
      <c r="G138" s="190">
        <v>1749.42</v>
      </c>
      <c r="H138" s="190">
        <v>3.32</v>
      </c>
      <c r="I138" s="193">
        <v>3.32</v>
      </c>
      <c r="J138" s="194">
        <v>3.6999999999999998E-2</v>
      </c>
    </row>
    <row r="139" spans="1:10" ht="27.75" customHeight="1" x14ac:dyDescent="0.25">
      <c r="A139" s="156" t="s">
        <v>644</v>
      </c>
      <c r="B139" s="28"/>
      <c r="C139" s="163">
        <v>0</v>
      </c>
      <c r="D139" s="128">
        <v>1.698</v>
      </c>
      <c r="E139" s="129">
        <v>0.114</v>
      </c>
      <c r="F139" s="130">
        <v>3.2000000000000001E-2</v>
      </c>
      <c r="G139" s="190">
        <v>4040.67</v>
      </c>
      <c r="H139" s="190">
        <v>3.32</v>
      </c>
      <c r="I139" s="193">
        <v>3.32</v>
      </c>
      <c r="J139" s="194">
        <v>3.6999999999999998E-2</v>
      </c>
    </row>
    <row r="140" spans="1:10" ht="27.75" customHeight="1" x14ac:dyDescent="0.25">
      <c r="A140" s="156" t="s">
        <v>645</v>
      </c>
      <c r="B140" s="28"/>
      <c r="C140" s="163" t="s">
        <v>120</v>
      </c>
      <c r="D140" s="131">
        <v>10.286</v>
      </c>
      <c r="E140" s="132">
        <v>0.627</v>
      </c>
      <c r="F140" s="130">
        <v>0.38500000000000001</v>
      </c>
      <c r="G140" s="191">
        <v>0</v>
      </c>
      <c r="H140" s="191">
        <v>0</v>
      </c>
      <c r="I140" s="249">
        <v>0</v>
      </c>
      <c r="J140" s="192">
        <v>0</v>
      </c>
    </row>
    <row r="141" spans="1:10" ht="27.75" customHeight="1" x14ac:dyDescent="0.25">
      <c r="A141" s="156" t="s">
        <v>646</v>
      </c>
      <c r="B141" s="28"/>
      <c r="C141" s="163">
        <v>0</v>
      </c>
      <c r="D141" s="128">
        <v>-3.2810000000000001</v>
      </c>
      <c r="E141" s="129">
        <v>-0.30299999999999999</v>
      </c>
      <c r="F141" s="130">
        <v>-5.8999999999999997E-2</v>
      </c>
      <c r="G141" s="158">
        <v>0</v>
      </c>
      <c r="H141" s="191">
        <v>0</v>
      </c>
      <c r="I141" s="249">
        <v>0</v>
      </c>
      <c r="J141" s="192">
        <v>0</v>
      </c>
    </row>
    <row r="142" spans="1:10" ht="27.75" customHeight="1" x14ac:dyDescent="0.25">
      <c r="A142" s="156" t="s">
        <v>647</v>
      </c>
      <c r="B142" s="28"/>
      <c r="C142" s="163">
        <v>0</v>
      </c>
      <c r="D142" s="128">
        <v>-3.3809999999999998</v>
      </c>
      <c r="E142" s="129">
        <v>-0.30199999999999999</v>
      </c>
      <c r="F142" s="130">
        <v>-6.0999999999999999E-2</v>
      </c>
      <c r="G142" s="158">
        <v>0</v>
      </c>
      <c r="H142" s="191">
        <v>0</v>
      </c>
      <c r="I142" s="249">
        <v>0</v>
      </c>
      <c r="J142" s="192">
        <v>0</v>
      </c>
    </row>
    <row r="143" spans="1:10" ht="27.75" customHeight="1" x14ac:dyDescent="0.25">
      <c r="A143" s="156" t="s">
        <v>648</v>
      </c>
      <c r="B143" s="28"/>
      <c r="C143" s="163">
        <v>0</v>
      </c>
      <c r="D143" s="128">
        <v>-3.2810000000000001</v>
      </c>
      <c r="E143" s="129">
        <v>-0.30299999999999999</v>
      </c>
      <c r="F143" s="130">
        <v>-5.8999999999999997E-2</v>
      </c>
      <c r="G143" s="158">
        <v>0</v>
      </c>
      <c r="H143" s="191">
        <v>0</v>
      </c>
      <c r="I143" s="249">
        <v>0</v>
      </c>
      <c r="J143" s="194">
        <v>9.8000000000000004E-2</v>
      </c>
    </row>
    <row r="144" spans="1:10" ht="27.75" customHeight="1" x14ac:dyDescent="0.25">
      <c r="A144" s="156" t="s">
        <v>649</v>
      </c>
      <c r="B144" s="28"/>
      <c r="C144" s="163">
        <v>0</v>
      </c>
      <c r="D144" s="128">
        <v>-3.3809999999999998</v>
      </c>
      <c r="E144" s="129">
        <v>-0.30199999999999999</v>
      </c>
      <c r="F144" s="130">
        <v>-6.0999999999999999E-2</v>
      </c>
      <c r="G144" s="158">
        <v>0</v>
      </c>
      <c r="H144" s="191">
        <v>0</v>
      </c>
      <c r="I144" s="249">
        <v>0</v>
      </c>
      <c r="J144" s="194">
        <v>8.6999999999999994E-2</v>
      </c>
    </row>
    <row r="145" spans="1:10" ht="27.75" customHeight="1" x14ac:dyDescent="0.25">
      <c r="A145" s="156" t="s">
        <v>650</v>
      </c>
      <c r="B145" s="28"/>
      <c r="C145" s="163">
        <v>0</v>
      </c>
      <c r="D145" s="128">
        <v>-4.375</v>
      </c>
      <c r="E145" s="129">
        <v>-0.32100000000000001</v>
      </c>
      <c r="F145" s="130">
        <v>-8.3000000000000004E-2</v>
      </c>
      <c r="G145" s="190">
        <v>56.23</v>
      </c>
      <c r="H145" s="191">
        <v>0</v>
      </c>
      <c r="I145" s="249">
        <v>0</v>
      </c>
      <c r="J145" s="194">
        <v>0.16</v>
      </c>
    </row>
    <row r="146" spans="1:10" ht="27.75" customHeight="1" x14ac:dyDescent="0.25">
      <c r="A146" s="156" t="s">
        <v>651</v>
      </c>
      <c r="B146" s="28"/>
      <c r="C146" s="163" t="s">
        <v>74</v>
      </c>
      <c r="D146" s="128">
        <v>1.786</v>
      </c>
      <c r="E146" s="129">
        <v>0.16500000000000001</v>
      </c>
      <c r="F146" s="130">
        <v>3.2000000000000001E-2</v>
      </c>
      <c r="G146" s="190">
        <v>1.51</v>
      </c>
      <c r="H146" s="191">
        <v>0</v>
      </c>
      <c r="I146" s="249">
        <v>0</v>
      </c>
      <c r="J146" s="192">
        <v>0</v>
      </c>
    </row>
    <row r="147" spans="1:10" ht="27.75" customHeight="1" x14ac:dyDescent="0.25">
      <c r="A147" s="156" t="s">
        <v>652</v>
      </c>
      <c r="B147" s="28"/>
      <c r="C147" s="163" t="s">
        <v>710</v>
      </c>
      <c r="D147" s="128">
        <v>1.786</v>
      </c>
      <c r="E147" s="129">
        <v>0.16500000000000001</v>
      </c>
      <c r="F147" s="130">
        <v>3.2000000000000001E-2</v>
      </c>
      <c r="G147" s="191">
        <v>0</v>
      </c>
      <c r="H147" s="191">
        <v>0</v>
      </c>
      <c r="I147" s="249">
        <v>0</v>
      </c>
      <c r="J147" s="192">
        <v>0</v>
      </c>
    </row>
    <row r="148" spans="1:10" ht="27.75" customHeight="1" x14ac:dyDescent="0.25">
      <c r="A148" s="156" t="s">
        <v>653</v>
      </c>
      <c r="B148" s="28"/>
      <c r="C148" s="163" t="s">
        <v>78</v>
      </c>
      <c r="D148" s="128">
        <v>1.849</v>
      </c>
      <c r="E148" s="129">
        <v>0.17100000000000001</v>
      </c>
      <c r="F148" s="130">
        <v>3.3000000000000002E-2</v>
      </c>
      <c r="G148" s="190">
        <v>1.52</v>
      </c>
      <c r="H148" s="191">
        <v>0</v>
      </c>
      <c r="I148" s="249">
        <v>0</v>
      </c>
      <c r="J148" s="192">
        <v>0</v>
      </c>
    </row>
    <row r="149" spans="1:10" ht="27.75" customHeight="1" x14ac:dyDescent="0.25">
      <c r="A149" s="156" t="s">
        <v>654</v>
      </c>
      <c r="B149" s="28"/>
      <c r="C149" s="163" t="s">
        <v>78</v>
      </c>
      <c r="D149" s="128">
        <v>1.849</v>
      </c>
      <c r="E149" s="129">
        <v>0.17100000000000001</v>
      </c>
      <c r="F149" s="130">
        <v>3.3000000000000002E-2</v>
      </c>
      <c r="G149" s="190">
        <v>2.1</v>
      </c>
      <c r="H149" s="191">
        <v>0</v>
      </c>
      <c r="I149" s="249">
        <v>0</v>
      </c>
      <c r="J149" s="192">
        <v>0</v>
      </c>
    </row>
    <row r="150" spans="1:10" ht="27.75" customHeight="1" x14ac:dyDescent="0.25">
      <c r="A150" s="156" t="s">
        <v>655</v>
      </c>
      <c r="B150" s="28"/>
      <c r="C150" s="163" t="s">
        <v>78</v>
      </c>
      <c r="D150" s="128">
        <v>1.849</v>
      </c>
      <c r="E150" s="129">
        <v>0.17100000000000001</v>
      </c>
      <c r="F150" s="130">
        <v>3.3000000000000002E-2</v>
      </c>
      <c r="G150" s="190">
        <v>3.11</v>
      </c>
      <c r="H150" s="191">
        <v>0</v>
      </c>
      <c r="I150" s="249">
        <v>0</v>
      </c>
      <c r="J150" s="192">
        <v>0</v>
      </c>
    </row>
    <row r="151" spans="1:10" ht="27.75" customHeight="1" x14ac:dyDescent="0.25">
      <c r="A151" s="156" t="s">
        <v>656</v>
      </c>
      <c r="B151" s="28"/>
      <c r="C151" s="163" t="s">
        <v>78</v>
      </c>
      <c r="D151" s="128">
        <v>1.849</v>
      </c>
      <c r="E151" s="129">
        <v>0.17100000000000001</v>
      </c>
      <c r="F151" s="130">
        <v>3.3000000000000002E-2</v>
      </c>
      <c r="G151" s="190">
        <v>4.8600000000000003</v>
      </c>
      <c r="H151" s="191">
        <v>0</v>
      </c>
      <c r="I151" s="249">
        <v>0</v>
      </c>
      <c r="J151" s="192">
        <v>0</v>
      </c>
    </row>
    <row r="152" spans="1:10" ht="27.75" customHeight="1" x14ac:dyDescent="0.25">
      <c r="A152" s="156" t="s">
        <v>657</v>
      </c>
      <c r="B152" s="28"/>
      <c r="C152" s="163" t="s">
        <v>78</v>
      </c>
      <c r="D152" s="128">
        <v>1.849</v>
      </c>
      <c r="E152" s="129">
        <v>0.17100000000000001</v>
      </c>
      <c r="F152" s="130">
        <v>3.3000000000000002E-2</v>
      </c>
      <c r="G152" s="190">
        <v>10.130000000000001</v>
      </c>
      <c r="H152" s="191">
        <v>0</v>
      </c>
      <c r="I152" s="249">
        <v>0</v>
      </c>
      <c r="J152" s="192">
        <v>0</v>
      </c>
    </row>
    <row r="153" spans="1:10" ht="27.75" customHeight="1" x14ac:dyDescent="0.25">
      <c r="A153" s="156" t="s">
        <v>658</v>
      </c>
      <c r="B153" s="28"/>
      <c r="C153" s="163" t="s">
        <v>711</v>
      </c>
      <c r="D153" s="128">
        <v>1.849</v>
      </c>
      <c r="E153" s="129">
        <v>0.17100000000000001</v>
      </c>
      <c r="F153" s="130">
        <v>3.3000000000000002E-2</v>
      </c>
      <c r="G153" s="191">
        <v>0</v>
      </c>
      <c r="H153" s="191">
        <v>0</v>
      </c>
      <c r="I153" s="249">
        <v>0</v>
      </c>
      <c r="J153" s="192">
        <v>0</v>
      </c>
    </row>
    <row r="154" spans="1:10" ht="27.75" customHeight="1" x14ac:dyDescent="0.25">
      <c r="A154" s="156" t="s">
        <v>659</v>
      </c>
      <c r="B154" s="28"/>
      <c r="C154" s="163">
        <v>0</v>
      </c>
      <c r="D154" s="128">
        <v>1.1879999999999999</v>
      </c>
      <c r="E154" s="129">
        <v>0.104</v>
      </c>
      <c r="F154" s="130">
        <v>2.1999999999999999E-2</v>
      </c>
      <c r="G154" s="190">
        <v>1.74</v>
      </c>
      <c r="H154" s="190">
        <v>1.03</v>
      </c>
      <c r="I154" s="193">
        <v>1.03</v>
      </c>
      <c r="J154" s="194">
        <v>2.9000000000000001E-2</v>
      </c>
    </row>
    <row r="155" spans="1:10" ht="27.75" customHeight="1" x14ac:dyDescent="0.25">
      <c r="A155" s="156" t="s">
        <v>660</v>
      </c>
      <c r="B155" s="28"/>
      <c r="C155" s="163">
        <v>0</v>
      </c>
      <c r="D155" s="128">
        <v>1.1879999999999999</v>
      </c>
      <c r="E155" s="129">
        <v>0.104</v>
      </c>
      <c r="F155" s="130">
        <v>2.1999999999999999E-2</v>
      </c>
      <c r="G155" s="190">
        <v>16.66</v>
      </c>
      <c r="H155" s="190">
        <v>1.03</v>
      </c>
      <c r="I155" s="193">
        <v>1.03</v>
      </c>
      <c r="J155" s="194">
        <v>2.9000000000000001E-2</v>
      </c>
    </row>
    <row r="156" spans="1:10" ht="27.75" customHeight="1" x14ac:dyDescent="0.25">
      <c r="A156" s="156" t="s">
        <v>661</v>
      </c>
      <c r="B156" s="28"/>
      <c r="C156" s="163">
        <v>0</v>
      </c>
      <c r="D156" s="128">
        <v>1.1879999999999999</v>
      </c>
      <c r="E156" s="129">
        <v>0.104</v>
      </c>
      <c r="F156" s="130">
        <v>2.1999999999999999E-2</v>
      </c>
      <c r="G156" s="190">
        <v>30.46</v>
      </c>
      <c r="H156" s="190">
        <v>1.03</v>
      </c>
      <c r="I156" s="193">
        <v>1.03</v>
      </c>
      <c r="J156" s="194">
        <v>2.9000000000000001E-2</v>
      </c>
    </row>
    <row r="157" spans="1:10" ht="27.75" customHeight="1" x14ac:dyDescent="0.25">
      <c r="A157" s="156" t="s">
        <v>662</v>
      </c>
      <c r="B157" s="28"/>
      <c r="C157" s="163">
        <v>0</v>
      </c>
      <c r="D157" s="128">
        <v>1.1879999999999999</v>
      </c>
      <c r="E157" s="129">
        <v>0.104</v>
      </c>
      <c r="F157" s="130">
        <v>2.1999999999999999E-2</v>
      </c>
      <c r="G157" s="190">
        <v>50.22</v>
      </c>
      <c r="H157" s="190">
        <v>1.03</v>
      </c>
      <c r="I157" s="193">
        <v>1.03</v>
      </c>
      <c r="J157" s="194">
        <v>2.9000000000000001E-2</v>
      </c>
    </row>
    <row r="158" spans="1:10" ht="27.75" customHeight="1" x14ac:dyDescent="0.25">
      <c r="A158" s="156" t="s">
        <v>663</v>
      </c>
      <c r="B158" s="28"/>
      <c r="C158" s="163">
        <v>0</v>
      </c>
      <c r="D158" s="128">
        <v>1.1879999999999999</v>
      </c>
      <c r="E158" s="129">
        <v>0.104</v>
      </c>
      <c r="F158" s="130">
        <v>2.1999999999999999E-2</v>
      </c>
      <c r="G158" s="190">
        <v>115.82</v>
      </c>
      <c r="H158" s="190">
        <v>1.03</v>
      </c>
      <c r="I158" s="193">
        <v>1.03</v>
      </c>
      <c r="J158" s="194">
        <v>2.9000000000000001E-2</v>
      </c>
    </row>
    <row r="159" spans="1:10" ht="27.75" customHeight="1" x14ac:dyDescent="0.25">
      <c r="A159" s="156" t="s">
        <v>664</v>
      </c>
      <c r="B159" s="28"/>
      <c r="C159" s="163">
        <v>0</v>
      </c>
      <c r="D159" s="128">
        <v>1.2230000000000001</v>
      </c>
      <c r="E159" s="129">
        <v>0.09</v>
      </c>
      <c r="F159" s="130">
        <v>2.3E-2</v>
      </c>
      <c r="G159" s="190">
        <v>2.15</v>
      </c>
      <c r="H159" s="190">
        <v>1.53</v>
      </c>
      <c r="I159" s="193">
        <v>1.53</v>
      </c>
      <c r="J159" s="194">
        <v>2.8000000000000001E-2</v>
      </c>
    </row>
    <row r="160" spans="1:10" ht="27.75" customHeight="1" x14ac:dyDescent="0.25">
      <c r="A160" s="156" t="s">
        <v>665</v>
      </c>
      <c r="B160" s="28"/>
      <c r="C160" s="163">
        <v>0</v>
      </c>
      <c r="D160" s="128">
        <v>1.2230000000000001</v>
      </c>
      <c r="E160" s="129">
        <v>0.09</v>
      </c>
      <c r="F160" s="130">
        <v>2.3E-2</v>
      </c>
      <c r="G160" s="190">
        <v>25.81</v>
      </c>
      <c r="H160" s="190">
        <v>1.53</v>
      </c>
      <c r="I160" s="193">
        <v>1.53</v>
      </c>
      <c r="J160" s="194">
        <v>2.8000000000000001E-2</v>
      </c>
    </row>
    <row r="161" spans="1:10" ht="27.75" customHeight="1" x14ac:dyDescent="0.25">
      <c r="A161" s="156" t="s">
        <v>666</v>
      </c>
      <c r="B161" s="28"/>
      <c r="C161" s="163">
        <v>0</v>
      </c>
      <c r="D161" s="128">
        <v>1.2230000000000001</v>
      </c>
      <c r="E161" s="129">
        <v>0.09</v>
      </c>
      <c r="F161" s="130">
        <v>2.3E-2</v>
      </c>
      <c r="G161" s="190">
        <v>47.69</v>
      </c>
      <c r="H161" s="190">
        <v>1.53</v>
      </c>
      <c r="I161" s="193">
        <v>1.53</v>
      </c>
      <c r="J161" s="194">
        <v>2.8000000000000001E-2</v>
      </c>
    </row>
    <row r="162" spans="1:10" ht="27.75" customHeight="1" x14ac:dyDescent="0.25">
      <c r="A162" s="156" t="s">
        <v>667</v>
      </c>
      <c r="B162" s="28"/>
      <c r="C162" s="163">
        <v>0</v>
      </c>
      <c r="D162" s="128">
        <v>1.2230000000000001</v>
      </c>
      <c r="E162" s="129">
        <v>0.09</v>
      </c>
      <c r="F162" s="130">
        <v>2.3E-2</v>
      </c>
      <c r="G162" s="190">
        <v>79.02</v>
      </c>
      <c r="H162" s="190">
        <v>1.53</v>
      </c>
      <c r="I162" s="193">
        <v>1.53</v>
      </c>
      <c r="J162" s="194">
        <v>2.8000000000000001E-2</v>
      </c>
    </row>
    <row r="163" spans="1:10" ht="27.75" customHeight="1" x14ac:dyDescent="0.25">
      <c r="A163" s="156" t="s">
        <v>668</v>
      </c>
      <c r="B163" s="28"/>
      <c r="C163" s="163">
        <v>0</v>
      </c>
      <c r="D163" s="128">
        <v>1.2230000000000001</v>
      </c>
      <c r="E163" s="129">
        <v>0.09</v>
      </c>
      <c r="F163" s="130">
        <v>2.3E-2</v>
      </c>
      <c r="G163" s="190">
        <v>183.03</v>
      </c>
      <c r="H163" s="190">
        <v>1.53</v>
      </c>
      <c r="I163" s="193">
        <v>1.53</v>
      </c>
      <c r="J163" s="194">
        <v>2.8000000000000001E-2</v>
      </c>
    </row>
    <row r="164" spans="1:10" ht="27.75" customHeight="1" x14ac:dyDescent="0.25">
      <c r="A164" s="156" t="s">
        <v>669</v>
      </c>
      <c r="B164" s="28"/>
      <c r="C164" s="163">
        <v>0</v>
      </c>
      <c r="D164" s="128">
        <v>0.96399999999999997</v>
      </c>
      <c r="E164" s="129">
        <v>6.5000000000000002E-2</v>
      </c>
      <c r="F164" s="130">
        <v>1.7999999999999999E-2</v>
      </c>
      <c r="G164" s="190">
        <v>23.52</v>
      </c>
      <c r="H164" s="190">
        <v>1.88</v>
      </c>
      <c r="I164" s="193">
        <v>1.88</v>
      </c>
      <c r="J164" s="194">
        <v>2.1000000000000001E-2</v>
      </c>
    </row>
    <row r="165" spans="1:10" ht="27.75" customHeight="1" x14ac:dyDescent="0.25">
      <c r="A165" s="156" t="s">
        <v>670</v>
      </c>
      <c r="B165" s="28"/>
      <c r="C165" s="163">
        <v>0</v>
      </c>
      <c r="D165" s="128">
        <v>0.96399999999999997</v>
      </c>
      <c r="E165" s="129">
        <v>6.5000000000000002E-2</v>
      </c>
      <c r="F165" s="130">
        <v>1.7999999999999999E-2</v>
      </c>
      <c r="G165" s="190">
        <v>222.59</v>
      </c>
      <c r="H165" s="190">
        <v>1.88</v>
      </c>
      <c r="I165" s="193">
        <v>1.88</v>
      </c>
      <c r="J165" s="194">
        <v>2.1000000000000001E-2</v>
      </c>
    </row>
    <row r="166" spans="1:10" ht="27.75" customHeight="1" x14ac:dyDescent="0.25">
      <c r="A166" s="156" t="s">
        <v>671</v>
      </c>
      <c r="B166" s="28"/>
      <c r="C166" s="163">
        <v>0</v>
      </c>
      <c r="D166" s="128">
        <v>0.96399999999999997</v>
      </c>
      <c r="E166" s="129">
        <v>6.5000000000000002E-2</v>
      </c>
      <c r="F166" s="130">
        <v>1.7999999999999999E-2</v>
      </c>
      <c r="G166" s="190">
        <v>542.20000000000005</v>
      </c>
      <c r="H166" s="190">
        <v>1.88</v>
      </c>
      <c r="I166" s="193">
        <v>1.88</v>
      </c>
      <c r="J166" s="194">
        <v>2.1000000000000001E-2</v>
      </c>
    </row>
    <row r="167" spans="1:10" ht="27.75" customHeight="1" x14ac:dyDescent="0.25">
      <c r="A167" s="156" t="s">
        <v>672</v>
      </c>
      <c r="B167" s="28"/>
      <c r="C167" s="163">
        <v>0</v>
      </c>
      <c r="D167" s="128">
        <v>0.96399999999999997</v>
      </c>
      <c r="E167" s="129">
        <v>6.5000000000000002E-2</v>
      </c>
      <c r="F167" s="130">
        <v>1.7999999999999999E-2</v>
      </c>
      <c r="G167" s="190">
        <v>993.59</v>
      </c>
      <c r="H167" s="190">
        <v>1.88</v>
      </c>
      <c r="I167" s="193">
        <v>1.88</v>
      </c>
      <c r="J167" s="194">
        <v>2.1000000000000001E-2</v>
      </c>
    </row>
    <row r="168" spans="1:10" ht="27.75" customHeight="1" x14ac:dyDescent="0.25">
      <c r="A168" s="156" t="s">
        <v>673</v>
      </c>
      <c r="B168" s="28"/>
      <c r="C168" s="163">
        <v>0</v>
      </c>
      <c r="D168" s="128">
        <v>0.96399999999999997</v>
      </c>
      <c r="E168" s="129">
        <v>6.5000000000000002E-2</v>
      </c>
      <c r="F168" s="130">
        <v>1.7999999999999999E-2</v>
      </c>
      <c r="G168" s="190">
        <v>2294.92</v>
      </c>
      <c r="H168" s="190">
        <v>1.88</v>
      </c>
      <c r="I168" s="193">
        <v>1.88</v>
      </c>
      <c r="J168" s="194">
        <v>2.1000000000000001E-2</v>
      </c>
    </row>
    <row r="169" spans="1:10" ht="27.75" customHeight="1" x14ac:dyDescent="0.25">
      <c r="A169" s="156" t="s">
        <v>674</v>
      </c>
      <c r="B169" s="28"/>
      <c r="C169" s="163" t="s">
        <v>120</v>
      </c>
      <c r="D169" s="131">
        <v>5.8419999999999996</v>
      </c>
      <c r="E169" s="132">
        <v>0.35599999999999998</v>
      </c>
      <c r="F169" s="130">
        <v>0.219</v>
      </c>
      <c r="G169" s="191">
        <v>0</v>
      </c>
      <c r="H169" s="191">
        <v>0</v>
      </c>
      <c r="I169" s="249">
        <v>0</v>
      </c>
      <c r="J169" s="192">
        <v>0</v>
      </c>
    </row>
    <row r="170" spans="1:10" ht="27.75" customHeight="1" x14ac:dyDescent="0.25">
      <c r="A170" s="156" t="s">
        <v>675</v>
      </c>
      <c r="B170" s="28"/>
      <c r="C170" s="163">
        <v>0</v>
      </c>
      <c r="D170" s="128">
        <v>-1.863</v>
      </c>
      <c r="E170" s="129">
        <v>-0.17199999999999999</v>
      </c>
      <c r="F170" s="130">
        <v>-3.3000000000000002E-2</v>
      </c>
      <c r="G170" s="158">
        <v>0</v>
      </c>
      <c r="H170" s="191">
        <v>0</v>
      </c>
      <c r="I170" s="249">
        <v>0</v>
      </c>
      <c r="J170" s="192">
        <v>0</v>
      </c>
    </row>
    <row r="171" spans="1:10" ht="27.75" customHeight="1" x14ac:dyDescent="0.25">
      <c r="A171" s="156" t="s">
        <v>676</v>
      </c>
      <c r="B171" s="28"/>
      <c r="C171" s="163">
        <v>0</v>
      </c>
      <c r="D171" s="128">
        <v>-1.92</v>
      </c>
      <c r="E171" s="129">
        <v>-0.17100000000000001</v>
      </c>
      <c r="F171" s="130">
        <v>-3.5000000000000003E-2</v>
      </c>
      <c r="G171" s="158">
        <v>0</v>
      </c>
      <c r="H171" s="191">
        <v>0</v>
      </c>
      <c r="I171" s="249">
        <v>0</v>
      </c>
      <c r="J171" s="192">
        <v>0</v>
      </c>
    </row>
    <row r="172" spans="1:10" ht="27.75" customHeight="1" x14ac:dyDescent="0.25">
      <c r="A172" s="156" t="s">
        <v>677</v>
      </c>
      <c r="B172" s="28"/>
      <c r="C172" s="163">
        <v>0</v>
      </c>
      <c r="D172" s="128">
        <v>-1.863</v>
      </c>
      <c r="E172" s="129">
        <v>-0.17199999999999999</v>
      </c>
      <c r="F172" s="130">
        <v>-3.3000000000000002E-2</v>
      </c>
      <c r="G172" s="158">
        <v>0</v>
      </c>
      <c r="H172" s="191">
        <v>0</v>
      </c>
      <c r="I172" s="249">
        <v>0</v>
      </c>
      <c r="J172" s="194">
        <v>5.5E-2</v>
      </c>
    </row>
    <row r="173" spans="1:10" ht="27.75" customHeight="1" x14ac:dyDescent="0.25">
      <c r="A173" s="156" t="s">
        <v>678</v>
      </c>
      <c r="B173" s="28"/>
      <c r="C173" s="163">
        <v>0</v>
      </c>
      <c r="D173" s="128">
        <v>-1.92</v>
      </c>
      <c r="E173" s="129">
        <v>-0.17100000000000001</v>
      </c>
      <c r="F173" s="130">
        <v>-3.5000000000000003E-2</v>
      </c>
      <c r="G173" s="158">
        <v>0</v>
      </c>
      <c r="H173" s="191">
        <v>0</v>
      </c>
      <c r="I173" s="249">
        <v>0</v>
      </c>
      <c r="J173" s="194">
        <v>4.9000000000000002E-2</v>
      </c>
    </row>
    <row r="174" spans="1:10" ht="27.75" customHeight="1" x14ac:dyDescent="0.25">
      <c r="A174" s="156" t="s">
        <v>679</v>
      </c>
      <c r="B174" s="28"/>
      <c r="C174" s="163">
        <v>0</v>
      </c>
      <c r="D174" s="128">
        <v>-2.4849999999999999</v>
      </c>
      <c r="E174" s="129">
        <v>-0.182</v>
      </c>
      <c r="F174" s="130">
        <v>-4.7E-2</v>
      </c>
      <c r="G174" s="190">
        <v>31.94</v>
      </c>
      <c r="H174" s="191">
        <v>0</v>
      </c>
      <c r="I174" s="249">
        <v>0</v>
      </c>
      <c r="J174" s="194">
        <v>9.0999999999999998E-2</v>
      </c>
    </row>
    <row r="175" spans="1:10" ht="27.75" customHeight="1" x14ac:dyDescent="0.25">
      <c r="A175" s="156" t="s">
        <v>680</v>
      </c>
      <c r="B175" s="28"/>
      <c r="C175" s="163" t="s">
        <v>74</v>
      </c>
      <c r="D175" s="128">
        <v>0.53200000000000003</v>
      </c>
      <c r="E175" s="129">
        <v>4.9000000000000002E-2</v>
      </c>
      <c r="F175" s="130">
        <v>0.01</v>
      </c>
      <c r="G175" s="190">
        <v>0.45</v>
      </c>
      <c r="H175" s="191">
        <v>0</v>
      </c>
      <c r="I175" s="249">
        <v>0</v>
      </c>
      <c r="J175" s="192">
        <v>0</v>
      </c>
    </row>
    <row r="176" spans="1:10" ht="27.75" customHeight="1" x14ac:dyDescent="0.25">
      <c r="A176" s="156" t="s">
        <v>681</v>
      </c>
      <c r="B176" s="28"/>
      <c r="C176" s="163" t="s">
        <v>710</v>
      </c>
      <c r="D176" s="128">
        <v>0.53200000000000003</v>
      </c>
      <c r="E176" s="129">
        <v>4.9000000000000002E-2</v>
      </c>
      <c r="F176" s="130">
        <v>0.01</v>
      </c>
      <c r="G176" s="191">
        <v>0</v>
      </c>
      <c r="H176" s="191">
        <v>0</v>
      </c>
      <c r="I176" s="249">
        <v>0</v>
      </c>
      <c r="J176" s="192">
        <v>0</v>
      </c>
    </row>
    <row r="177" spans="1:10" ht="27.75" customHeight="1" x14ac:dyDescent="0.25">
      <c r="A177" s="156" t="s">
        <v>682</v>
      </c>
      <c r="B177" s="28"/>
      <c r="C177" s="163" t="s">
        <v>78</v>
      </c>
      <c r="D177" s="128">
        <v>0.55000000000000004</v>
      </c>
      <c r="E177" s="129">
        <v>5.0999999999999997E-2</v>
      </c>
      <c r="F177" s="130">
        <v>0.01</v>
      </c>
      <c r="G177" s="190">
        <v>0.45</v>
      </c>
      <c r="H177" s="191">
        <v>0</v>
      </c>
      <c r="I177" s="249">
        <v>0</v>
      </c>
      <c r="J177" s="192">
        <v>0</v>
      </c>
    </row>
    <row r="178" spans="1:10" ht="27.75" customHeight="1" x14ac:dyDescent="0.25">
      <c r="A178" s="156" t="s">
        <v>683</v>
      </c>
      <c r="B178" s="28"/>
      <c r="C178" s="163" t="s">
        <v>78</v>
      </c>
      <c r="D178" s="128">
        <v>0.55000000000000004</v>
      </c>
      <c r="E178" s="129">
        <v>5.0999999999999997E-2</v>
      </c>
      <c r="F178" s="130">
        <v>0.01</v>
      </c>
      <c r="G178" s="190">
        <v>0.62</v>
      </c>
      <c r="H178" s="191">
        <v>0</v>
      </c>
      <c r="I178" s="249">
        <v>0</v>
      </c>
      <c r="J178" s="192">
        <v>0</v>
      </c>
    </row>
    <row r="179" spans="1:10" ht="27.75" customHeight="1" x14ac:dyDescent="0.25">
      <c r="A179" s="156" t="s">
        <v>684</v>
      </c>
      <c r="B179" s="28"/>
      <c r="C179" s="163" t="s">
        <v>78</v>
      </c>
      <c r="D179" s="128">
        <v>0.55000000000000004</v>
      </c>
      <c r="E179" s="129">
        <v>5.0999999999999997E-2</v>
      </c>
      <c r="F179" s="130">
        <v>0.01</v>
      </c>
      <c r="G179" s="190">
        <v>0.93</v>
      </c>
      <c r="H179" s="191">
        <v>0</v>
      </c>
      <c r="I179" s="249">
        <v>0</v>
      </c>
      <c r="J179" s="192">
        <v>0</v>
      </c>
    </row>
    <row r="180" spans="1:10" ht="27.75" customHeight="1" x14ac:dyDescent="0.25">
      <c r="A180" s="156" t="s">
        <v>685</v>
      </c>
      <c r="B180" s="28"/>
      <c r="C180" s="163" t="s">
        <v>78</v>
      </c>
      <c r="D180" s="128">
        <v>0.55000000000000004</v>
      </c>
      <c r="E180" s="129">
        <v>5.0999999999999997E-2</v>
      </c>
      <c r="F180" s="130">
        <v>0.01</v>
      </c>
      <c r="G180" s="190">
        <v>1.45</v>
      </c>
      <c r="H180" s="191">
        <v>0</v>
      </c>
      <c r="I180" s="249">
        <v>0</v>
      </c>
      <c r="J180" s="192">
        <v>0</v>
      </c>
    </row>
    <row r="181" spans="1:10" ht="27.75" customHeight="1" x14ac:dyDescent="0.25">
      <c r="A181" s="156" t="s">
        <v>686</v>
      </c>
      <c r="B181" s="28"/>
      <c r="C181" s="163" t="s">
        <v>78</v>
      </c>
      <c r="D181" s="128">
        <v>0.55000000000000004</v>
      </c>
      <c r="E181" s="129">
        <v>5.0999999999999997E-2</v>
      </c>
      <c r="F181" s="130">
        <v>0.01</v>
      </c>
      <c r="G181" s="190">
        <v>3.01</v>
      </c>
      <c r="H181" s="191">
        <v>0</v>
      </c>
      <c r="I181" s="249">
        <v>0</v>
      </c>
      <c r="J181" s="192">
        <v>0</v>
      </c>
    </row>
    <row r="182" spans="1:10" ht="27.75" customHeight="1" x14ac:dyDescent="0.25">
      <c r="A182" s="156" t="s">
        <v>687</v>
      </c>
      <c r="B182" s="28"/>
      <c r="C182" s="163" t="s">
        <v>711</v>
      </c>
      <c r="D182" s="128">
        <v>0.55000000000000004</v>
      </c>
      <c r="E182" s="129">
        <v>5.0999999999999997E-2</v>
      </c>
      <c r="F182" s="130">
        <v>0.01</v>
      </c>
      <c r="G182" s="191">
        <v>0</v>
      </c>
      <c r="H182" s="191">
        <v>0</v>
      </c>
      <c r="I182" s="249">
        <v>0</v>
      </c>
      <c r="J182" s="192">
        <v>0</v>
      </c>
    </row>
    <row r="183" spans="1:10" ht="27.75" customHeight="1" x14ac:dyDescent="0.25">
      <c r="A183" s="156" t="s">
        <v>688</v>
      </c>
      <c r="B183" s="28"/>
      <c r="C183" s="163">
        <v>0</v>
      </c>
      <c r="D183" s="128">
        <v>0.35399999999999998</v>
      </c>
      <c r="E183" s="129">
        <v>3.1E-2</v>
      </c>
      <c r="F183" s="130">
        <v>6.0000000000000001E-3</v>
      </c>
      <c r="G183" s="190">
        <v>0.52</v>
      </c>
      <c r="H183" s="190">
        <v>0.31</v>
      </c>
      <c r="I183" s="193">
        <v>0.31</v>
      </c>
      <c r="J183" s="194">
        <v>8.9999999999999993E-3</v>
      </c>
    </row>
    <row r="184" spans="1:10" ht="27.75" customHeight="1" x14ac:dyDescent="0.25">
      <c r="A184" s="156" t="s">
        <v>689</v>
      </c>
      <c r="B184" s="28"/>
      <c r="C184" s="163">
        <v>0</v>
      </c>
      <c r="D184" s="128">
        <v>0.35399999999999998</v>
      </c>
      <c r="E184" s="129">
        <v>3.1E-2</v>
      </c>
      <c r="F184" s="130">
        <v>6.0000000000000001E-3</v>
      </c>
      <c r="G184" s="190">
        <v>4.96</v>
      </c>
      <c r="H184" s="190">
        <v>0.31</v>
      </c>
      <c r="I184" s="193">
        <v>0.31</v>
      </c>
      <c r="J184" s="194">
        <v>8.9999999999999993E-3</v>
      </c>
    </row>
    <row r="185" spans="1:10" ht="27.75" customHeight="1" x14ac:dyDescent="0.25">
      <c r="A185" s="156" t="s">
        <v>690</v>
      </c>
      <c r="B185" s="28"/>
      <c r="C185" s="163">
        <v>0</v>
      </c>
      <c r="D185" s="128">
        <v>0.35399999999999998</v>
      </c>
      <c r="E185" s="129">
        <v>3.1E-2</v>
      </c>
      <c r="F185" s="130">
        <v>6.0000000000000001E-3</v>
      </c>
      <c r="G185" s="190">
        <v>9.06</v>
      </c>
      <c r="H185" s="190">
        <v>0.31</v>
      </c>
      <c r="I185" s="193">
        <v>0.31</v>
      </c>
      <c r="J185" s="194">
        <v>8.9999999999999993E-3</v>
      </c>
    </row>
    <row r="186" spans="1:10" ht="27.75" customHeight="1" x14ac:dyDescent="0.25">
      <c r="A186" s="156" t="s">
        <v>691</v>
      </c>
      <c r="B186" s="28"/>
      <c r="C186" s="163">
        <v>0</v>
      </c>
      <c r="D186" s="128">
        <v>0.35399999999999998</v>
      </c>
      <c r="E186" s="129">
        <v>3.1E-2</v>
      </c>
      <c r="F186" s="130">
        <v>6.0000000000000001E-3</v>
      </c>
      <c r="G186" s="190">
        <v>14.94</v>
      </c>
      <c r="H186" s="190">
        <v>0.31</v>
      </c>
      <c r="I186" s="193">
        <v>0.31</v>
      </c>
      <c r="J186" s="194">
        <v>8.9999999999999993E-3</v>
      </c>
    </row>
    <row r="187" spans="1:10" ht="27.75" customHeight="1" x14ac:dyDescent="0.25">
      <c r="A187" s="156" t="s">
        <v>692</v>
      </c>
      <c r="B187" s="28"/>
      <c r="C187" s="163">
        <v>0</v>
      </c>
      <c r="D187" s="128">
        <v>0.35399999999999998</v>
      </c>
      <c r="E187" s="129">
        <v>3.1E-2</v>
      </c>
      <c r="F187" s="130">
        <v>6.0000000000000001E-3</v>
      </c>
      <c r="G187" s="190">
        <v>34.47</v>
      </c>
      <c r="H187" s="190">
        <v>0.31</v>
      </c>
      <c r="I187" s="193">
        <v>0.31</v>
      </c>
      <c r="J187" s="194">
        <v>8.9999999999999993E-3</v>
      </c>
    </row>
    <row r="188" spans="1:10" ht="27.75" customHeight="1" x14ac:dyDescent="0.25">
      <c r="A188" s="156" t="s">
        <v>693</v>
      </c>
      <c r="B188" s="28"/>
      <c r="C188" s="163">
        <v>0</v>
      </c>
      <c r="D188" s="128">
        <v>0.36399999999999999</v>
      </c>
      <c r="E188" s="129">
        <v>2.7E-2</v>
      </c>
      <c r="F188" s="130">
        <v>7.0000000000000001E-3</v>
      </c>
      <c r="G188" s="190">
        <v>0.64</v>
      </c>
      <c r="H188" s="190">
        <v>0.46</v>
      </c>
      <c r="I188" s="193">
        <v>0.46</v>
      </c>
      <c r="J188" s="194">
        <v>8.0000000000000002E-3</v>
      </c>
    </row>
    <row r="189" spans="1:10" ht="27.75" customHeight="1" x14ac:dyDescent="0.25">
      <c r="A189" s="156" t="s">
        <v>694</v>
      </c>
      <c r="B189" s="28"/>
      <c r="C189" s="163">
        <v>0</v>
      </c>
      <c r="D189" s="128">
        <v>0.36399999999999999</v>
      </c>
      <c r="E189" s="129">
        <v>2.7E-2</v>
      </c>
      <c r="F189" s="130">
        <v>7.0000000000000001E-3</v>
      </c>
      <c r="G189" s="190">
        <v>7.68</v>
      </c>
      <c r="H189" s="190">
        <v>0.46</v>
      </c>
      <c r="I189" s="193">
        <v>0.46</v>
      </c>
      <c r="J189" s="194">
        <v>8.0000000000000002E-3</v>
      </c>
    </row>
    <row r="190" spans="1:10" ht="27.75" customHeight="1" x14ac:dyDescent="0.25">
      <c r="A190" s="156" t="s">
        <v>695</v>
      </c>
      <c r="B190" s="28"/>
      <c r="C190" s="163">
        <v>0</v>
      </c>
      <c r="D190" s="128">
        <v>0.36399999999999999</v>
      </c>
      <c r="E190" s="129">
        <v>2.7E-2</v>
      </c>
      <c r="F190" s="130">
        <v>7.0000000000000001E-3</v>
      </c>
      <c r="G190" s="190">
        <v>14.19</v>
      </c>
      <c r="H190" s="190">
        <v>0.46</v>
      </c>
      <c r="I190" s="193">
        <v>0.46</v>
      </c>
      <c r="J190" s="194">
        <v>8.0000000000000002E-3</v>
      </c>
    </row>
    <row r="191" spans="1:10" ht="27.75" customHeight="1" x14ac:dyDescent="0.25">
      <c r="A191" s="156" t="s">
        <v>696</v>
      </c>
      <c r="B191" s="28"/>
      <c r="C191" s="163">
        <v>0</v>
      </c>
      <c r="D191" s="128">
        <v>0.36399999999999999</v>
      </c>
      <c r="E191" s="129">
        <v>2.7E-2</v>
      </c>
      <c r="F191" s="130">
        <v>7.0000000000000001E-3</v>
      </c>
      <c r="G191" s="190">
        <v>23.52</v>
      </c>
      <c r="H191" s="190">
        <v>0.46</v>
      </c>
      <c r="I191" s="193">
        <v>0.46</v>
      </c>
      <c r="J191" s="194">
        <v>8.0000000000000002E-3</v>
      </c>
    </row>
    <row r="192" spans="1:10" ht="27.75" customHeight="1" x14ac:dyDescent="0.25">
      <c r="A192" s="156" t="s">
        <v>697</v>
      </c>
      <c r="B192" s="28"/>
      <c r="C192" s="163">
        <v>0</v>
      </c>
      <c r="D192" s="128">
        <v>0.36399999999999999</v>
      </c>
      <c r="E192" s="129">
        <v>2.7E-2</v>
      </c>
      <c r="F192" s="130">
        <v>7.0000000000000001E-3</v>
      </c>
      <c r="G192" s="190">
        <v>54.47</v>
      </c>
      <c r="H192" s="190">
        <v>0.46</v>
      </c>
      <c r="I192" s="193">
        <v>0.46</v>
      </c>
      <c r="J192" s="194">
        <v>8.0000000000000002E-3</v>
      </c>
    </row>
    <row r="193" spans="1:10" ht="27.75" customHeight="1" x14ac:dyDescent="0.25">
      <c r="A193" s="156" t="s">
        <v>698</v>
      </c>
      <c r="B193" s="28"/>
      <c r="C193" s="163">
        <v>0</v>
      </c>
      <c r="D193" s="128">
        <v>0.28699999999999998</v>
      </c>
      <c r="E193" s="129">
        <v>1.9E-2</v>
      </c>
      <c r="F193" s="130">
        <v>5.0000000000000001E-3</v>
      </c>
      <c r="G193" s="190">
        <v>7</v>
      </c>
      <c r="H193" s="190">
        <v>0.56000000000000005</v>
      </c>
      <c r="I193" s="193">
        <v>0.56000000000000005</v>
      </c>
      <c r="J193" s="194">
        <v>6.0000000000000001E-3</v>
      </c>
    </row>
    <row r="194" spans="1:10" ht="27.75" customHeight="1" x14ac:dyDescent="0.25">
      <c r="A194" s="156" t="s">
        <v>699</v>
      </c>
      <c r="B194" s="28"/>
      <c r="C194" s="163">
        <v>0</v>
      </c>
      <c r="D194" s="128">
        <v>0.28699999999999998</v>
      </c>
      <c r="E194" s="129">
        <v>1.9E-2</v>
      </c>
      <c r="F194" s="130">
        <v>5.0000000000000001E-3</v>
      </c>
      <c r="G194" s="190">
        <v>66.239999999999995</v>
      </c>
      <c r="H194" s="190">
        <v>0.56000000000000005</v>
      </c>
      <c r="I194" s="193">
        <v>0.56000000000000005</v>
      </c>
      <c r="J194" s="194">
        <v>6.0000000000000001E-3</v>
      </c>
    </row>
    <row r="195" spans="1:10" ht="27.75" customHeight="1" x14ac:dyDescent="0.25">
      <c r="A195" s="156" t="s">
        <v>700</v>
      </c>
      <c r="B195" s="28"/>
      <c r="C195" s="163">
        <v>0</v>
      </c>
      <c r="D195" s="128">
        <v>0.28699999999999998</v>
      </c>
      <c r="E195" s="129">
        <v>1.9E-2</v>
      </c>
      <c r="F195" s="130">
        <v>5.0000000000000001E-3</v>
      </c>
      <c r="G195" s="190">
        <v>161.35</v>
      </c>
      <c r="H195" s="190">
        <v>0.56000000000000005</v>
      </c>
      <c r="I195" s="193">
        <v>0.56000000000000005</v>
      </c>
      <c r="J195" s="194">
        <v>6.0000000000000001E-3</v>
      </c>
    </row>
    <row r="196" spans="1:10" ht="27.75" customHeight="1" x14ac:dyDescent="0.25">
      <c r="A196" s="156" t="s">
        <v>701</v>
      </c>
      <c r="B196" s="28"/>
      <c r="C196" s="163">
        <v>0</v>
      </c>
      <c r="D196" s="128">
        <v>0.28699999999999998</v>
      </c>
      <c r="E196" s="129">
        <v>1.9E-2</v>
      </c>
      <c r="F196" s="130">
        <v>5.0000000000000001E-3</v>
      </c>
      <c r="G196" s="190">
        <v>295.68</v>
      </c>
      <c r="H196" s="190">
        <v>0.56000000000000005</v>
      </c>
      <c r="I196" s="193">
        <v>0.56000000000000005</v>
      </c>
      <c r="J196" s="194">
        <v>6.0000000000000001E-3</v>
      </c>
    </row>
    <row r="197" spans="1:10" ht="27.75" customHeight="1" x14ac:dyDescent="0.25">
      <c r="A197" s="156" t="s">
        <v>702</v>
      </c>
      <c r="B197" s="28"/>
      <c r="C197" s="163">
        <v>0</v>
      </c>
      <c r="D197" s="128">
        <v>0.28699999999999998</v>
      </c>
      <c r="E197" s="129">
        <v>1.9E-2</v>
      </c>
      <c r="F197" s="130">
        <v>5.0000000000000001E-3</v>
      </c>
      <c r="G197" s="190">
        <v>682.95</v>
      </c>
      <c r="H197" s="190">
        <v>0.56000000000000005</v>
      </c>
      <c r="I197" s="193">
        <v>0.56000000000000005</v>
      </c>
      <c r="J197" s="194">
        <v>6.0000000000000001E-3</v>
      </c>
    </row>
    <row r="198" spans="1:10" ht="27.75" customHeight="1" x14ac:dyDescent="0.25">
      <c r="A198" s="156" t="s">
        <v>703</v>
      </c>
      <c r="B198" s="28"/>
      <c r="C198" s="163" t="s">
        <v>120</v>
      </c>
      <c r="D198" s="131">
        <v>1.7390000000000001</v>
      </c>
      <c r="E198" s="132">
        <v>0.106</v>
      </c>
      <c r="F198" s="130">
        <v>6.5000000000000002E-2</v>
      </c>
      <c r="G198" s="191">
        <v>0</v>
      </c>
      <c r="H198" s="191">
        <v>0</v>
      </c>
      <c r="I198" s="249">
        <v>0</v>
      </c>
      <c r="J198" s="192">
        <v>0</v>
      </c>
    </row>
    <row r="199" spans="1:10" ht="27.75" customHeight="1" x14ac:dyDescent="0.25">
      <c r="A199" s="156" t="s">
        <v>704</v>
      </c>
      <c r="B199" s="28"/>
      <c r="C199" s="163">
        <v>0</v>
      </c>
      <c r="D199" s="128">
        <v>-0.55500000000000005</v>
      </c>
      <c r="E199" s="129">
        <v>-5.0999999999999997E-2</v>
      </c>
      <c r="F199" s="130">
        <v>-0.01</v>
      </c>
      <c r="G199" s="158">
        <v>0</v>
      </c>
      <c r="H199" s="191">
        <v>0</v>
      </c>
      <c r="I199" s="249">
        <v>0</v>
      </c>
      <c r="J199" s="192">
        <v>0</v>
      </c>
    </row>
    <row r="200" spans="1:10" ht="27.75" customHeight="1" x14ac:dyDescent="0.25">
      <c r="A200" s="156" t="s">
        <v>705</v>
      </c>
      <c r="B200" s="28"/>
      <c r="C200" s="163">
        <v>0</v>
      </c>
      <c r="D200" s="128">
        <v>-0.57099999999999995</v>
      </c>
      <c r="E200" s="129">
        <v>-5.0999999999999997E-2</v>
      </c>
      <c r="F200" s="130">
        <v>-0.01</v>
      </c>
      <c r="G200" s="158">
        <v>0</v>
      </c>
      <c r="H200" s="191">
        <v>0</v>
      </c>
      <c r="I200" s="249">
        <v>0</v>
      </c>
      <c r="J200" s="192">
        <v>0</v>
      </c>
    </row>
    <row r="201" spans="1:10" ht="27.75" customHeight="1" x14ac:dyDescent="0.25">
      <c r="A201" s="156" t="s">
        <v>706</v>
      </c>
      <c r="B201" s="28"/>
      <c r="C201" s="163">
        <v>0</v>
      </c>
      <c r="D201" s="128">
        <v>-0.55500000000000005</v>
      </c>
      <c r="E201" s="129">
        <v>-5.0999999999999997E-2</v>
      </c>
      <c r="F201" s="130">
        <v>-0.01</v>
      </c>
      <c r="G201" s="158">
        <v>0</v>
      </c>
      <c r="H201" s="191">
        <v>0</v>
      </c>
      <c r="I201" s="249">
        <v>0</v>
      </c>
      <c r="J201" s="194">
        <v>1.7000000000000001E-2</v>
      </c>
    </row>
    <row r="202" spans="1:10" ht="27.75" customHeight="1" x14ac:dyDescent="0.25">
      <c r="A202" s="156" t="s">
        <v>707</v>
      </c>
      <c r="B202" s="28"/>
      <c r="C202" s="163">
        <v>0</v>
      </c>
      <c r="D202" s="128">
        <v>-0.57099999999999995</v>
      </c>
      <c r="E202" s="129">
        <v>-5.0999999999999997E-2</v>
      </c>
      <c r="F202" s="130">
        <v>-0.01</v>
      </c>
      <c r="G202" s="158">
        <v>0</v>
      </c>
      <c r="H202" s="191">
        <v>0</v>
      </c>
      <c r="I202" s="249">
        <v>0</v>
      </c>
      <c r="J202" s="194">
        <v>1.4999999999999999E-2</v>
      </c>
    </row>
    <row r="203" spans="1:10" ht="27.75" customHeight="1" x14ac:dyDescent="0.25">
      <c r="A203" s="156" t="s">
        <v>708</v>
      </c>
      <c r="B203" s="28"/>
      <c r="C203" s="163">
        <v>0</v>
      </c>
      <c r="D203" s="128">
        <v>-0.74</v>
      </c>
      <c r="E203" s="129">
        <v>-5.3999999999999999E-2</v>
      </c>
      <c r="F203" s="130">
        <v>-1.4E-2</v>
      </c>
      <c r="G203" s="190">
        <v>9.5</v>
      </c>
      <c r="H203" s="191">
        <v>0</v>
      </c>
      <c r="I203" s="249">
        <v>0</v>
      </c>
      <c r="J203" s="194">
        <v>2.7E-2</v>
      </c>
    </row>
  </sheetData>
  <mergeCells count="12">
    <mergeCell ref="H9:J9"/>
    <mergeCell ref="F6:G6"/>
    <mergeCell ref="F7:G7"/>
    <mergeCell ref="B8:D8"/>
    <mergeCell ref="F8:G8"/>
    <mergeCell ref="F9:G9"/>
    <mergeCell ref="F5:G5"/>
    <mergeCell ref="B1:D1"/>
    <mergeCell ref="F1:H1"/>
    <mergeCell ref="A2:J2"/>
    <mergeCell ref="A4:D4"/>
    <mergeCell ref="F4:J4"/>
  </mergeCells>
  <hyperlinks>
    <hyperlink ref="A1" location="Overview!A1" display="Back to Overview" xr:uid="{362D2620-7265-4A00-879E-85DEDA670647}"/>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3697-259B-4DDD-AF8C-77E33D8A8707}">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NGED South West Area (GSP Group _L)"</f>
        <v>Southern Electric Power Distribution plc - Effective from 1 April 2027 - Final LDNO tariffs in NGED South West Area (GSP Group _L)</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78" t="s">
        <v>44</v>
      </c>
      <c r="B5" s="83" t="s">
        <v>45</v>
      </c>
      <c r="C5" s="93" t="s">
        <v>46</v>
      </c>
      <c r="D5" s="80" t="s">
        <v>47</v>
      </c>
      <c r="E5" s="87"/>
      <c r="F5" s="328"/>
      <c r="G5" s="329"/>
      <c r="H5" s="84" t="s">
        <v>48</v>
      </c>
      <c r="I5" s="85" t="s">
        <v>49</v>
      </c>
      <c r="J5" s="80" t="s">
        <v>47</v>
      </c>
      <c r="K5" s="87"/>
      <c r="L5" s="4"/>
      <c r="M5" s="4"/>
    </row>
    <row r="6" spans="1:13" ht="56.25" customHeight="1" x14ac:dyDescent="0.25">
      <c r="A6" s="81" t="s">
        <v>50</v>
      </c>
      <c r="B6" s="197" t="s">
        <v>410</v>
      </c>
      <c r="C6" s="198" t="s">
        <v>411</v>
      </c>
      <c r="D6" s="199" t="s">
        <v>412</v>
      </c>
      <c r="E6" s="87"/>
      <c r="F6" s="330" t="s">
        <v>718</v>
      </c>
      <c r="G6" s="330"/>
      <c r="H6" s="197" t="s">
        <v>410</v>
      </c>
      <c r="I6" s="198" t="s">
        <v>411</v>
      </c>
      <c r="J6" s="198" t="s">
        <v>412</v>
      </c>
      <c r="K6" s="87"/>
      <c r="L6" s="4"/>
      <c r="M6" s="4"/>
    </row>
    <row r="7" spans="1:13" ht="56.25" customHeight="1" x14ac:dyDescent="0.25">
      <c r="A7" s="81" t="s">
        <v>55</v>
      </c>
      <c r="B7" s="200" t="s">
        <v>709</v>
      </c>
      <c r="C7" s="202" t="s">
        <v>413</v>
      </c>
      <c r="D7" s="199" t="s">
        <v>414</v>
      </c>
      <c r="E7" s="87"/>
      <c r="F7" s="330" t="s">
        <v>719</v>
      </c>
      <c r="G7" s="330"/>
      <c r="H7" s="200" t="s">
        <v>709</v>
      </c>
      <c r="I7" s="198" t="s">
        <v>416</v>
      </c>
      <c r="J7" s="198" t="s">
        <v>412</v>
      </c>
      <c r="K7" s="87"/>
      <c r="L7" s="4"/>
      <c r="M7" s="4"/>
    </row>
    <row r="8" spans="1:13" ht="55.5" customHeight="1" x14ac:dyDescent="0.25">
      <c r="A8" s="82" t="s">
        <v>59</v>
      </c>
      <c r="B8" s="335" t="s">
        <v>60</v>
      </c>
      <c r="C8" s="336"/>
      <c r="D8" s="337"/>
      <c r="E8" s="87"/>
      <c r="F8" s="330" t="s">
        <v>55</v>
      </c>
      <c r="G8" s="330"/>
      <c r="H8" s="200" t="s">
        <v>709</v>
      </c>
      <c r="I8" s="198" t="s">
        <v>413</v>
      </c>
      <c r="J8" s="198" t="s">
        <v>414</v>
      </c>
      <c r="K8" s="87"/>
      <c r="L8" s="4"/>
      <c r="M8" s="4"/>
    </row>
    <row r="9" spans="1:13" s="79" customFormat="1" ht="55.5" customHeight="1" x14ac:dyDescent="0.25">
      <c r="E9" s="91"/>
      <c r="F9" s="396" t="s">
        <v>59</v>
      </c>
      <c r="G9" s="397"/>
      <c r="H9" s="373" t="s">
        <v>60</v>
      </c>
      <c r="I9" s="374"/>
      <c r="J9" s="375"/>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157" t="s">
        <v>720</v>
      </c>
      <c r="D14" s="187">
        <v>15.081</v>
      </c>
      <c r="E14" s="188">
        <v>1.2030000000000001</v>
      </c>
      <c r="F14" s="189">
        <v>0.11899999999999999</v>
      </c>
      <c r="G14" s="190">
        <v>10.59</v>
      </c>
      <c r="H14" s="191">
        <v>0</v>
      </c>
      <c r="I14" s="249">
        <v>0</v>
      </c>
      <c r="J14" s="192">
        <v>0</v>
      </c>
    </row>
    <row r="15" spans="1:13" ht="27.75" customHeight="1" x14ac:dyDescent="0.25">
      <c r="A15" s="156" t="s">
        <v>519</v>
      </c>
      <c r="B15" s="28"/>
      <c r="C15" s="157">
        <v>2</v>
      </c>
      <c r="D15" s="187">
        <v>15.081</v>
      </c>
      <c r="E15" s="188">
        <v>1.2030000000000001</v>
      </c>
      <c r="F15" s="189">
        <v>0.11899999999999999</v>
      </c>
      <c r="G15" s="191">
        <v>0</v>
      </c>
      <c r="H15" s="191">
        <v>0</v>
      </c>
      <c r="I15" s="249">
        <v>0</v>
      </c>
      <c r="J15" s="192">
        <v>0</v>
      </c>
    </row>
    <row r="16" spans="1:13" ht="27.75" customHeight="1" x14ac:dyDescent="0.25">
      <c r="A16" s="156" t="s">
        <v>520</v>
      </c>
      <c r="B16" s="28"/>
      <c r="C16" s="157" t="s">
        <v>721</v>
      </c>
      <c r="D16" s="187">
        <v>14.754</v>
      </c>
      <c r="E16" s="188">
        <v>1.177</v>
      </c>
      <c r="F16" s="189">
        <v>0.11600000000000001</v>
      </c>
      <c r="G16" s="190">
        <v>11.43</v>
      </c>
      <c r="H16" s="191">
        <v>0</v>
      </c>
      <c r="I16" s="249">
        <v>0</v>
      </c>
      <c r="J16" s="192">
        <v>0</v>
      </c>
    </row>
    <row r="17" spans="1:10" ht="27.75" customHeight="1" x14ac:dyDescent="0.25">
      <c r="A17" s="156" t="s">
        <v>521</v>
      </c>
      <c r="B17" s="28"/>
      <c r="C17" s="157" t="s">
        <v>721</v>
      </c>
      <c r="D17" s="187">
        <v>14.754</v>
      </c>
      <c r="E17" s="188">
        <v>1.177</v>
      </c>
      <c r="F17" s="189">
        <v>0.11600000000000001</v>
      </c>
      <c r="G17" s="190">
        <v>13.38</v>
      </c>
      <c r="H17" s="191">
        <v>0</v>
      </c>
      <c r="I17" s="249">
        <v>0</v>
      </c>
      <c r="J17" s="192">
        <v>0</v>
      </c>
    </row>
    <row r="18" spans="1:10" ht="27.75" customHeight="1" x14ac:dyDescent="0.25">
      <c r="A18" s="156" t="s">
        <v>522</v>
      </c>
      <c r="B18" s="28"/>
      <c r="C18" s="157" t="s">
        <v>721</v>
      </c>
      <c r="D18" s="187">
        <v>14.754</v>
      </c>
      <c r="E18" s="188">
        <v>1.177</v>
      </c>
      <c r="F18" s="189">
        <v>0.11600000000000001</v>
      </c>
      <c r="G18" s="190">
        <v>19.36</v>
      </c>
      <c r="H18" s="191">
        <v>0</v>
      </c>
      <c r="I18" s="249">
        <v>0</v>
      </c>
      <c r="J18" s="192">
        <v>0</v>
      </c>
    </row>
    <row r="19" spans="1:10" ht="27.75" customHeight="1" x14ac:dyDescent="0.25">
      <c r="A19" s="156" t="s">
        <v>523</v>
      </c>
      <c r="B19" s="28"/>
      <c r="C19" s="157" t="s">
        <v>721</v>
      </c>
      <c r="D19" s="187">
        <v>14.754</v>
      </c>
      <c r="E19" s="188">
        <v>1.177</v>
      </c>
      <c r="F19" s="189">
        <v>0.11600000000000001</v>
      </c>
      <c r="G19" s="190">
        <v>27.36</v>
      </c>
      <c r="H19" s="191">
        <v>0</v>
      </c>
      <c r="I19" s="249">
        <v>0</v>
      </c>
      <c r="J19" s="192">
        <v>0</v>
      </c>
    </row>
    <row r="20" spans="1:10" ht="27.75" customHeight="1" x14ac:dyDescent="0.25">
      <c r="A20" s="156" t="s">
        <v>524</v>
      </c>
      <c r="B20" s="28"/>
      <c r="C20" s="157" t="s">
        <v>721</v>
      </c>
      <c r="D20" s="187">
        <v>14.754</v>
      </c>
      <c r="E20" s="188">
        <v>1.177</v>
      </c>
      <c r="F20" s="189">
        <v>0.11600000000000001</v>
      </c>
      <c r="G20" s="190">
        <v>50.14</v>
      </c>
      <c r="H20" s="191">
        <v>0</v>
      </c>
      <c r="I20" s="249">
        <v>0</v>
      </c>
      <c r="J20" s="192">
        <v>0</v>
      </c>
    </row>
    <row r="21" spans="1:10" ht="27.75" customHeight="1" x14ac:dyDescent="0.25">
      <c r="A21" s="156" t="s">
        <v>525</v>
      </c>
      <c r="B21" s="28"/>
      <c r="C21" s="157">
        <v>4</v>
      </c>
      <c r="D21" s="187">
        <v>14.754</v>
      </c>
      <c r="E21" s="188">
        <v>1.177</v>
      </c>
      <c r="F21" s="189">
        <v>0.11600000000000001</v>
      </c>
      <c r="G21" s="191">
        <v>0</v>
      </c>
      <c r="H21" s="191">
        <v>0</v>
      </c>
      <c r="I21" s="249">
        <v>0</v>
      </c>
      <c r="J21" s="192">
        <v>0</v>
      </c>
    </row>
    <row r="22" spans="1:10" ht="27.75" customHeight="1" x14ac:dyDescent="0.25">
      <c r="A22" s="156" t="s">
        <v>526</v>
      </c>
      <c r="B22" s="28"/>
      <c r="C22" s="157">
        <v>0</v>
      </c>
      <c r="D22" s="187">
        <v>9.1620000000000008</v>
      </c>
      <c r="E22" s="188">
        <v>0.65100000000000002</v>
      </c>
      <c r="F22" s="189">
        <v>6.6000000000000003E-2</v>
      </c>
      <c r="G22" s="190">
        <v>11.33</v>
      </c>
      <c r="H22" s="190">
        <v>7.67</v>
      </c>
      <c r="I22" s="193">
        <v>7.67</v>
      </c>
      <c r="J22" s="194">
        <v>0.15</v>
      </c>
    </row>
    <row r="23" spans="1:10" ht="27.75" customHeight="1" x14ac:dyDescent="0.25">
      <c r="A23" s="156" t="s">
        <v>527</v>
      </c>
      <c r="B23" s="28"/>
      <c r="C23" s="157">
        <v>0</v>
      </c>
      <c r="D23" s="187">
        <v>9.1620000000000008</v>
      </c>
      <c r="E23" s="188">
        <v>0.65100000000000002</v>
      </c>
      <c r="F23" s="189">
        <v>6.6000000000000003E-2</v>
      </c>
      <c r="G23" s="190">
        <v>84.51</v>
      </c>
      <c r="H23" s="190">
        <v>7.67</v>
      </c>
      <c r="I23" s="193">
        <v>7.67</v>
      </c>
      <c r="J23" s="194">
        <v>0.15</v>
      </c>
    </row>
    <row r="24" spans="1:10" ht="27.75" customHeight="1" x14ac:dyDescent="0.25">
      <c r="A24" s="156" t="s">
        <v>528</v>
      </c>
      <c r="B24" s="28"/>
      <c r="C24" s="157">
        <v>0</v>
      </c>
      <c r="D24" s="187">
        <v>9.1620000000000008</v>
      </c>
      <c r="E24" s="188">
        <v>0.65100000000000002</v>
      </c>
      <c r="F24" s="189">
        <v>6.6000000000000003E-2</v>
      </c>
      <c r="G24" s="190">
        <v>142.66</v>
      </c>
      <c r="H24" s="190">
        <v>7.67</v>
      </c>
      <c r="I24" s="193">
        <v>7.67</v>
      </c>
      <c r="J24" s="194">
        <v>0.15</v>
      </c>
    </row>
    <row r="25" spans="1:10" ht="27.75" customHeight="1" x14ac:dyDescent="0.25">
      <c r="A25" s="156" t="s">
        <v>529</v>
      </c>
      <c r="B25" s="28"/>
      <c r="C25" s="157">
        <v>0</v>
      </c>
      <c r="D25" s="187">
        <v>9.1620000000000008</v>
      </c>
      <c r="E25" s="188">
        <v>0.65100000000000002</v>
      </c>
      <c r="F25" s="189">
        <v>6.6000000000000003E-2</v>
      </c>
      <c r="G25" s="190">
        <v>220.07</v>
      </c>
      <c r="H25" s="190">
        <v>7.67</v>
      </c>
      <c r="I25" s="193">
        <v>7.67</v>
      </c>
      <c r="J25" s="194">
        <v>0.15</v>
      </c>
    </row>
    <row r="26" spans="1:10" ht="27.75" customHeight="1" x14ac:dyDescent="0.25">
      <c r="A26" s="156" t="s">
        <v>530</v>
      </c>
      <c r="B26" s="28"/>
      <c r="C26" s="157">
        <v>0</v>
      </c>
      <c r="D26" s="187">
        <v>9.1620000000000008</v>
      </c>
      <c r="E26" s="188">
        <v>0.65100000000000002</v>
      </c>
      <c r="F26" s="189">
        <v>6.6000000000000003E-2</v>
      </c>
      <c r="G26" s="190">
        <v>473.87</v>
      </c>
      <c r="H26" s="190">
        <v>7.67</v>
      </c>
      <c r="I26" s="193">
        <v>7.67</v>
      </c>
      <c r="J26" s="194">
        <v>0.15</v>
      </c>
    </row>
    <row r="27" spans="1:10" ht="27.75" customHeight="1" x14ac:dyDescent="0.25">
      <c r="A27" s="156" t="s">
        <v>531</v>
      </c>
      <c r="B27" s="28"/>
      <c r="C27" s="163" t="s">
        <v>120</v>
      </c>
      <c r="D27" s="195">
        <v>45.018000000000001</v>
      </c>
      <c r="E27" s="196">
        <v>2.464</v>
      </c>
      <c r="F27" s="189">
        <v>1.224</v>
      </c>
      <c r="G27" s="191">
        <v>0</v>
      </c>
      <c r="H27" s="191">
        <v>0</v>
      </c>
      <c r="I27" s="249">
        <v>0</v>
      </c>
      <c r="J27" s="192">
        <v>0</v>
      </c>
    </row>
    <row r="28" spans="1:10" ht="27.75" customHeight="1" x14ac:dyDescent="0.25">
      <c r="A28" s="156" t="s">
        <v>532</v>
      </c>
      <c r="B28" s="28"/>
      <c r="C28" s="163">
        <v>0</v>
      </c>
      <c r="D28" s="187">
        <v>-15.28</v>
      </c>
      <c r="E28" s="188">
        <v>-1.2190000000000001</v>
      </c>
      <c r="F28" s="189">
        <v>-0.121</v>
      </c>
      <c r="G28" s="158">
        <v>0</v>
      </c>
      <c r="H28" s="191">
        <v>0</v>
      </c>
      <c r="I28" s="249">
        <v>0</v>
      </c>
      <c r="J28" s="192">
        <v>0</v>
      </c>
    </row>
    <row r="29" spans="1:10" ht="27.75" customHeight="1" x14ac:dyDescent="0.25">
      <c r="A29" s="156" t="s">
        <v>534</v>
      </c>
      <c r="B29" s="28"/>
      <c r="C29" s="163">
        <v>0</v>
      </c>
      <c r="D29" s="187">
        <v>-15.28</v>
      </c>
      <c r="E29" s="188">
        <v>-1.2190000000000001</v>
      </c>
      <c r="F29" s="189">
        <v>-0.121</v>
      </c>
      <c r="G29" s="158">
        <v>0</v>
      </c>
      <c r="H29" s="191">
        <v>0</v>
      </c>
      <c r="I29" s="249">
        <v>0</v>
      </c>
      <c r="J29" s="194">
        <v>0.312</v>
      </c>
    </row>
    <row r="30" spans="1:10" ht="27.75" customHeight="1" x14ac:dyDescent="0.25">
      <c r="A30" s="160" t="s">
        <v>535</v>
      </c>
      <c r="B30" s="28"/>
      <c r="C30" s="163" t="s">
        <v>720</v>
      </c>
      <c r="D30" s="187">
        <v>10.108000000000001</v>
      </c>
      <c r="E30" s="188">
        <v>0.80600000000000005</v>
      </c>
      <c r="F30" s="189">
        <v>0.08</v>
      </c>
      <c r="G30" s="190">
        <v>7.1</v>
      </c>
      <c r="H30" s="191">
        <v>0</v>
      </c>
      <c r="I30" s="249">
        <v>0</v>
      </c>
      <c r="J30" s="192">
        <v>0</v>
      </c>
    </row>
    <row r="31" spans="1:10" ht="27.75" customHeight="1" x14ac:dyDescent="0.25">
      <c r="A31" s="160" t="s">
        <v>536</v>
      </c>
      <c r="B31" s="28"/>
      <c r="C31" s="163">
        <v>2</v>
      </c>
      <c r="D31" s="187">
        <v>10.108000000000001</v>
      </c>
      <c r="E31" s="188">
        <v>0.80600000000000005</v>
      </c>
      <c r="F31" s="189">
        <v>0.08</v>
      </c>
      <c r="G31" s="191">
        <v>0</v>
      </c>
      <c r="H31" s="191">
        <v>0</v>
      </c>
      <c r="I31" s="249">
        <v>0</v>
      </c>
      <c r="J31" s="192">
        <v>0</v>
      </c>
    </row>
    <row r="32" spans="1:10" ht="27.75" customHeight="1" x14ac:dyDescent="0.25">
      <c r="A32" s="160" t="s">
        <v>537</v>
      </c>
      <c r="B32" s="28"/>
      <c r="C32" s="163" t="s">
        <v>721</v>
      </c>
      <c r="D32" s="187">
        <v>9.8889999999999993</v>
      </c>
      <c r="E32" s="188">
        <v>0.78900000000000003</v>
      </c>
      <c r="F32" s="189">
        <v>7.8E-2</v>
      </c>
      <c r="G32" s="190">
        <v>7.66</v>
      </c>
      <c r="H32" s="191">
        <v>0</v>
      </c>
      <c r="I32" s="249">
        <v>0</v>
      </c>
      <c r="J32" s="192">
        <v>0</v>
      </c>
    </row>
    <row r="33" spans="1:10" ht="27.75" customHeight="1" x14ac:dyDescent="0.25">
      <c r="A33" s="160" t="s">
        <v>538</v>
      </c>
      <c r="B33" s="28"/>
      <c r="C33" s="163" t="s">
        <v>721</v>
      </c>
      <c r="D33" s="187">
        <v>9.8889999999999993</v>
      </c>
      <c r="E33" s="188">
        <v>0.78900000000000003</v>
      </c>
      <c r="F33" s="189">
        <v>7.8E-2</v>
      </c>
      <c r="G33" s="190">
        <v>8.9700000000000006</v>
      </c>
      <c r="H33" s="191">
        <v>0</v>
      </c>
      <c r="I33" s="249">
        <v>0</v>
      </c>
      <c r="J33" s="192">
        <v>0</v>
      </c>
    </row>
    <row r="34" spans="1:10" ht="27.75" customHeight="1" x14ac:dyDescent="0.25">
      <c r="A34" s="160" t="s">
        <v>539</v>
      </c>
      <c r="B34" s="28"/>
      <c r="C34" s="163" t="s">
        <v>721</v>
      </c>
      <c r="D34" s="187">
        <v>9.8889999999999993</v>
      </c>
      <c r="E34" s="188">
        <v>0.78900000000000003</v>
      </c>
      <c r="F34" s="189">
        <v>7.8E-2</v>
      </c>
      <c r="G34" s="190">
        <v>12.97</v>
      </c>
      <c r="H34" s="191">
        <v>0</v>
      </c>
      <c r="I34" s="249">
        <v>0</v>
      </c>
      <c r="J34" s="192">
        <v>0</v>
      </c>
    </row>
    <row r="35" spans="1:10" ht="27.75" customHeight="1" x14ac:dyDescent="0.25">
      <c r="A35" s="160" t="s">
        <v>540</v>
      </c>
      <c r="B35" s="28"/>
      <c r="C35" s="163" t="s">
        <v>721</v>
      </c>
      <c r="D35" s="187">
        <v>9.8889999999999993</v>
      </c>
      <c r="E35" s="188">
        <v>0.78900000000000003</v>
      </c>
      <c r="F35" s="189">
        <v>7.8E-2</v>
      </c>
      <c r="G35" s="190">
        <v>18.34</v>
      </c>
      <c r="H35" s="191">
        <v>0</v>
      </c>
      <c r="I35" s="249">
        <v>0</v>
      </c>
      <c r="J35" s="192">
        <v>0</v>
      </c>
    </row>
    <row r="36" spans="1:10" ht="27.75" customHeight="1" x14ac:dyDescent="0.25">
      <c r="A36" s="160" t="s">
        <v>541</v>
      </c>
      <c r="B36" s="28"/>
      <c r="C36" s="163" t="s">
        <v>721</v>
      </c>
      <c r="D36" s="187">
        <v>9.8889999999999993</v>
      </c>
      <c r="E36" s="188">
        <v>0.78900000000000003</v>
      </c>
      <c r="F36" s="189">
        <v>7.8E-2</v>
      </c>
      <c r="G36" s="190">
        <v>33.61</v>
      </c>
      <c r="H36" s="191">
        <v>0</v>
      </c>
      <c r="I36" s="249">
        <v>0</v>
      </c>
      <c r="J36" s="192">
        <v>0</v>
      </c>
    </row>
    <row r="37" spans="1:10" ht="27.75" customHeight="1" x14ac:dyDescent="0.25">
      <c r="A37" s="160" t="s">
        <v>542</v>
      </c>
      <c r="B37" s="28"/>
      <c r="C37" s="163">
        <v>4</v>
      </c>
      <c r="D37" s="187">
        <v>9.8889999999999993</v>
      </c>
      <c r="E37" s="188">
        <v>0.78900000000000003</v>
      </c>
      <c r="F37" s="189">
        <v>7.8E-2</v>
      </c>
      <c r="G37" s="191">
        <v>0</v>
      </c>
      <c r="H37" s="191">
        <v>0</v>
      </c>
      <c r="I37" s="249">
        <v>0</v>
      </c>
      <c r="J37" s="192">
        <v>0</v>
      </c>
    </row>
    <row r="38" spans="1:10" ht="27.75" customHeight="1" x14ac:dyDescent="0.25">
      <c r="A38" s="160" t="s">
        <v>543</v>
      </c>
      <c r="B38" s="28"/>
      <c r="C38" s="163">
        <v>0</v>
      </c>
      <c r="D38" s="187">
        <v>6.1420000000000003</v>
      </c>
      <c r="E38" s="188">
        <v>0.437</v>
      </c>
      <c r="F38" s="189">
        <v>4.3999999999999997E-2</v>
      </c>
      <c r="G38" s="190">
        <v>7.6</v>
      </c>
      <c r="H38" s="190">
        <v>5.14</v>
      </c>
      <c r="I38" s="193">
        <v>5.14</v>
      </c>
      <c r="J38" s="194">
        <v>0.10100000000000001</v>
      </c>
    </row>
    <row r="39" spans="1:10" ht="27.75" customHeight="1" x14ac:dyDescent="0.25">
      <c r="A39" s="160" t="s">
        <v>544</v>
      </c>
      <c r="B39" s="28"/>
      <c r="C39" s="163">
        <v>0</v>
      </c>
      <c r="D39" s="187">
        <v>6.1420000000000003</v>
      </c>
      <c r="E39" s="188">
        <v>0.437</v>
      </c>
      <c r="F39" s="189">
        <v>4.3999999999999997E-2</v>
      </c>
      <c r="G39" s="190">
        <v>56.65</v>
      </c>
      <c r="H39" s="190">
        <v>5.14</v>
      </c>
      <c r="I39" s="193">
        <v>5.14</v>
      </c>
      <c r="J39" s="194">
        <v>0.10100000000000001</v>
      </c>
    </row>
    <row r="40" spans="1:10" ht="27.75" customHeight="1" x14ac:dyDescent="0.25">
      <c r="A40" s="160" t="s">
        <v>545</v>
      </c>
      <c r="B40" s="28"/>
      <c r="C40" s="163">
        <v>0</v>
      </c>
      <c r="D40" s="187">
        <v>6.1420000000000003</v>
      </c>
      <c r="E40" s="188">
        <v>0.437</v>
      </c>
      <c r="F40" s="189">
        <v>4.3999999999999997E-2</v>
      </c>
      <c r="G40" s="190">
        <v>95.62</v>
      </c>
      <c r="H40" s="190">
        <v>5.14</v>
      </c>
      <c r="I40" s="193">
        <v>5.14</v>
      </c>
      <c r="J40" s="194">
        <v>0.10100000000000001</v>
      </c>
    </row>
    <row r="41" spans="1:10" ht="27.75" customHeight="1" x14ac:dyDescent="0.25">
      <c r="A41" s="160" t="s">
        <v>546</v>
      </c>
      <c r="B41" s="28"/>
      <c r="C41" s="163">
        <v>0</v>
      </c>
      <c r="D41" s="187">
        <v>6.1420000000000003</v>
      </c>
      <c r="E41" s="188">
        <v>0.437</v>
      </c>
      <c r="F41" s="189">
        <v>4.3999999999999997E-2</v>
      </c>
      <c r="G41" s="190">
        <v>147.51</v>
      </c>
      <c r="H41" s="190">
        <v>5.14</v>
      </c>
      <c r="I41" s="193">
        <v>5.14</v>
      </c>
      <c r="J41" s="194">
        <v>0.10100000000000001</v>
      </c>
    </row>
    <row r="42" spans="1:10" ht="27.75" customHeight="1" x14ac:dyDescent="0.25">
      <c r="A42" s="160" t="s">
        <v>547</v>
      </c>
      <c r="B42" s="28"/>
      <c r="C42" s="163">
        <v>0</v>
      </c>
      <c r="D42" s="187">
        <v>6.1420000000000003</v>
      </c>
      <c r="E42" s="188">
        <v>0.437</v>
      </c>
      <c r="F42" s="189">
        <v>4.3999999999999997E-2</v>
      </c>
      <c r="G42" s="190">
        <v>317.64</v>
      </c>
      <c r="H42" s="190">
        <v>5.14</v>
      </c>
      <c r="I42" s="193">
        <v>5.14</v>
      </c>
      <c r="J42" s="194">
        <v>0.10100000000000001</v>
      </c>
    </row>
    <row r="43" spans="1:10" ht="27.75" customHeight="1" x14ac:dyDescent="0.25">
      <c r="A43" s="160" t="s">
        <v>548</v>
      </c>
      <c r="B43" s="28"/>
      <c r="C43" s="163">
        <v>0</v>
      </c>
      <c r="D43" s="187">
        <v>6.7759999999999998</v>
      </c>
      <c r="E43" s="188">
        <v>0.34200000000000003</v>
      </c>
      <c r="F43" s="189">
        <v>3.6999999999999998E-2</v>
      </c>
      <c r="G43" s="190">
        <v>10.28</v>
      </c>
      <c r="H43" s="190">
        <v>7.63</v>
      </c>
      <c r="I43" s="193">
        <v>7.63</v>
      </c>
      <c r="J43" s="194">
        <v>9.6000000000000002E-2</v>
      </c>
    </row>
    <row r="44" spans="1:10" ht="27.75" customHeight="1" x14ac:dyDescent="0.25">
      <c r="A44" s="160" t="s">
        <v>549</v>
      </c>
      <c r="B44" s="28"/>
      <c r="C44" s="163">
        <v>0</v>
      </c>
      <c r="D44" s="187">
        <v>6.7759999999999998</v>
      </c>
      <c r="E44" s="188">
        <v>0.34200000000000003</v>
      </c>
      <c r="F44" s="189">
        <v>3.6999999999999998E-2</v>
      </c>
      <c r="G44" s="190">
        <v>95.3</v>
      </c>
      <c r="H44" s="190">
        <v>7.63</v>
      </c>
      <c r="I44" s="193">
        <v>7.63</v>
      </c>
      <c r="J44" s="194">
        <v>9.6000000000000002E-2</v>
      </c>
    </row>
    <row r="45" spans="1:10" ht="27.75" customHeight="1" x14ac:dyDescent="0.25">
      <c r="A45" s="160" t="s">
        <v>550</v>
      </c>
      <c r="B45" s="28"/>
      <c r="C45" s="163">
        <v>0</v>
      </c>
      <c r="D45" s="187">
        <v>6.7759999999999998</v>
      </c>
      <c r="E45" s="188">
        <v>0.34200000000000003</v>
      </c>
      <c r="F45" s="189">
        <v>3.6999999999999998E-2</v>
      </c>
      <c r="G45" s="190">
        <v>162.86000000000001</v>
      </c>
      <c r="H45" s="190">
        <v>7.63</v>
      </c>
      <c r="I45" s="193">
        <v>7.63</v>
      </c>
      <c r="J45" s="194">
        <v>9.6000000000000002E-2</v>
      </c>
    </row>
    <row r="46" spans="1:10" ht="27.75" customHeight="1" x14ac:dyDescent="0.25">
      <c r="A46" s="160" t="s">
        <v>551</v>
      </c>
      <c r="B46" s="28"/>
      <c r="C46" s="163">
        <v>0</v>
      </c>
      <c r="D46" s="187">
        <v>6.7759999999999998</v>
      </c>
      <c r="E46" s="188">
        <v>0.34200000000000003</v>
      </c>
      <c r="F46" s="189">
        <v>3.6999999999999998E-2</v>
      </c>
      <c r="G46" s="190">
        <v>252.81</v>
      </c>
      <c r="H46" s="190">
        <v>7.63</v>
      </c>
      <c r="I46" s="193">
        <v>7.63</v>
      </c>
      <c r="J46" s="194">
        <v>9.6000000000000002E-2</v>
      </c>
    </row>
    <row r="47" spans="1:10" ht="27.75" customHeight="1" x14ac:dyDescent="0.25">
      <c r="A47" s="160" t="s">
        <v>552</v>
      </c>
      <c r="B47" s="28"/>
      <c r="C47" s="163">
        <v>0</v>
      </c>
      <c r="D47" s="187">
        <v>6.7759999999999998</v>
      </c>
      <c r="E47" s="188">
        <v>0.34200000000000003</v>
      </c>
      <c r="F47" s="189">
        <v>3.6999999999999998E-2</v>
      </c>
      <c r="G47" s="190">
        <v>547.71</v>
      </c>
      <c r="H47" s="190">
        <v>7.63</v>
      </c>
      <c r="I47" s="193">
        <v>7.63</v>
      </c>
      <c r="J47" s="194">
        <v>9.6000000000000002E-2</v>
      </c>
    </row>
    <row r="48" spans="1:10" ht="27.75" customHeight="1" x14ac:dyDescent="0.25">
      <c r="A48" s="160" t="s">
        <v>553</v>
      </c>
      <c r="B48" s="28"/>
      <c r="C48" s="163">
        <v>0</v>
      </c>
      <c r="D48" s="187">
        <v>6.1479999999999997</v>
      </c>
      <c r="E48" s="188">
        <v>0.23599999999999999</v>
      </c>
      <c r="F48" s="189">
        <v>2.7E-2</v>
      </c>
      <c r="G48" s="190">
        <v>112.73</v>
      </c>
      <c r="H48" s="190">
        <v>8.6999999999999993</v>
      </c>
      <c r="I48" s="193">
        <v>8.6999999999999993</v>
      </c>
      <c r="J48" s="194">
        <v>7.9000000000000001E-2</v>
      </c>
    </row>
    <row r="49" spans="1:10" ht="27.75" customHeight="1" x14ac:dyDescent="0.25">
      <c r="A49" s="160" t="s">
        <v>554</v>
      </c>
      <c r="B49" s="28"/>
      <c r="C49" s="163">
        <v>0</v>
      </c>
      <c r="D49" s="187">
        <v>6.1479999999999997</v>
      </c>
      <c r="E49" s="188">
        <v>0.23599999999999999</v>
      </c>
      <c r="F49" s="189">
        <v>2.7E-2</v>
      </c>
      <c r="G49" s="190">
        <v>848.4</v>
      </c>
      <c r="H49" s="190">
        <v>8.6999999999999993</v>
      </c>
      <c r="I49" s="193">
        <v>8.6999999999999993</v>
      </c>
      <c r="J49" s="194">
        <v>7.9000000000000001E-2</v>
      </c>
    </row>
    <row r="50" spans="1:10" ht="27.75" customHeight="1" x14ac:dyDescent="0.25">
      <c r="A50" s="160" t="s">
        <v>555</v>
      </c>
      <c r="B50" s="28"/>
      <c r="C50" s="163">
        <v>0</v>
      </c>
      <c r="D50" s="187">
        <v>6.1479999999999997</v>
      </c>
      <c r="E50" s="188">
        <v>0.23599999999999999</v>
      </c>
      <c r="F50" s="189">
        <v>2.7E-2</v>
      </c>
      <c r="G50" s="190">
        <v>1810.11</v>
      </c>
      <c r="H50" s="190">
        <v>8.6999999999999993</v>
      </c>
      <c r="I50" s="193">
        <v>8.6999999999999993</v>
      </c>
      <c r="J50" s="194">
        <v>7.9000000000000001E-2</v>
      </c>
    </row>
    <row r="51" spans="1:10" ht="27.75" customHeight="1" x14ac:dyDescent="0.25">
      <c r="A51" s="160" t="s">
        <v>556</v>
      </c>
      <c r="B51" s="28"/>
      <c r="C51" s="163">
        <v>0</v>
      </c>
      <c r="D51" s="187">
        <v>6.1479999999999997</v>
      </c>
      <c r="E51" s="188">
        <v>0.23599999999999999</v>
      </c>
      <c r="F51" s="189">
        <v>2.7E-2</v>
      </c>
      <c r="G51" s="190">
        <v>3952.13</v>
      </c>
      <c r="H51" s="190">
        <v>8.6999999999999993</v>
      </c>
      <c r="I51" s="193">
        <v>8.6999999999999993</v>
      </c>
      <c r="J51" s="194">
        <v>7.9000000000000001E-2</v>
      </c>
    </row>
    <row r="52" spans="1:10" ht="27.75" customHeight="1" x14ac:dyDescent="0.25">
      <c r="A52" s="160" t="s">
        <v>557</v>
      </c>
      <c r="B52" s="28"/>
      <c r="C52" s="163">
        <v>0</v>
      </c>
      <c r="D52" s="187">
        <v>6.1479999999999997</v>
      </c>
      <c r="E52" s="188">
        <v>0.23599999999999999</v>
      </c>
      <c r="F52" s="189">
        <v>2.7E-2</v>
      </c>
      <c r="G52" s="190">
        <v>7507.68</v>
      </c>
      <c r="H52" s="190">
        <v>8.6999999999999993</v>
      </c>
      <c r="I52" s="193">
        <v>8.6999999999999993</v>
      </c>
      <c r="J52" s="194">
        <v>7.9000000000000001E-2</v>
      </c>
    </row>
    <row r="53" spans="1:10" ht="27.75" customHeight="1" x14ac:dyDescent="0.25">
      <c r="A53" s="160" t="s">
        <v>558</v>
      </c>
      <c r="B53" s="28"/>
      <c r="C53" s="163" t="s">
        <v>120</v>
      </c>
      <c r="D53" s="195">
        <v>30.175000000000001</v>
      </c>
      <c r="E53" s="196">
        <v>1.6519999999999999</v>
      </c>
      <c r="F53" s="189">
        <v>0.82099999999999995</v>
      </c>
      <c r="G53" s="191">
        <v>0</v>
      </c>
      <c r="H53" s="191">
        <v>0</v>
      </c>
      <c r="I53" s="249">
        <v>0</v>
      </c>
      <c r="J53" s="192">
        <v>0</v>
      </c>
    </row>
    <row r="54" spans="1:10" ht="27.75" customHeight="1" x14ac:dyDescent="0.25">
      <c r="A54" s="160" t="s">
        <v>559</v>
      </c>
      <c r="B54" s="28"/>
      <c r="C54" s="163">
        <v>0</v>
      </c>
      <c r="D54" s="187">
        <v>-15.28</v>
      </c>
      <c r="E54" s="188">
        <v>-1.2190000000000001</v>
      </c>
      <c r="F54" s="189">
        <v>-0.121</v>
      </c>
      <c r="G54" s="158">
        <v>0</v>
      </c>
      <c r="H54" s="191">
        <v>0</v>
      </c>
      <c r="I54" s="249">
        <v>0</v>
      </c>
      <c r="J54" s="192">
        <v>0</v>
      </c>
    </row>
    <row r="55" spans="1:10" ht="27.75" customHeight="1" x14ac:dyDescent="0.25">
      <c r="A55" s="160" t="s">
        <v>560</v>
      </c>
      <c r="B55" s="28"/>
      <c r="C55" s="163">
        <v>0</v>
      </c>
      <c r="D55" s="187">
        <v>-13.109</v>
      </c>
      <c r="E55" s="188">
        <v>-0.97499999999999998</v>
      </c>
      <c r="F55" s="189">
        <v>-9.7000000000000003E-2</v>
      </c>
      <c r="G55" s="158">
        <v>0</v>
      </c>
      <c r="H55" s="191">
        <v>0</v>
      </c>
      <c r="I55" s="249">
        <v>0</v>
      </c>
      <c r="J55" s="192">
        <v>0</v>
      </c>
    </row>
    <row r="56" spans="1:10" ht="27.75" customHeight="1" x14ac:dyDescent="0.25">
      <c r="A56" s="160" t="s">
        <v>561</v>
      </c>
      <c r="B56" s="28"/>
      <c r="C56" s="163">
        <v>0</v>
      </c>
      <c r="D56" s="187">
        <v>-15.28</v>
      </c>
      <c r="E56" s="188">
        <v>-1.2190000000000001</v>
      </c>
      <c r="F56" s="189">
        <v>-0.121</v>
      </c>
      <c r="G56" s="158">
        <v>0</v>
      </c>
      <c r="H56" s="191">
        <v>0</v>
      </c>
      <c r="I56" s="249">
        <v>0</v>
      </c>
      <c r="J56" s="194">
        <v>0.312</v>
      </c>
    </row>
    <row r="57" spans="1:10" ht="27.75" customHeight="1" x14ac:dyDescent="0.25">
      <c r="A57" s="160" t="s">
        <v>562</v>
      </c>
      <c r="B57" s="28"/>
      <c r="C57" s="163">
        <v>0</v>
      </c>
      <c r="D57" s="187">
        <v>-13.109</v>
      </c>
      <c r="E57" s="188">
        <v>-0.97499999999999998</v>
      </c>
      <c r="F57" s="189">
        <v>-9.7000000000000003E-2</v>
      </c>
      <c r="G57" s="158">
        <v>0</v>
      </c>
      <c r="H57" s="191">
        <v>0</v>
      </c>
      <c r="I57" s="249">
        <v>0</v>
      </c>
      <c r="J57" s="194">
        <v>0.224</v>
      </c>
    </row>
    <row r="58" spans="1:10" ht="27.75" customHeight="1" x14ac:dyDescent="0.25">
      <c r="A58" s="160" t="s">
        <v>563</v>
      </c>
      <c r="B58" s="28"/>
      <c r="C58" s="163">
        <v>0</v>
      </c>
      <c r="D58" s="187">
        <v>-8.1959999999999997</v>
      </c>
      <c r="E58" s="188">
        <v>-0.41399999999999998</v>
      </c>
      <c r="F58" s="189">
        <v>-4.4999999999999998E-2</v>
      </c>
      <c r="G58" s="158">
        <v>0</v>
      </c>
      <c r="H58" s="191">
        <v>0</v>
      </c>
      <c r="I58" s="249">
        <v>0</v>
      </c>
      <c r="J58" s="194">
        <v>0.187</v>
      </c>
    </row>
    <row r="59" spans="1:10" ht="27.75" customHeight="1" x14ac:dyDescent="0.25">
      <c r="A59" s="156" t="s">
        <v>564</v>
      </c>
      <c r="B59" s="28"/>
      <c r="C59" s="163" t="s">
        <v>720</v>
      </c>
      <c r="D59" s="187">
        <v>7.0860000000000003</v>
      </c>
      <c r="E59" s="188">
        <v>0.56499999999999995</v>
      </c>
      <c r="F59" s="189">
        <v>5.6000000000000001E-2</v>
      </c>
      <c r="G59" s="190">
        <v>4.9800000000000004</v>
      </c>
      <c r="H59" s="191">
        <v>0</v>
      </c>
      <c r="I59" s="249">
        <v>0</v>
      </c>
      <c r="J59" s="192">
        <v>0</v>
      </c>
    </row>
    <row r="60" spans="1:10" ht="27.75" customHeight="1" x14ac:dyDescent="0.25">
      <c r="A60" s="156" t="s">
        <v>565</v>
      </c>
      <c r="B60" s="28"/>
      <c r="C60" s="163" t="s">
        <v>710</v>
      </c>
      <c r="D60" s="187">
        <v>7.0860000000000003</v>
      </c>
      <c r="E60" s="188">
        <v>0.56499999999999995</v>
      </c>
      <c r="F60" s="189">
        <v>5.6000000000000001E-2</v>
      </c>
      <c r="G60" s="191">
        <v>0</v>
      </c>
      <c r="H60" s="191">
        <v>0</v>
      </c>
      <c r="I60" s="249">
        <v>0</v>
      </c>
      <c r="J60" s="192">
        <v>0</v>
      </c>
    </row>
    <row r="61" spans="1:10" ht="27.75" customHeight="1" x14ac:dyDescent="0.25">
      <c r="A61" s="156" t="s">
        <v>566</v>
      </c>
      <c r="B61" s="28"/>
      <c r="C61" s="163" t="s">
        <v>721</v>
      </c>
      <c r="D61" s="187">
        <v>6.9320000000000004</v>
      </c>
      <c r="E61" s="188">
        <v>0.55300000000000005</v>
      </c>
      <c r="F61" s="189">
        <v>5.5E-2</v>
      </c>
      <c r="G61" s="190">
        <v>5.37</v>
      </c>
      <c r="H61" s="191">
        <v>0</v>
      </c>
      <c r="I61" s="249">
        <v>0</v>
      </c>
      <c r="J61" s="192">
        <v>0</v>
      </c>
    </row>
    <row r="62" spans="1:10" ht="27.75" customHeight="1" x14ac:dyDescent="0.25">
      <c r="A62" s="156" t="s">
        <v>567</v>
      </c>
      <c r="B62" s="28"/>
      <c r="C62" s="163" t="s">
        <v>721</v>
      </c>
      <c r="D62" s="187">
        <v>6.9320000000000004</v>
      </c>
      <c r="E62" s="188">
        <v>0.55300000000000005</v>
      </c>
      <c r="F62" s="189">
        <v>5.5E-2</v>
      </c>
      <c r="G62" s="190">
        <v>6.29</v>
      </c>
      <c r="H62" s="191">
        <v>0</v>
      </c>
      <c r="I62" s="249">
        <v>0</v>
      </c>
      <c r="J62" s="192">
        <v>0</v>
      </c>
    </row>
    <row r="63" spans="1:10" ht="27.75" customHeight="1" x14ac:dyDescent="0.25">
      <c r="A63" s="156" t="s">
        <v>568</v>
      </c>
      <c r="B63" s="28"/>
      <c r="C63" s="163" t="s">
        <v>721</v>
      </c>
      <c r="D63" s="187">
        <v>6.9320000000000004</v>
      </c>
      <c r="E63" s="188">
        <v>0.55300000000000005</v>
      </c>
      <c r="F63" s="189">
        <v>5.5E-2</v>
      </c>
      <c r="G63" s="190">
        <v>9.09</v>
      </c>
      <c r="H63" s="191">
        <v>0</v>
      </c>
      <c r="I63" s="249">
        <v>0</v>
      </c>
      <c r="J63" s="192">
        <v>0</v>
      </c>
    </row>
    <row r="64" spans="1:10" ht="27.75" customHeight="1" x14ac:dyDescent="0.25">
      <c r="A64" s="156" t="s">
        <v>569</v>
      </c>
      <c r="B64" s="28"/>
      <c r="C64" s="163" t="s">
        <v>721</v>
      </c>
      <c r="D64" s="187">
        <v>6.9320000000000004</v>
      </c>
      <c r="E64" s="188">
        <v>0.55300000000000005</v>
      </c>
      <c r="F64" s="189">
        <v>5.5E-2</v>
      </c>
      <c r="G64" s="190">
        <v>12.86</v>
      </c>
      <c r="H64" s="191">
        <v>0</v>
      </c>
      <c r="I64" s="249">
        <v>0</v>
      </c>
      <c r="J64" s="192">
        <v>0</v>
      </c>
    </row>
    <row r="65" spans="1:10" ht="27.75" customHeight="1" x14ac:dyDescent="0.25">
      <c r="A65" s="156" t="s">
        <v>570</v>
      </c>
      <c r="B65" s="28"/>
      <c r="C65" s="163" t="s">
        <v>721</v>
      </c>
      <c r="D65" s="187">
        <v>6.9320000000000004</v>
      </c>
      <c r="E65" s="188">
        <v>0.55300000000000005</v>
      </c>
      <c r="F65" s="189">
        <v>5.5E-2</v>
      </c>
      <c r="G65" s="190">
        <v>23.56</v>
      </c>
      <c r="H65" s="191">
        <v>0</v>
      </c>
      <c r="I65" s="249">
        <v>0</v>
      </c>
      <c r="J65" s="192">
        <v>0</v>
      </c>
    </row>
    <row r="66" spans="1:10" ht="27.75" customHeight="1" x14ac:dyDescent="0.25">
      <c r="A66" s="156" t="s">
        <v>571</v>
      </c>
      <c r="B66" s="28"/>
      <c r="C66" s="163" t="s">
        <v>711</v>
      </c>
      <c r="D66" s="187">
        <v>6.9320000000000004</v>
      </c>
      <c r="E66" s="188">
        <v>0.55300000000000005</v>
      </c>
      <c r="F66" s="189">
        <v>5.5E-2</v>
      </c>
      <c r="G66" s="191">
        <v>0</v>
      </c>
      <c r="H66" s="191">
        <v>0</v>
      </c>
      <c r="I66" s="249">
        <v>0</v>
      </c>
      <c r="J66" s="192">
        <v>0</v>
      </c>
    </row>
    <row r="67" spans="1:10" ht="27.75" customHeight="1" x14ac:dyDescent="0.25">
      <c r="A67" s="156" t="s">
        <v>572</v>
      </c>
      <c r="B67" s="28"/>
      <c r="C67" s="163">
        <v>0</v>
      </c>
      <c r="D67" s="187">
        <v>4.3049999999999997</v>
      </c>
      <c r="E67" s="188">
        <v>0.30599999999999999</v>
      </c>
      <c r="F67" s="189">
        <v>3.1E-2</v>
      </c>
      <c r="G67" s="190">
        <v>5.33</v>
      </c>
      <c r="H67" s="190">
        <v>3.6</v>
      </c>
      <c r="I67" s="193">
        <v>3.6</v>
      </c>
      <c r="J67" s="194">
        <v>7.0000000000000007E-2</v>
      </c>
    </row>
    <row r="68" spans="1:10" ht="27.75" customHeight="1" x14ac:dyDescent="0.25">
      <c r="A68" s="156" t="s">
        <v>573</v>
      </c>
      <c r="B68" s="28"/>
      <c r="C68" s="163">
        <v>0</v>
      </c>
      <c r="D68" s="187">
        <v>4.3049999999999997</v>
      </c>
      <c r="E68" s="188">
        <v>0.30599999999999999</v>
      </c>
      <c r="F68" s="189">
        <v>3.1E-2</v>
      </c>
      <c r="G68" s="190">
        <v>39.71</v>
      </c>
      <c r="H68" s="190">
        <v>3.6</v>
      </c>
      <c r="I68" s="193">
        <v>3.6</v>
      </c>
      <c r="J68" s="194">
        <v>7.0000000000000007E-2</v>
      </c>
    </row>
    <row r="69" spans="1:10" ht="27.75" customHeight="1" x14ac:dyDescent="0.25">
      <c r="A69" s="156" t="s">
        <v>574</v>
      </c>
      <c r="B69" s="28"/>
      <c r="C69" s="163">
        <v>0</v>
      </c>
      <c r="D69" s="187">
        <v>4.3049999999999997</v>
      </c>
      <c r="E69" s="188">
        <v>0.30599999999999999</v>
      </c>
      <c r="F69" s="189">
        <v>3.1E-2</v>
      </c>
      <c r="G69" s="190">
        <v>67.03</v>
      </c>
      <c r="H69" s="190">
        <v>3.6</v>
      </c>
      <c r="I69" s="193">
        <v>3.6</v>
      </c>
      <c r="J69" s="194">
        <v>7.0000000000000007E-2</v>
      </c>
    </row>
    <row r="70" spans="1:10" ht="27.75" customHeight="1" x14ac:dyDescent="0.25">
      <c r="A70" s="156" t="s">
        <v>575</v>
      </c>
      <c r="B70" s="28"/>
      <c r="C70" s="163">
        <v>0</v>
      </c>
      <c r="D70" s="187">
        <v>4.3049999999999997</v>
      </c>
      <c r="E70" s="188">
        <v>0.30599999999999999</v>
      </c>
      <c r="F70" s="189">
        <v>3.1E-2</v>
      </c>
      <c r="G70" s="190">
        <v>103.41</v>
      </c>
      <c r="H70" s="190">
        <v>3.6</v>
      </c>
      <c r="I70" s="193">
        <v>3.6</v>
      </c>
      <c r="J70" s="194">
        <v>7.0000000000000007E-2</v>
      </c>
    </row>
    <row r="71" spans="1:10" ht="27.75" customHeight="1" x14ac:dyDescent="0.25">
      <c r="A71" s="156" t="s">
        <v>576</v>
      </c>
      <c r="B71" s="28"/>
      <c r="C71" s="163">
        <v>0</v>
      </c>
      <c r="D71" s="187">
        <v>4.3049999999999997</v>
      </c>
      <c r="E71" s="188">
        <v>0.30599999999999999</v>
      </c>
      <c r="F71" s="189">
        <v>3.1E-2</v>
      </c>
      <c r="G71" s="190">
        <v>222.66</v>
      </c>
      <c r="H71" s="190">
        <v>3.6</v>
      </c>
      <c r="I71" s="193">
        <v>3.6</v>
      </c>
      <c r="J71" s="194">
        <v>7.0000000000000007E-2</v>
      </c>
    </row>
    <row r="72" spans="1:10" ht="27.75" customHeight="1" x14ac:dyDescent="0.25">
      <c r="A72" s="156" t="s">
        <v>577</v>
      </c>
      <c r="B72" s="28"/>
      <c r="C72" s="163">
        <v>0</v>
      </c>
      <c r="D72" s="187">
        <v>4.6399999999999997</v>
      </c>
      <c r="E72" s="188">
        <v>0.23400000000000001</v>
      </c>
      <c r="F72" s="189">
        <v>2.5000000000000001E-2</v>
      </c>
      <c r="G72" s="190">
        <v>7.04</v>
      </c>
      <c r="H72" s="190">
        <v>5.22</v>
      </c>
      <c r="I72" s="193">
        <v>5.22</v>
      </c>
      <c r="J72" s="194">
        <v>6.5000000000000002E-2</v>
      </c>
    </row>
    <row r="73" spans="1:10" ht="27.75" customHeight="1" x14ac:dyDescent="0.25">
      <c r="A73" s="156" t="s">
        <v>578</v>
      </c>
      <c r="B73" s="28"/>
      <c r="C73" s="163">
        <v>0</v>
      </c>
      <c r="D73" s="187">
        <v>4.6399999999999997</v>
      </c>
      <c r="E73" s="188">
        <v>0.23400000000000001</v>
      </c>
      <c r="F73" s="189">
        <v>2.5000000000000001E-2</v>
      </c>
      <c r="G73" s="190">
        <v>65.25</v>
      </c>
      <c r="H73" s="190">
        <v>5.22</v>
      </c>
      <c r="I73" s="193">
        <v>5.22</v>
      </c>
      <c r="J73" s="194">
        <v>6.5000000000000002E-2</v>
      </c>
    </row>
    <row r="74" spans="1:10" ht="27.75" customHeight="1" x14ac:dyDescent="0.25">
      <c r="A74" s="156" t="s">
        <v>579</v>
      </c>
      <c r="B74" s="28"/>
      <c r="C74" s="163">
        <v>0</v>
      </c>
      <c r="D74" s="187">
        <v>4.6399999999999997</v>
      </c>
      <c r="E74" s="188">
        <v>0.23400000000000001</v>
      </c>
      <c r="F74" s="189">
        <v>2.5000000000000001E-2</v>
      </c>
      <c r="G74" s="190">
        <v>111.51</v>
      </c>
      <c r="H74" s="190">
        <v>5.22</v>
      </c>
      <c r="I74" s="193">
        <v>5.22</v>
      </c>
      <c r="J74" s="194">
        <v>6.5000000000000002E-2</v>
      </c>
    </row>
    <row r="75" spans="1:10" ht="27.75" customHeight="1" x14ac:dyDescent="0.25">
      <c r="A75" s="156" t="s">
        <v>580</v>
      </c>
      <c r="B75" s="28"/>
      <c r="C75" s="163">
        <v>0</v>
      </c>
      <c r="D75" s="187">
        <v>4.6399999999999997</v>
      </c>
      <c r="E75" s="188">
        <v>0.23400000000000001</v>
      </c>
      <c r="F75" s="189">
        <v>2.5000000000000001E-2</v>
      </c>
      <c r="G75" s="190">
        <v>173.1</v>
      </c>
      <c r="H75" s="190">
        <v>5.22</v>
      </c>
      <c r="I75" s="193">
        <v>5.22</v>
      </c>
      <c r="J75" s="194">
        <v>6.5000000000000002E-2</v>
      </c>
    </row>
    <row r="76" spans="1:10" ht="27.75" customHeight="1" x14ac:dyDescent="0.25">
      <c r="A76" s="156" t="s">
        <v>581</v>
      </c>
      <c r="B76" s="28"/>
      <c r="C76" s="163">
        <v>0</v>
      </c>
      <c r="D76" s="187">
        <v>4.6399999999999997</v>
      </c>
      <c r="E76" s="188">
        <v>0.23400000000000001</v>
      </c>
      <c r="F76" s="189">
        <v>2.5000000000000001E-2</v>
      </c>
      <c r="G76" s="190">
        <v>375.01</v>
      </c>
      <c r="H76" s="190">
        <v>5.22</v>
      </c>
      <c r="I76" s="193">
        <v>5.22</v>
      </c>
      <c r="J76" s="194">
        <v>6.5000000000000002E-2</v>
      </c>
    </row>
    <row r="77" spans="1:10" ht="27.75" customHeight="1" x14ac:dyDescent="0.25">
      <c r="A77" s="156" t="s">
        <v>582</v>
      </c>
      <c r="B77" s="28"/>
      <c r="C77" s="163">
        <v>0</v>
      </c>
      <c r="D77" s="187">
        <v>4.16</v>
      </c>
      <c r="E77" s="188">
        <v>0.159</v>
      </c>
      <c r="F77" s="189">
        <v>1.7999999999999999E-2</v>
      </c>
      <c r="G77" s="190">
        <v>76.28</v>
      </c>
      <c r="H77" s="190">
        <v>5.89</v>
      </c>
      <c r="I77" s="193">
        <v>5.89</v>
      </c>
      <c r="J77" s="194">
        <v>5.3999999999999999E-2</v>
      </c>
    </row>
    <row r="78" spans="1:10" ht="27.75" customHeight="1" x14ac:dyDescent="0.25">
      <c r="A78" s="156" t="s">
        <v>583</v>
      </c>
      <c r="B78" s="28"/>
      <c r="C78" s="163">
        <v>0</v>
      </c>
      <c r="D78" s="187">
        <v>4.16</v>
      </c>
      <c r="E78" s="188">
        <v>0.159</v>
      </c>
      <c r="F78" s="189">
        <v>1.7999999999999999E-2</v>
      </c>
      <c r="G78" s="190">
        <v>574.08000000000004</v>
      </c>
      <c r="H78" s="190">
        <v>5.89</v>
      </c>
      <c r="I78" s="193">
        <v>5.89</v>
      </c>
      <c r="J78" s="194">
        <v>5.3999999999999999E-2</v>
      </c>
    </row>
    <row r="79" spans="1:10" ht="27.75" customHeight="1" x14ac:dyDescent="0.25">
      <c r="A79" s="156" t="s">
        <v>584</v>
      </c>
      <c r="B79" s="28"/>
      <c r="C79" s="163">
        <v>0</v>
      </c>
      <c r="D79" s="187">
        <v>4.16</v>
      </c>
      <c r="E79" s="188">
        <v>0.159</v>
      </c>
      <c r="F79" s="189">
        <v>1.7999999999999999E-2</v>
      </c>
      <c r="G79" s="190">
        <v>1224.8399999999999</v>
      </c>
      <c r="H79" s="190">
        <v>5.89</v>
      </c>
      <c r="I79" s="193">
        <v>5.89</v>
      </c>
      <c r="J79" s="194">
        <v>5.3999999999999999E-2</v>
      </c>
    </row>
    <row r="80" spans="1:10" ht="27.75" customHeight="1" x14ac:dyDescent="0.25">
      <c r="A80" s="156" t="s">
        <v>585</v>
      </c>
      <c r="B80" s="28"/>
      <c r="C80" s="163">
        <v>0</v>
      </c>
      <c r="D80" s="187">
        <v>4.16</v>
      </c>
      <c r="E80" s="188">
        <v>0.159</v>
      </c>
      <c r="F80" s="189">
        <v>1.7999999999999999E-2</v>
      </c>
      <c r="G80" s="190">
        <v>2674.27</v>
      </c>
      <c r="H80" s="190">
        <v>5.89</v>
      </c>
      <c r="I80" s="193">
        <v>5.89</v>
      </c>
      <c r="J80" s="194">
        <v>5.3999999999999999E-2</v>
      </c>
    </row>
    <row r="81" spans="1:10" ht="27.75" customHeight="1" x14ac:dyDescent="0.25">
      <c r="A81" s="156" t="s">
        <v>586</v>
      </c>
      <c r="B81" s="28"/>
      <c r="C81" s="163">
        <v>0</v>
      </c>
      <c r="D81" s="187">
        <v>4.16</v>
      </c>
      <c r="E81" s="188">
        <v>0.159</v>
      </c>
      <c r="F81" s="189">
        <v>1.7999999999999999E-2</v>
      </c>
      <c r="G81" s="190">
        <v>5080.18</v>
      </c>
      <c r="H81" s="190">
        <v>5.89</v>
      </c>
      <c r="I81" s="193">
        <v>5.89</v>
      </c>
      <c r="J81" s="194">
        <v>5.3999999999999999E-2</v>
      </c>
    </row>
    <row r="82" spans="1:10" ht="27.75" customHeight="1" x14ac:dyDescent="0.25">
      <c r="A82" s="156" t="s">
        <v>587</v>
      </c>
      <c r="B82" s="28"/>
      <c r="C82" s="163" t="s">
        <v>120</v>
      </c>
      <c r="D82" s="195">
        <v>21.152999999999999</v>
      </c>
      <c r="E82" s="196">
        <v>1.1579999999999999</v>
      </c>
      <c r="F82" s="189">
        <v>0.57499999999999996</v>
      </c>
      <c r="G82" s="191">
        <v>0</v>
      </c>
      <c r="H82" s="191">
        <v>0</v>
      </c>
      <c r="I82" s="249">
        <v>0</v>
      </c>
      <c r="J82" s="192">
        <v>0</v>
      </c>
    </row>
    <row r="83" spans="1:10" ht="27.75" customHeight="1" x14ac:dyDescent="0.25">
      <c r="A83" s="156" t="s">
        <v>588</v>
      </c>
      <c r="B83" s="28"/>
      <c r="C83" s="163">
        <v>0</v>
      </c>
      <c r="D83" s="187">
        <v>-7.2190000000000003</v>
      </c>
      <c r="E83" s="188">
        <v>-0.57599999999999996</v>
      </c>
      <c r="F83" s="189">
        <v>-5.7000000000000002E-2</v>
      </c>
      <c r="G83" s="158">
        <v>0</v>
      </c>
      <c r="H83" s="191">
        <v>0</v>
      </c>
      <c r="I83" s="249">
        <v>0</v>
      </c>
      <c r="J83" s="192">
        <v>0</v>
      </c>
    </row>
    <row r="84" spans="1:10" ht="27.75" customHeight="1" x14ac:dyDescent="0.25">
      <c r="A84" s="156" t="s">
        <v>589</v>
      </c>
      <c r="B84" s="28"/>
      <c r="C84" s="163">
        <v>0</v>
      </c>
      <c r="D84" s="187">
        <v>-7.2709999999999999</v>
      </c>
      <c r="E84" s="188">
        <v>-0.54100000000000004</v>
      </c>
      <c r="F84" s="189">
        <v>-5.3999999999999999E-2</v>
      </c>
      <c r="G84" s="158">
        <v>0</v>
      </c>
      <c r="H84" s="191">
        <v>0</v>
      </c>
      <c r="I84" s="249">
        <v>0</v>
      </c>
      <c r="J84" s="192">
        <v>0</v>
      </c>
    </row>
    <row r="85" spans="1:10" ht="27.75" customHeight="1" x14ac:dyDescent="0.25">
      <c r="A85" s="156" t="s">
        <v>590</v>
      </c>
      <c r="B85" s="28"/>
      <c r="C85" s="163">
        <v>0</v>
      </c>
      <c r="D85" s="187">
        <v>-7.2190000000000003</v>
      </c>
      <c r="E85" s="188">
        <v>-0.57599999999999996</v>
      </c>
      <c r="F85" s="189">
        <v>-5.7000000000000002E-2</v>
      </c>
      <c r="G85" s="158">
        <v>0</v>
      </c>
      <c r="H85" s="191">
        <v>0</v>
      </c>
      <c r="I85" s="249">
        <v>0</v>
      </c>
      <c r="J85" s="194">
        <v>0.14799999999999999</v>
      </c>
    </row>
    <row r="86" spans="1:10" ht="27.75" customHeight="1" x14ac:dyDescent="0.25">
      <c r="A86" s="156" t="s">
        <v>591</v>
      </c>
      <c r="B86" s="28"/>
      <c r="C86" s="163">
        <v>0</v>
      </c>
      <c r="D86" s="187">
        <v>-7.2709999999999999</v>
      </c>
      <c r="E86" s="188">
        <v>-0.54100000000000004</v>
      </c>
      <c r="F86" s="189">
        <v>-5.3999999999999999E-2</v>
      </c>
      <c r="G86" s="158">
        <v>0</v>
      </c>
      <c r="H86" s="191">
        <v>0</v>
      </c>
      <c r="I86" s="249">
        <v>0</v>
      </c>
      <c r="J86" s="194">
        <v>0.124</v>
      </c>
    </row>
    <row r="87" spans="1:10" ht="27.75" customHeight="1" x14ac:dyDescent="0.25">
      <c r="A87" s="156" t="s">
        <v>592</v>
      </c>
      <c r="B87" s="28"/>
      <c r="C87" s="163">
        <v>0</v>
      </c>
      <c r="D87" s="187">
        <v>-8.1959999999999997</v>
      </c>
      <c r="E87" s="188">
        <v>-0.41399999999999998</v>
      </c>
      <c r="F87" s="189">
        <v>-4.4999999999999998E-2</v>
      </c>
      <c r="G87" s="190">
        <v>86.08</v>
      </c>
      <c r="H87" s="191">
        <v>0</v>
      </c>
      <c r="I87" s="249">
        <v>0</v>
      </c>
      <c r="J87" s="194">
        <v>0.187</v>
      </c>
    </row>
    <row r="88" spans="1:10" ht="27.75" customHeight="1" x14ac:dyDescent="0.25">
      <c r="A88" s="156" t="s">
        <v>593</v>
      </c>
      <c r="B88" s="28"/>
      <c r="C88" s="163" t="s">
        <v>720</v>
      </c>
      <c r="D88" s="187">
        <v>5.5170000000000003</v>
      </c>
      <c r="E88" s="188">
        <v>0.44</v>
      </c>
      <c r="F88" s="189">
        <v>4.3999999999999997E-2</v>
      </c>
      <c r="G88" s="190">
        <v>3.87</v>
      </c>
      <c r="H88" s="191">
        <v>0</v>
      </c>
      <c r="I88" s="249">
        <v>0</v>
      </c>
      <c r="J88" s="192">
        <v>0</v>
      </c>
    </row>
    <row r="89" spans="1:10" ht="27.75" customHeight="1" x14ac:dyDescent="0.25">
      <c r="A89" s="156" t="s">
        <v>594</v>
      </c>
      <c r="B89" s="28"/>
      <c r="C89" s="163" t="s">
        <v>710</v>
      </c>
      <c r="D89" s="187">
        <v>5.5170000000000003</v>
      </c>
      <c r="E89" s="188">
        <v>0.44</v>
      </c>
      <c r="F89" s="189">
        <v>4.3999999999999997E-2</v>
      </c>
      <c r="G89" s="191">
        <v>0</v>
      </c>
      <c r="H89" s="191">
        <v>0</v>
      </c>
      <c r="I89" s="249">
        <v>0</v>
      </c>
      <c r="J89" s="192">
        <v>0</v>
      </c>
    </row>
    <row r="90" spans="1:10" ht="27.75" customHeight="1" x14ac:dyDescent="0.25">
      <c r="A90" s="156" t="s">
        <v>595</v>
      </c>
      <c r="B90" s="28"/>
      <c r="C90" s="163" t="s">
        <v>721</v>
      </c>
      <c r="D90" s="187">
        <v>5.3979999999999997</v>
      </c>
      <c r="E90" s="188">
        <v>0.43099999999999999</v>
      </c>
      <c r="F90" s="189">
        <v>4.2999999999999997E-2</v>
      </c>
      <c r="G90" s="190">
        <v>4.18</v>
      </c>
      <c r="H90" s="191">
        <v>0</v>
      </c>
      <c r="I90" s="249">
        <v>0</v>
      </c>
      <c r="J90" s="192">
        <v>0</v>
      </c>
    </row>
    <row r="91" spans="1:10" ht="27.75" customHeight="1" x14ac:dyDescent="0.25">
      <c r="A91" s="156" t="s">
        <v>596</v>
      </c>
      <c r="B91" s="28"/>
      <c r="C91" s="163" t="s">
        <v>721</v>
      </c>
      <c r="D91" s="187">
        <v>5.3979999999999997</v>
      </c>
      <c r="E91" s="188">
        <v>0.43099999999999999</v>
      </c>
      <c r="F91" s="189">
        <v>4.2999999999999997E-2</v>
      </c>
      <c r="G91" s="190">
        <v>4.8899999999999997</v>
      </c>
      <c r="H91" s="191">
        <v>0</v>
      </c>
      <c r="I91" s="249">
        <v>0</v>
      </c>
      <c r="J91" s="192">
        <v>0</v>
      </c>
    </row>
    <row r="92" spans="1:10" ht="27.75" customHeight="1" x14ac:dyDescent="0.25">
      <c r="A92" s="156" t="s">
        <v>597</v>
      </c>
      <c r="B92" s="28"/>
      <c r="C92" s="163" t="s">
        <v>721</v>
      </c>
      <c r="D92" s="187">
        <v>5.3979999999999997</v>
      </c>
      <c r="E92" s="188">
        <v>0.43099999999999999</v>
      </c>
      <c r="F92" s="189">
        <v>4.2999999999999997E-2</v>
      </c>
      <c r="G92" s="190">
        <v>7.08</v>
      </c>
      <c r="H92" s="191">
        <v>0</v>
      </c>
      <c r="I92" s="249">
        <v>0</v>
      </c>
      <c r="J92" s="192">
        <v>0</v>
      </c>
    </row>
    <row r="93" spans="1:10" ht="27.75" customHeight="1" x14ac:dyDescent="0.25">
      <c r="A93" s="156" t="s">
        <v>598</v>
      </c>
      <c r="B93" s="28"/>
      <c r="C93" s="163" t="s">
        <v>721</v>
      </c>
      <c r="D93" s="187">
        <v>5.3979999999999997</v>
      </c>
      <c r="E93" s="188">
        <v>0.43099999999999999</v>
      </c>
      <c r="F93" s="189">
        <v>4.2999999999999997E-2</v>
      </c>
      <c r="G93" s="190">
        <v>10.01</v>
      </c>
      <c r="H93" s="191">
        <v>0</v>
      </c>
      <c r="I93" s="249">
        <v>0</v>
      </c>
      <c r="J93" s="192">
        <v>0</v>
      </c>
    </row>
    <row r="94" spans="1:10" ht="27.75" customHeight="1" x14ac:dyDescent="0.25">
      <c r="A94" s="156" t="s">
        <v>599</v>
      </c>
      <c r="B94" s="28"/>
      <c r="C94" s="163" t="s">
        <v>721</v>
      </c>
      <c r="D94" s="187">
        <v>5.3979999999999997</v>
      </c>
      <c r="E94" s="188">
        <v>0.43099999999999999</v>
      </c>
      <c r="F94" s="189">
        <v>4.2999999999999997E-2</v>
      </c>
      <c r="G94" s="190">
        <v>18.350000000000001</v>
      </c>
      <c r="H94" s="191">
        <v>0</v>
      </c>
      <c r="I94" s="249">
        <v>0</v>
      </c>
      <c r="J94" s="192">
        <v>0</v>
      </c>
    </row>
    <row r="95" spans="1:10" ht="27.75" customHeight="1" x14ac:dyDescent="0.25">
      <c r="A95" s="156" t="s">
        <v>600</v>
      </c>
      <c r="B95" s="28"/>
      <c r="C95" s="163" t="s">
        <v>711</v>
      </c>
      <c r="D95" s="187">
        <v>5.3979999999999997</v>
      </c>
      <c r="E95" s="188">
        <v>0.43099999999999999</v>
      </c>
      <c r="F95" s="189">
        <v>4.2999999999999997E-2</v>
      </c>
      <c r="G95" s="191">
        <v>0</v>
      </c>
      <c r="H95" s="191">
        <v>0</v>
      </c>
      <c r="I95" s="249">
        <v>0</v>
      </c>
      <c r="J95" s="192">
        <v>0</v>
      </c>
    </row>
    <row r="96" spans="1:10" ht="27.75" customHeight="1" x14ac:dyDescent="0.25">
      <c r="A96" s="156" t="s">
        <v>601</v>
      </c>
      <c r="B96" s="28"/>
      <c r="C96" s="163">
        <v>0</v>
      </c>
      <c r="D96" s="187">
        <v>3.3519999999999999</v>
      </c>
      <c r="E96" s="188">
        <v>0.23799999999999999</v>
      </c>
      <c r="F96" s="189">
        <v>2.4E-2</v>
      </c>
      <c r="G96" s="190">
        <v>4.1500000000000004</v>
      </c>
      <c r="H96" s="190">
        <v>2.81</v>
      </c>
      <c r="I96" s="193">
        <v>2.81</v>
      </c>
      <c r="J96" s="194">
        <v>5.5E-2</v>
      </c>
    </row>
    <row r="97" spans="1:10" ht="27.75" customHeight="1" x14ac:dyDescent="0.25">
      <c r="A97" s="156" t="s">
        <v>602</v>
      </c>
      <c r="B97" s="28"/>
      <c r="C97" s="163">
        <v>0</v>
      </c>
      <c r="D97" s="187">
        <v>3.3519999999999999</v>
      </c>
      <c r="E97" s="188">
        <v>0.23799999999999999</v>
      </c>
      <c r="F97" s="189">
        <v>2.4E-2</v>
      </c>
      <c r="G97" s="190">
        <v>30.92</v>
      </c>
      <c r="H97" s="190">
        <v>2.81</v>
      </c>
      <c r="I97" s="193">
        <v>2.81</v>
      </c>
      <c r="J97" s="194">
        <v>5.5E-2</v>
      </c>
    </row>
    <row r="98" spans="1:10" ht="27.75" customHeight="1" x14ac:dyDescent="0.25">
      <c r="A98" s="156" t="s">
        <v>603</v>
      </c>
      <c r="B98" s="28"/>
      <c r="C98" s="163">
        <v>0</v>
      </c>
      <c r="D98" s="187">
        <v>3.3519999999999999</v>
      </c>
      <c r="E98" s="188">
        <v>0.23799999999999999</v>
      </c>
      <c r="F98" s="189">
        <v>2.4E-2</v>
      </c>
      <c r="G98" s="190">
        <v>52.19</v>
      </c>
      <c r="H98" s="190">
        <v>2.81</v>
      </c>
      <c r="I98" s="193">
        <v>2.81</v>
      </c>
      <c r="J98" s="194">
        <v>5.5E-2</v>
      </c>
    </row>
    <row r="99" spans="1:10" ht="27.75" customHeight="1" x14ac:dyDescent="0.25">
      <c r="A99" s="156" t="s">
        <v>604</v>
      </c>
      <c r="B99" s="28"/>
      <c r="C99" s="163">
        <v>0</v>
      </c>
      <c r="D99" s="187">
        <v>3.3519999999999999</v>
      </c>
      <c r="E99" s="188">
        <v>0.23799999999999999</v>
      </c>
      <c r="F99" s="189">
        <v>2.4E-2</v>
      </c>
      <c r="G99" s="190">
        <v>80.510000000000005</v>
      </c>
      <c r="H99" s="190">
        <v>2.81</v>
      </c>
      <c r="I99" s="193">
        <v>2.81</v>
      </c>
      <c r="J99" s="194">
        <v>5.5E-2</v>
      </c>
    </row>
    <row r="100" spans="1:10" ht="27.75" customHeight="1" x14ac:dyDescent="0.25">
      <c r="A100" s="156" t="s">
        <v>605</v>
      </c>
      <c r="B100" s="28"/>
      <c r="C100" s="163">
        <v>0</v>
      </c>
      <c r="D100" s="187">
        <v>3.3519999999999999</v>
      </c>
      <c r="E100" s="188">
        <v>0.23799999999999999</v>
      </c>
      <c r="F100" s="189">
        <v>2.4E-2</v>
      </c>
      <c r="G100" s="190">
        <v>173.37</v>
      </c>
      <c r="H100" s="190">
        <v>2.81</v>
      </c>
      <c r="I100" s="193">
        <v>2.81</v>
      </c>
      <c r="J100" s="194">
        <v>5.5E-2</v>
      </c>
    </row>
    <row r="101" spans="1:10" ht="27.75" customHeight="1" x14ac:dyDescent="0.25">
      <c r="A101" s="156" t="s">
        <v>606</v>
      </c>
      <c r="B101" s="28"/>
      <c r="C101" s="163">
        <v>0</v>
      </c>
      <c r="D101" s="187">
        <v>3.613</v>
      </c>
      <c r="E101" s="188">
        <v>0.182</v>
      </c>
      <c r="F101" s="189">
        <v>0.02</v>
      </c>
      <c r="G101" s="190">
        <v>5.48</v>
      </c>
      <c r="H101" s="190">
        <v>4.07</v>
      </c>
      <c r="I101" s="193">
        <v>4.07</v>
      </c>
      <c r="J101" s="194">
        <v>5.0999999999999997E-2</v>
      </c>
    </row>
    <row r="102" spans="1:10" ht="27.75" customHeight="1" x14ac:dyDescent="0.25">
      <c r="A102" s="156" t="s">
        <v>607</v>
      </c>
      <c r="B102" s="28"/>
      <c r="C102" s="163">
        <v>0</v>
      </c>
      <c r="D102" s="187">
        <v>3.613</v>
      </c>
      <c r="E102" s="188">
        <v>0.182</v>
      </c>
      <c r="F102" s="189">
        <v>0.02</v>
      </c>
      <c r="G102" s="190">
        <v>50.81</v>
      </c>
      <c r="H102" s="190">
        <v>4.07</v>
      </c>
      <c r="I102" s="193">
        <v>4.07</v>
      </c>
      <c r="J102" s="194">
        <v>5.0999999999999997E-2</v>
      </c>
    </row>
    <row r="103" spans="1:10" ht="27.75" customHeight="1" x14ac:dyDescent="0.25">
      <c r="A103" s="156" t="s">
        <v>608</v>
      </c>
      <c r="B103" s="28"/>
      <c r="C103" s="163">
        <v>0</v>
      </c>
      <c r="D103" s="187">
        <v>3.613</v>
      </c>
      <c r="E103" s="188">
        <v>0.182</v>
      </c>
      <c r="F103" s="189">
        <v>0.02</v>
      </c>
      <c r="G103" s="190">
        <v>86.83</v>
      </c>
      <c r="H103" s="190">
        <v>4.07</v>
      </c>
      <c r="I103" s="193">
        <v>4.07</v>
      </c>
      <c r="J103" s="194">
        <v>5.0999999999999997E-2</v>
      </c>
    </row>
    <row r="104" spans="1:10" ht="27.75" customHeight="1" x14ac:dyDescent="0.25">
      <c r="A104" s="156" t="s">
        <v>609</v>
      </c>
      <c r="B104" s="28"/>
      <c r="C104" s="163">
        <v>0</v>
      </c>
      <c r="D104" s="187">
        <v>3.613</v>
      </c>
      <c r="E104" s="188">
        <v>0.182</v>
      </c>
      <c r="F104" s="189">
        <v>0.02</v>
      </c>
      <c r="G104" s="190">
        <v>134.78</v>
      </c>
      <c r="H104" s="190">
        <v>4.07</v>
      </c>
      <c r="I104" s="193">
        <v>4.07</v>
      </c>
      <c r="J104" s="194">
        <v>5.0999999999999997E-2</v>
      </c>
    </row>
    <row r="105" spans="1:10" ht="27.75" customHeight="1" x14ac:dyDescent="0.25">
      <c r="A105" s="156" t="s">
        <v>610</v>
      </c>
      <c r="B105" s="28"/>
      <c r="C105" s="163">
        <v>0</v>
      </c>
      <c r="D105" s="187">
        <v>3.613</v>
      </c>
      <c r="E105" s="188">
        <v>0.182</v>
      </c>
      <c r="F105" s="189">
        <v>0.02</v>
      </c>
      <c r="G105" s="190">
        <v>291.99</v>
      </c>
      <c r="H105" s="190">
        <v>4.07</v>
      </c>
      <c r="I105" s="193">
        <v>4.07</v>
      </c>
      <c r="J105" s="194">
        <v>5.0999999999999997E-2</v>
      </c>
    </row>
    <row r="106" spans="1:10" ht="27.75" customHeight="1" x14ac:dyDescent="0.25">
      <c r="A106" s="156" t="s">
        <v>611</v>
      </c>
      <c r="B106" s="28"/>
      <c r="C106" s="163">
        <v>0</v>
      </c>
      <c r="D106" s="187">
        <v>3.2389999999999999</v>
      </c>
      <c r="E106" s="188">
        <v>0.124</v>
      </c>
      <c r="F106" s="189">
        <v>1.4E-2</v>
      </c>
      <c r="G106" s="190">
        <v>59.4</v>
      </c>
      <c r="H106" s="190">
        <v>4.58</v>
      </c>
      <c r="I106" s="193">
        <v>4.58</v>
      </c>
      <c r="J106" s="194">
        <v>4.2000000000000003E-2</v>
      </c>
    </row>
    <row r="107" spans="1:10" ht="27.75" customHeight="1" x14ac:dyDescent="0.25">
      <c r="A107" s="156" t="s">
        <v>612</v>
      </c>
      <c r="B107" s="28"/>
      <c r="C107" s="163">
        <v>0</v>
      </c>
      <c r="D107" s="187">
        <v>3.2389999999999999</v>
      </c>
      <c r="E107" s="188">
        <v>0.124</v>
      </c>
      <c r="F107" s="189">
        <v>1.4E-2</v>
      </c>
      <c r="G107" s="190">
        <v>446.99</v>
      </c>
      <c r="H107" s="190">
        <v>4.58</v>
      </c>
      <c r="I107" s="193">
        <v>4.58</v>
      </c>
      <c r="J107" s="194">
        <v>4.2000000000000003E-2</v>
      </c>
    </row>
    <row r="108" spans="1:10" ht="27.75" customHeight="1" x14ac:dyDescent="0.25">
      <c r="A108" s="156" t="s">
        <v>613</v>
      </c>
      <c r="B108" s="28"/>
      <c r="C108" s="163">
        <v>0</v>
      </c>
      <c r="D108" s="187">
        <v>3.2389999999999999</v>
      </c>
      <c r="E108" s="188">
        <v>0.124</v>
      </c>
      <c r="F108" s="189">
        <v>1.4E-2</v>
      </c>
      <c r="G108" s="190">
        <v>953.69</v>
      </c>
      <c r="H108" s="190">
        <v>4.58</v>
      </c>
      <c r="I108" s="193">
        <v>4.58</v>
      </c>
      <c r="J108" s="194">
        <v>4.2000000000000003E-2</v>
      </c>
    </row>
    <row r="109" spans="1:10" ht="27.75" customHeight="1" x14ac:dyDescent="0.25">
      <c r="A109" s="156" t="s">
        <v>614</v>
      </c>
      <c r="B109" s="28"/>
      <c r="C109" s="163">
        <v>0</v>
      </c>
      <c r="D109" s="187">
        <v>3.2389999999999999</v>
      </c>
      <c r="E109" s="188">
        <v>0.124</v>
      </c>
      <c r="F109" s="189">
        <v>1.4E-2</v>
      </c>
      <c r="G109" s="190">
        <v>2082.2600000000002</v>
      </c>
      <c r="H109" s="190">
        <v>4.58</v>
      </c>
      <c r="I109" s="193">
        <v>4.58</v>
      </c>
      <c r="J109" s="194">
        <v>4.2000000000000003E-2</v>
      </c>
    </row>
    <row r="110" spans="1:10" ht="27.75" customHeight="1" x14ac:dyDescent="0.25">
      <c r="A110" s="156" t="s">
        <v>615</v>
      </c>
      <c r="B110" s="28"/>
      <c r="C110" s="163">
        <v>0</v>
      </c>
      <c r="D110" s="187">
        <v>3.2389999999999999</v>
      </c>
      <c r="E110" s="188">
        <v>0.124</v>
      </c>
      <c r="F110" s="189">
        <v>1.4E-2</v>
      </c>
      <c r="G110" s="190">
        <v>3955.57</v>
      </c>
      <c r="H110" s="190">
        <v>4.58</v>
      </c>
      <c r="I110" s="193">
        <v>4.58</v>
      </c>
      <c r="J110" s="194">
        <v>4.2000000000000003E-2</v>
      </c>
    </row>
    <row r="111" spans="1:10" ht="27.75" customHeight="1" x14ac:dyDescent="0.25">
      <c r="A111" s="156" t="s">
        <v>616</v>
      </c>
      <c r="B111" s="28"/>
      <c r="C111" s="163" t="s">
        <v>120</v>
      </c>
      <c r="D111" s="195">
        <v>16.47</v>
      </c>
      <c r="E111" s="196">
        <v>0.90200000000000002</v>
      </c>
      <c r="F111" s="189">
        <v>0.44800000000000001</v>
      </c>
      <c r="G111" s="191">
        <v>0</v>
      </c>
      <c r="H111" s="191">
        <v>0</v>
      </c>
      <c r="I111" s="249">
        <v>0</v>
      </c>
      <c r="J111" s="192">
        <v>0</v>
      </c>
    </row>
    <row r="112" spans="1:10" ht="27.75" customHeight="1" x14ac:dyDescent="0.25">
      <c r="A112" s="156" t="s">
        <v>617</v>
      </c>
      <c r="B112" s="28"/>
      <c r="C112" s="163">
        <v>0</v>
      </c>
      <c r="D112" s="187">
        <v>-5.6210000000000004</v>
      </c>
      <c r="E112" s="188">
        <v>-0.44800000000000001</v>
      </c>
      <c r="F112" s="189">
        <v>-4.3999999999999997E-2</v>
      </c>
      <c r="G112" s="158">
        <v>0</v>
      </c>
      <c r="H112" s="191">
        <v>0</v>
      </c>
      <c r="I112" s="249">
        <v>0</v>
      </c>
      <c r="J112" s="192">
        <v>0</v>
      </c>
    </row>
    <row r="113" spans="1:10" ht="27.75" customHeight="1" x14ac:dyDescent="0.25">
      <c r="A113" s="156" t="s">
        <v>618</v>
      </c>
      <c r="B113" s="28"/>
      <c r="C113" s="163">
        <v>0</v>
      </c>
      <c r="D113" s="187">
        <v>-5.6609999999999996</v>
      </c>
      <c r="E113" s="188">
        <v>-0.42099999999999999</v>
      </c>
      <c r="F113" s="189">
        <v>-4.2000000000000003E-2</v>
      </c>
      <c r="G113" s="158">
        <v>0</v>
      </c>
      <c r="H113" s="191">
        <v>0</v>
      </c>
      <c r="I113" s="249">
        <v>0</v>
      </c>
      <c r="J113" s="192">
        <v>0</v>
      </c>
    </row>
    <row r="114" spans="1:10" ht="27.75" customHeight="1" x14ac:dyDescent="0.25">
      <c r="A114" s="156" t="s">
        <v>619</v>
      </c>
      <c r="B114" s="28"/>
      <c r="C114" s="163">
        <v>0</v>
      </c>
      <c r="D114" s="187">
        <v>-5.6210000000000004</v>
      </c>
      <c r="E114" s="188">
        <v>-0.44800000000000001</v>
      </c>
      <c r="F114" s="189">
        <v>-4.3999999999999997E-2</v>
      </c>
      <c r="G114" s="158">
        <v>0</v>
      </c>
      <c r="H114" s="191">
        <v>0</v>
      </c>
      <c r="I114" s="249">
        <v>0</v>
      </c>
      <c r="J114" s="194">
        <v>0.115</v>
      </c>
    </row>
    <row r="115" spans="1:10" ht="27.75" customHeight="1" x14ac:dyDescent="0.25">
      <c r="A115" s="156" t="s">
        <v>620</v>
      </c>
      <c r="B115" s="28"/>
      <c r="C115" s="163">
        <v>0</v>
      </c>
      <c r="D115" s="187">
        <v>-5.6609999999999996</v>
      </c>
      <c r="E115" s="188">
        <v>-0.42099999999999999</v>
      </c>
      <c r="F115" s="189">
        <v>-4.2000000000000003E-2</v>
      </c>
      <c r="G115" s="158">
        <v>0</v>
      </c>
      <c r="H115" s="191">
        <v>0</v>
      </c>
      <c r="I115" s="249">
        <v>0</v>
      </c>
      <c r="J115" s="194">
        <v>9.7000000000000003E-2</v>
      </c>
    </row>
    <row r="116" spans="1:10" ht="27.75" customHeight="1" x14ac:dyDescent="0.25">
      <c r="A116" s="156" t="s">
        <v>621</v>
      </c>
      <c r="B116" s="28"/>
      <c r="C116" s="163">
        <v>0</v>
      </c>
      <c r="D116" s="187">
        <v>-6.3819999999999997</v>
      </c>
      <c r="E116" s="188">
        <v>-0.32200000000000001</v>
      </c>
      <c r="F116" s="189">
        <v>-3.5000000000000003E-2</v>
      </c>
      <c r="G116" s="190">
        <v>67.02</v>
      </c>
      <c r="H116" s="191">
        <v>0</v>
      </c>
      <c r="I116" s="249">
        <v>0</v>
      </c>
      <c r="J116" s="194">
        <v>0.14599999999999999</v>
      </c>
    </row>
    <row r="117" spans="1:10" ht="27.75" customHeight="1" x14ac:dyDescent="0.25">
      <c r="A117" s="156" t="s">
        <v>622</v>
      </c>
      <c r="B117" s="28"/>
      <c r="C117" s="163" t="s">
        <v>720</v>
      </c>
      <c r="D117" s="187">
        <v>4.218</v>
      </c>
      <c r="E117" s="188">
        <v>0.33600000000000002</v>
      </c>
      <c r="F117" s="189">
        <v>3.3000000000000002E-2</v>
      </c>
      <c r="G117" s="190">
        <v>2.96</v>
      </c>
      <c r="H117" s="191">
        <v>0</v>
      </c>
      <c r="I117" s="249">
        <v>0</v>
      </c>
      <c r="J117" s="192">
        <v>0</v>
      </c>
    </row>
    <row r="118" spans="1:10" ht="27.75" customHeight="1" x14ac:dyDescent="0.25">
      <c r="A118" s="156" t="s">
        <v>623</v>
      </c>
      <c r="B118" s="28"/>
      <c r="C118" s="163">
        <v>2</v>
      </c>
      <c r="D118" s="187">
        <v>4.218</v>
      </c>
      <c r="E118" s="188">
        <v>0.33600000000000002</v>
      </c>
      <c r="F118" s="189">
        <v>3.3000000000000002E-2</v>
      </c>
      <c r="G118" s="191">
        <v>0</v>
      </c>
      <c r="H118" s="191">
        <v>0</v>
      </c>
      <c r="I118" s="249">
        <v>0</v>
      </c>
      <c r="J118" s="192">
        <v>0</v>
      </c>
    </row>
    <row r="119" spans="1:10" ht="27.75" customHeight="1" x14ac:dyDescent="0.25">
      <c r="A119" s="156" t="s">
        <v>624</v>
      </c>
      <c r="B119" s="28"/>
      <c r="C119" s="163" t="s">
        <v>721</v>
      </c>
      <c r="D119" s="187">
        <v>4.1269999999999998</v>
      </c>
      <c r="E119" s="188">
        <v>0.32900000000000001</v>
      </c>
      <c r="F119" s="189">
        <v>3.3000000000000002E-2</v>
      </c>
      <c r="G119" s="190">
        <v>3.2</v>
      </c>
      <c r="H119" s="191">
        <v>0</v>
      </c>
      <c r="I119" s="249">
        <v>0</v>
      </c>
      <c r="J119" s="192">
        <v>0</v>
      </c>
    </row>
    <row r="120" spans="1:10" ht="27.75" customHeight="1" x14ac:dyDescent="0.25">
      <c r="A120" s="156" t="s">
        <v>625</v>
      </c>
      <c r="B120" s="28"/>
      <c r="C120" s="163" t="s">
        <v>721</v>
      </c>
      <c r="D120" s="187">
        <v>4.1269999999999998</v>
      </c>
      <c r="E120" s="188">
        <v>0.32900000000000001</v>
      </c>
      <c r="F120" s="189">
        <v>3.3000000000000002E-2</v>
      </c>
      <c r="G120" s="190">
        <v>3.74</v>
      </c>
      <c r="H120" s="191">
        <v>0</v>
      </c>
      <c r="I120" s="249">
        <v>0</v>
      </c>
      <c r="J120" s="192">
        <v>0</v>
      </c>
    </row>
    <row r="121" spans="1:10" ht="27.75" customHeight="1" x14ac:dyDescent="0.25">
      <c r="A121" s="156" t="s">
        <v>626</v>
      </c>
      <c r="B121" s="28"/>
      <c r="C121" s="163" t="s">
        <v>721</v>
      </c>
      <c r="D121" s="187">
        <v>4.1269999999999998</v>
      </c>
      <c r="E121" s="188">
        <v>0.32900000000000001</v>
      </c>
      <c r="F121" s="189">
        <v>3.3000000000000002E-2</v>
      </c>
      <c r="G121" s="190">
        <v>5.41</v>
      </c>
      <c r="H121" s="191">
        <v>0</v>
      </c>
      <c r="I121" s="249">
        <v>0</v>
      </c>
      <c r="J121" s="192">
        <v>0</v>
      </c>
    </row>
    <row r="122" spans="1:10" ht="27.75" customHeight="1" x14ac:dyDescent="0.25">
      <c r="A122" s="156" t="s">
        <v>627</v>
      </c>
      <c r="B122" s="28"/>
      <c r="C122" s="163" t="s">
        <v>721</v>
      </c>
      <c r="D122" s="187">
        <v>4.1269999999999998</v>
      </c>
      <c r="E122" s="188">
        <v>0.32900000000000001</v>
      </c>
      <c r="F122" s="189">
        <v>3.3000000000000002E-2</v>
      </c>
      <c r="G122" s="190">
        <v>7.65</v>
      </c>
      <c r="H122" s="191">
        <v>0</v>
      </c>
      <c r="I122" s="249">
        <v>0</v>
      </c>
      <c r="J122" s="192">
        <v>0</v>
      </c>
    </row>
    <row r="123" spans="1:10" ht="27.75" customHeight="1" x14ac:dyDescent="0.25">
      <c r="A123" s="156" t="s">
        <v>628</v>
      </c>
      <c r="B123" s="28"/>
      <c r="C123" s="163" t="s">
        <v>721</v>
      </c>
      <c r="D123" s="187">
        <v>4.1269999999999998</v>
      </c>
      <c r="E123" s="188">
        <v>0.32900000000000001</v>
      </c>
      <c r="F123" s="189">
        <v>3.3000000000000002E-2</v>
      </c>
      <c r="G123" s="190">
        <v>14.03</v>
      </c>
      <c r="H123" s="191">
        <v>0</v>
      </c>
      <c r="I123" s="249">
        <v>0</v>
      </c>
      <c r="J123" s="192">
        <v>0</v>
      </c>
    </row>
    <row r="124" spans="1:10" ht="27.75" customHeight="1" x14ac:dyDescent="0.25">
      <c r="A124" s="156" t="s">
        <v>629</v>
      </c>
      <c r="B124" s="28"/>
      <c r="C124" s="163">
        <v>4</v>
      </c>
      <c r="D124" s="187">
        <v>4.1269999999999998</v>
      </c>
      <c r="E124" s="188">
        <v>0.32900000000000001</v>
      </c>
      <c r="F124" s="189">
        <v>3.3000000000000002E-2</v>
      </c>
      <c r="G124" s="191">
        <v>0</v>
      </c>
      <c r="H124" s="191">
        <v>0</v>
      </c>
      <c r="I124" s="249">
        <v>0</v>
      </c>
      <c r="J124" s="192">
        <v>0</v>
      </c>
    </row>
    <row r="125" spans="1:10" ht="27.75" customHeight="1" x14ac:dyDescent="0.25">
      <c r="A125" s="156" t="s">
        <v>630</v>
      </c>
      <c r="B125" s="28"/>
      <c r="C125" s="163">
        <v>0</v>
      </c>
      <c r="D125" s="187">
        <v>2.5630000000000002</v>
      </c>
      <c r="E125" s="188">
        <v>0.182</v>
      </c>
      <c r="F125" s="189">
        <v>1.7999999999999999E-2</v>
      </c>
      <c r="G125" s="190">
        <v>3.17</v>
      </c>
      <c r="H125" s="190">
        <v>2.14</v>
      </c>
      <c r="I125" s="193">
        <v>2.14</v>
      </c>
      <c r="J125" s="194">
        <v>4.2000000000000003E-2</v>
      </c>
    </row>
    <row r="126" spans="1:10" ht="27.75" customHeight="1" x14ac:dyDescent="0.25">
      <c r="A126" s="156" t="s">
        <v>631</v>
      </c>
      <c r="B126" s="28"/>
      <c r="C126" s="163">
        <v>0</v>
      </c>
      <c r="D126" s="187">
        <v>2.5630000000000002</v>
      </c>
      <c r="E126" s="188">
        <v>0.182</v>
      </c>
      <c r="F126" s="189">
        <v>1.7999999999999999E-2</v>
      </c>
      <c r="G126" s="190">
        <v>23.64</v>
      </c>
      <c r="H126" s="190">
        <v>2.14</v>
      </c>
      <c r="I126" s="193">
        <v>2.14</v>
      </c>
      <c r="J126" s="194">
        <v>4.2000000000000003E-2</v>
      </c>
    </row>
    <row r="127" spans="1:10" ht="27.75" customHeight="1" x14ac:dyDescent="0.25">
      <c r="A127" s="156" t="s">
        <v>632</v>
      </c>
      <c r="B127" s="28"/>
      <c r="C127" s="163">
        <v>0</v>
      </c>
      <c r="D127" s="187">
        <v>2.5630000000000002</v>
      </c>
      <c r="E127" s="188">
        <v>0.182</v>
      </c>
      <c r="F127" s="189">
        <v>1.7999999999999999E-2</v>
      </c>
      <c r="G127" s="190">
        <v>39.909999999999997</v>
      </c>
      <c r="H127" s="190">
        <v>2.14</v>
      </c>
      <c r="I127" s="193">
        <v>2.14</v>
      </c>
      <c r="J127" s="194">
        <v>4.2000000000000003E-2</v>
      </c>
    </row>
    <row r="128" spans="1:10" ht="27.75" customHeight="1" x14ac:dyDescent="0.25">
      <c r="A128" s="156" t="s">
        <v>633</v>
      </c>
      <c r="B128" s="28"/>
      <c r="C128" s="163">
        <v>0</v>
      </c>
      <c r="D128" s="187">
        <v>2.5630000000000002</v>
      </c>
      <c r="E128" s="188">
        <v>0.182</v>
      </c>
      <c r="F128" s="189">
        <v>1.7999999999999999E-2</v>
      </c>
      <c r="G128" s="190">
        <v>61.56</v>
      </c>
      <c r="H128" s="190">
        <v>2.14</v>
      </c>
      <c r="I128" s="193">
        <v>2.14</v>
      </c>
      <c r="J128" s="194">
        <v>4.2000000000000003E-2</v>
      </c>
    </row>
    <row r="129" spans="1:10" ht="27.75" customHeight="1" x14ac:dyDescent="0.25">
      <c r="A129" s="156" t="s">
        <v>634</v>
      </c>
      <c r="B129" s="28"/>
      <c r="C129" s="163">
        <v>0</v>
      </c>
      <c r="D129" s="187">
        <v>2.5630000000000002</v>
      </c>
      <c r="E129" s="188">
        <v>0.182</v>
      </c>
      <c r="F129" s="189">
        <v>1.7999999999999999E-2</v>
      </c>
      <c r="G129" s="190">
        <v>132.56</v>
      </c>
      <c r="H129" s="190">
        <v>2.14</v>
      </c>
      <c r="I129" s="193">
        <v>2.14</v>
      </c>
      <c r="J129" s="194">
        <v>4.2000000000000003E-2</v>
      </c>
    </row>
    <row r="130" spans="1:10" ht="27.75" customHeight="1" x14ac:dyDescent="0.25">
      <c r="A130" s="156" t="s">
        <v>635</v>
      </c>
      <c r="B130" s="28"/>
      <c r="C130" s="163">
        <v>0</v>
      </c>
      <c r="D130" s="187">
        <v>2.762</v>
      </c>
      <c r="E130" s="188">
        <v>0.13900000000000001</v>
      </c>
      <c r="F130" s="189">
        <v>1.4999999999999999E-2</v>
      </c>
      <c r="G130" s="190">
        <v>4.1900000000000004</v>
      </c>
      <c r="H130" s="190">
        <v>3.11</v>
      </c>
      <c r="I130" s="193">
        <v>3.11</v>
      </c>
      <c r="J130" s="194">
        <v>3.9E-2</v>
      </c>
    </row>
    <row r="131" spans="1:10" ht="27.75" customHeight="1" x14ac:dyDescent="0.25">
      <c r="A131" s="156" t="s">
        <v>636</v>
      </c>
      <c r="B131" s="28"/>
      <c r="C131" s="163">
        <v>0</v>
      </c>
      <c r="D131" s="187">
        <v>2.762</v>
      </c>
      <c r="E131" s="188">
        <v>0.13900000000000001</v>
      </c>
      <c r="F131" s="189">
        <v>1.4999999999999999E-2</v>
      </c>
      <c r="G131" s="190">
        <v>38.85</v>
      </c>
      <c r="H131" s="190">
        <v>3.11</v>
      </c>
      <c r="I131" s="193">
        <v>3.11</v>
      </c>
      <c r="J131" s="194">
        <v>3.9E-2</v>
      </c>
    </row>
    <row r="132" spans="1:10" ht="27.75" customHeight="1" x14ac:dyDescent="0.25">
      <c r="A132" s="156" t="s">
        <v>637</v>
      </c>
      <c r="B132" s="28"/>
      <c r="C132" s="163">
        <v>0</v>
      </c>
      <c r="D132" s="187">
        <v>2.762</v>
      </c>
      <c r="E132" s="188">
        <v>0.13900000000000001</v>
      </c>
      <c r="F132" s="189">
        <v>1.4999999999999999E-2</v>
      </c>
      <c r="G132" s="190">
        <v>66.39</v>
      </c>
      <c r="H132" s="190">
        <v>3.11</v>
      </c>
      <c r="I132" s="193">
        <v>3.11</v>
      </c>
      <c r="J132" s="194">
        <v>3.9E-2</v>
      </c>
    </row>
    <row r="133" spans="1:10" ht="27.75" customHeight="1" x14ac:dyDescent="0.25">
      <c r="A133" s="156" t="s">
        <v>638</v>
      </c>
      <c r="B133" s="28"/>
      <c r="C133" s="163">
        <v>0</v>
      </c>
      <c r="D133" s="187">
        <v>2.762</v>
      </c>
      <c r="E133" s="188">
        <v>0.13900000000000001</v>
      </c>
      <c r="F133" s="189">
        <v>1.4999999999999999E-2</v>
      </c>
      <c r="G133" s="190">
        <v>103.05</v>
      </c>
      <c r="H133" s="190">
        <v>3.11</v>
      </c>
      <c r="I133" s="193">
        <v>3.11</v>
      </c>
      <c r="J133" s="194">
        <v>3.9E-2</v>
      </c>
    </row>
    <row r="134" spans="1:10" ht="27.75" customHeight="1" x14ac:dyDescent="0.25">
      <c r="A134" s="156" t="s">
        <v>639</v>
      </c>
      <c r="B134" s="28"/>
      <c r="C134" s="163">
        <v>0</v>
      </c>
      <c r="D134" s="187">
        <v>2.762</v>
      </c>
      <c r="E134" s="188">
        <v>0.13900000000000001</v>
      </c>
      <c r="F134" s="189">
        <v>1.4999999999999999E-2</v>
      </c>
      <c r="G134" s="190">
        <v>223.26</v>
      </c>
      <c r="H134" s="190">
        <v>3.11</v>
      </c>
      <c r="I134" s="193">
        <v>3.11</v>
      </c>
      <c r="J134" s="194">
        <v>3.9E-2</v>
      </c>
    </row>
    <row r="135" spans="1:10" ht="27.75" customHeight="1" x14ac:dyDescent="0.25">
      <c r="A135" s="156" t="s">
        <v>640</v>
      </c>
      <c r="B135" s="28"/>
      <c r="C135" s="163">
        <v>0</v>
      </c>
      <c r="D135" s="187">
        <v>2.476</v>
      </c>
      <c r="E135" s="188">
        <v>9.5000000000000001E-2</v>
      </c>
      <c r="F135" s="189">
        <v>1.0999999999999999E-2</v>
      </c>
      <c r="G135" s="190">
        <v>45.41</v>
      </c>
      <c r="H135" s="190">
        <v>3.51</v>
      </c>
      <c r="I135" s="193">
        <v>3.51</v>
      </c>
      <c r="J135" s="194">
        <v>3.2000000000000001E-2</v>
      </c>
    </row>
    <row r="136" spans="1:10" ht="27.75" customHeight="1" x14ac:dyDescent="0.25">
      <c r="A136" s="156" t="s">
        <v>641</v>
      </c>
      <c r="B136" s="28"/>
      <c r="C136" s="163">
        <v>0</v>
      </c>
      <c r="D136" s="187">
        <v>2.476</v>
      </c>
      <c r="E136" s="188">
        <v>9.5000000000000001E-2</v>
      </c>
      <c r="F136" s="189">
        <v>1.0999999999999999E-2</v>
      </c>
      <c r="G136" s="190">
        <v>341.77</v>
      </c>
      <c r="H136" s="190">
        <v>3.51</v>
      </c>
      <c r="I136" s="193">
        <v>3.51</v>
      </c>
      <c r="J136" s="194">
        <v>3.2000000000000001E-2</v>
      </c>
    </row>
    <row r="137" spans="1:10" ht="27.75" customHeight="1" x14ac:dyDescent="0.25">
      <c r="A137" s="156" t="s">
        <v>642</v>
      </c>
      <c r="B137" s="28"/>
      <c r="C137" s="163">
        <v>0</v>
      </c>
      <c r="D137" s="187">
        <v>2.476</v>
      </c>
      <c r="E137" s="188">
        <v>9.5000000000000001E-2</v>
      </c>
      <c r="F137" s="189">
        <v>1.0999999999999999E-2</v>
      </c>
      <c r="G137" s="190">
        <v>729.18</v>
      </c>
      <c r="H137" s="190">
        <v>3.51</v>
      </c>
      <c r="I137" s="193">
        <v>3.51</v>
      </c>
      <c r="J137" s="194">
        <v>3.2000000000000001E-2</v>
      </c>
    </row>
    <row r="138" spans="1:10" ht="27.75" customHeight="1" x14ac:dyDescent="0.25">
      <c r="A138" s="156" t="s">
        <v>643</v>
      </c>
      <c r="B138" s="28"/>
      <c r="C138" s="163">
        <v>0</v>
      </c>
      <c r="D138" s="187">
        <v>2.476</v>
      </c>
      <c r="E138" s="188">
        <v>9.5000000000000001E-2</v>
      </c>
      <c r="F138" s="189">
        <v>1.0999999999999999E-2</v>
      </c>
      <c r="G138" s="190">
        <v>1592.07</v>
      </c>
      <c r="H138" s="190">
        <v>3.51</v>
      </c>
      <c r="I138" s="193">
        <v>3.51</v>
      </c>
      <c r="J138" s="194">
        <v>3.2000000000000001E-2</v>
      </c>
    </row>
    <row r="139" spans="1:10" ht="27.75" customHeight="1" x14ac:dyDescent="0.25">
      <c r="A139" s="156" t="s">
        <v>644</v>
      </c>
      <c r="B139" s="28"/>
      <c r="C139" s="163">
        <v>0</v>
      </c>
      <c r="D139" s="187">
        <v>2.476</v>
      </c>
      <c r="E139" s="188">
        <v>9.5000000000000001E-2</v>
      </c>
      <c r="F139" s="189">
        <v>1.0999999999999999E-2</v>
      </c>
      <c r="G139" s="190">
        <v>3024.39</v>
      </c>
      <c r="H139" s="190">
        <v>3.51</v>
      </c>
      <c r="I139" s="193">
        <v>3.51</v>
      </c>
      <c r="J139" s="194">
        <v>3.2000000000000001E-2</v>
      </c>
    </row>
    <row r="140" spans="1:10" ht="27.75" customHeight="1" x14ac:dyDescent="0.25">
      <c r="A140" s="156" t="s">
        <v>645</v>
      </c>
      <c r="B140" s="28"/>
      <c r="C140" s="163" t="s">
        <v>120</v>
      </c>
      <c r="D140" s="195">
        <v>12.593</v>
      </c>
      <c r="E140" s="196">
        <v>0.68899999999999995</v>
      </c>
      <c r="F140" s="189">
        <v>0.34300000000000003</v>
      </c>
      <c r="G140" s="191">
        <v>0</v>
      </c>
      <c r="H140" s="191">
        <v>0</v>
      </c>
      <c r="I140" s="249">
        <v>0</v>
      </c>
      <c r="J140" s="192">
        <v>0</v>
      </c>
    </row>
    <row r="141" spans="1:10" ht="27.75" customHeight="1" x14ac:dyDescent="0.25">
      <c r="A141" s="156" t="s">
        <v>646</v>
      </c>
      <c r="B141" s="28"/>
      <c r="C141" s="163">
        <v>0</v>
      </c>
      <c r="D141" s="187">
        <v>-4.298</v>
      </c>
      <c r="E141" s="188">
        <v>-0.34300000000000003</v>
      </c>
      <c r="F141" s="189">
        <v>-3.4000000000000002E-2</v>
      </c>
      <c r="G141" s="158">
        <v>0</v>
      </c>
      <c r="H141" s="191">
        <v>0</v>
      </c>
      <c r="I141" s="249">
        <v>0</v>
      </c>
      <c r="J141" s="192">
        <v>0</v>
      </c>
    </row>
    <row r="142" spans="1:10" ht="27.75" customHeight="1" x14ac:dyDescent="0.25">
      <c r="A142" s="156" t="s">
        <v>647</v>
      </c>
      <c r="B142" s="28"/>
      <c r="C142" s="163">
        <v>0</v>
      </c>
      <c r="D142" s="187">
        <v>-4.3280000000000003</v>
      </c>
      <c r="E142" s="188">
        <v>-0.32200000000000001</v>
      </c>
      <c r="F142" s="189">
        <v>-3.2000000000000001E-2</v>
      </c>
      <c r="G142" s="158">
        <v>0</v>
      </c>
      <c r="H142" s="191">
        <v>0</v>
      </c>
      <c r="I142" s="249">
        <v>0</v>
      </c>
      <c r="J142" s="192">
        <v>0</v>
      </c>
    </row>
    <row r="143" spans="1:10" ht="27.75" customHeight="1" x14ac:dyDescent="0.25">
      <c r="A143" s="156" t="s">
        <v>648</v>
      </c>
      <c r="B143" s="28"/>
      <c r="C143" s="163">
        <v>0</v>
      </c>
      <c r="D143" s="187">
        <v>-4.298</v>
      </c>
      <c r="E143" s="188">
        <v>-0.34300000000000003</v>
      </c>
      <c r="F143" s="189">
        <v>-3.4000000000000002E-2</v>
      </c>
      <c r="G143" s="158">
        <v>0</v>
      </c>
      <c r="H143" s="191">
        <v>0</v>
      </c>
      <c r="I143" s="249">
        <v>0</v>
      </c>
      <c r="J143" s="194">
        <v>8.7999999999999995E-2</v>
      </c>
    </row>
    <row r="144" spans="1:10" ht="27.75" customHeight="1" x14ac:dyDescent="0.25">
      <c r="A144" s="156" t="s">
        <v>649</v>
      </c>
      <c r="B144" s="28"/>
      <c r="C144" s="163">
        <v>0</v>
      </c>
      <c r="D144" s="187">
        <v>-4.3280000000000003</v>
      </c>
      <c r="E144" s="188">
        <v>-0.32200000000000001</v>
      </c>
      <c r="F144" s="189">
        <v>-3.2000000000000001E-2</v>
      </c>
      <c r="G144" s="158">
        <v>0</v>
      </c>
      <c r="H144" s="191">
        <v>0</v>
      </c>
      <c r="I144" s="249">
        <v>0</v>
      </c>
      <c r="J144" s="194">
        <v>7.3999999999999996E-2</v>
      </c>
    </row>
    <row r="145" spans="1:10" ht="27.75" customHeight="1" x14ac:dyDescent="0.25">
      <c r="A145" s="156" t="s">
        <v>650</v>
      </c>
      <c r="B145" s="28"/>
      <c r="C145" s="163">
        <v>0</v>
      </c>
      <c r="D145" s="187">
        <v>-4.88</v>
      </c>
      <c r="E145" s="188">
        <v>-0.246</v>
      </c>
      <c r="F145" s="189">
        <v>-2.7E-2</v>
      </c>
      <c r="G145" s="190">
        <v>51.25</v>
      </c>
      <c r="H145" s="191">
        <v>0</v>
      </c>
      <c r="I145" s="249">
        <v>0</v>
      </c>
      <c r="J145" s="194">
        <v>0.112</v>
      </c>
    </row>
    <row r="146" spans="1:10" ht="27.75" customHeight="1" x14ac:dyDescent="0.25">
      <c r="A146" s="156" t="s">
        <v>651</v>
      </c>
      <c r="B146" s="28"/>
      <c r="C146" s="163" t="s">
        <v>720</v>
      </c>
      <c r="D146" s="187">
        <v>2.9409999999999998</v>
      </c>
      <c r="E146" s="188">
        <v>0.23499999999999999</v>
      </c>
      <c r="F146" s="189">
        <v>2.3E-2</v>
      </c>
      <c r="G146" s="190">
        <v>2.06</v>
      </c>
      <c r="H146" s="191">
        <v>0</v>
      </c>
      <c r="I146" s="249">
        <v>0</v>
      </c>
      <c r="J146" s="192">
        <v>0</v>
      </c>
    </row>
    <row r="147" spans="1:10" ht="27.75" customHeight="1" x14ac:dyDescent="0.25">
      <c r="A147" s="156" t="s">
        <v>652</v>
      </c>
      <c r="B147" s="28"/>
      <c r="C147" s="163" t="s">
        <v>710</v>
      </c>
      <c r="D147" s="187">
        <v>2.9409999999999998</v>
      </c>
      <c r="E147" s="188">
        <v>0.23499999999999999</v>
      </c>
      <c r="F147" s="189">
        <v>2.3E-2</v>
      </c>
      <c r="G147" s="191">
        <v>0</v>
      </c>
      <c r="H147" s="191">
        <v>0</v>
      </c>
      <c r="I147" s="249">
        <v>0</v>
      </c>
      <c r="J147" s="192">
        <v>0</v>
      </c>
    </row>
    <row r="148" spans="1:10" ht="27.75" customHeight="1" x14ac:dyDescent="0.25">
      <c r="A148" s="156" t="s">
        <v>653</v>
      </c>
      <c r="B148" s="28"/>
      <c r="C148" s="163" t="s">
        <v>721</v>
      </c>
      <c r="D148" s="187">
        <v>2.8769999999999998</v>
      </c>
      <c r="E148" s="188">
        <v>0.22900000000000001</v>
      </c>
      <c r="F148" s="189">
        <v>2.3E-2</v>
      </c>
      <c r="G148" s="190">
        <v>2.23</v>
      </c>
      <c r="H148" s="191">
        <v>0</v>
      </c>
      <c r="I148" s="249">
        <v>0</v>
      </c>
      <c r="J148" s="192">
        <v>0</v>
      </c>
    </row>
    <row r="149" spans="1:10" ht="27.75" customHeight="1" x14ac:dyDescent="0.25">
      <c r="A149" s="156" t="s">
        <v>654</v>
      </c>
      <c r="B149" s="28"/>
      <c r="C149" s="163" t="s">
        <v>721</v>
      </c>
      <c r="D149" s="187">
        <v>2.8769999999999998</v>
      </c>
      <c r="E149" s="188">
        <v>0.22900000000000001</v>
      </c>
      <c r="F149" s="189">
        <v>2.3E-2</v>
      </c>
      <c r="G149" s="190">
        <v>2.61</v>
      </c>
      <c r="H149" s="191">
        <v>0</v>
      </c>
      <c r="I149" s="249">
        <v>0</v>
      </c>
      <c r="J149" s="192">
        <v>0</v>
      </c>
    </row>
    <row r="150" spans="1:10" ht="27.75" customHeight="1" x14ac:dyDescent="0.25">
      <c r="A150" s="156" t="s">
        <v>655</v>
      </c>
      <c r="B150" s="28"/>
      <c r="C150" s="163" t="s">
        <v>721</v>
      </c>
      <c r="D150" s="187">
        <v>2.8769999999999998</v>
      </c>
      <c r="E150" s="188">
        <v>0.22900000000000001</v>
      </c>
      <c r="F150" s="189">
        <v>2.3E-2</v>
      </c>
      <c r="G150" s="190">
        <v>3.77</v>
      </c>
      <c r="H150" s="191">
        <v>0</v>
      </c>
      <c r="I150" s="249">
        <v>0</v>
      </c>
      <c r="J150" s="192">
        <v>0</v>
      </c>
    </row>
    <row r="151" spans="1:10" ht="27.75" customHeight="1" x14ac:dyDescent="0.25">
      <c r="A151" s="156" t="s">
        <v>656</v>
      </c>
      <c r="B151" s="28"/>
      <c r="C151" s="163" t="s">
        <v>721</v>
      </c>
      <c r="D151" s="187">
        <v>2.8769999999999998</v>
      </c>
      <c r="E151" s="188">
        <v>0.22900000000000001</v>
      </c>
      <c r="F151" s="189">
        <v>2.3E-2</v>
      </c>
      <c r="G151" s="190">
        <v>5.34</v>
      </c>
      <c r="H151" s="191">
        <v>0</v>
      </c>
      <c r="I151" s="249">
        <v>0</v>
      </c>
      <c r="J151" s="192">
        <v>0</v>
      </c>
    </row>
    <row r="152" spans="1:10" ht="27.75" customHeight="1" x14ac:dyDescent="0.25">
      <c r="A152" s="156" t="s">
        <v>657</v>
      </c>
      <c r="B152" s="28"/>
      <c r="C152" s="163" t="s">
        <v>721</v>
      </c>
      <c r="D152" s="187">
        <v>2.8769999999999998</v>
      </c>
      <c r="E152" s="188">
        <v>0.22900000000000001</v>
      </c>
      <c r="F152" s="189">
        <v>2.3E-2</v>
      </c>
      <c r="G152" s="190">
        <v>9.7799999999999994</v>
      </c>
      <c r="H152" s="191">
        <v>0</v>
      </c>
      <c r="I152" s="249">
        <v>0</v>
      </c>
      <c r="J152" s="192">
        <v>0</v>
      </c>
    </row>
    <row r="153" spans="1:10" ht="27.75" customHeight="1" x14ac:dyDescent="0.25">
      <c r="A153" s="156" t="s">
        <v>658</v>
      </c>
      <c r="B153" s="28"/>
      <c r="C153" s="163" t="s">
        <v>711</v>
      </c>
      <c r="D153" s="187">
        <v>2.8769999999999998</v>
      </c>
      <c r="E153" s="188">
        <v>0.22900000000000001</v>
      </c>
      <c r="F153" s="189">
        <v>2.3E-2</v>
      </c>
      <c r="G153" s="191">
        <v>0</v>
      </c>
      <c r="H153" s="191">
        <v>0</v>
      </c>
      <c r="I153" s="249">
        <v>0</v>
      </c>
      <c r="J153" s="192">
        <v>0</v>
      </c>
    </row>
    <row r="154" spans="1:10" ht="27.75" customHeight="1" x14ac:dyDescent="0.25">
      <c r="A154" s="156" t="s">
        <v>659</v>
      </c>
      <c r="B154" s="28"/>
      <c r="C154" s="163">
        <v>0</v>
      </c>
      <c r="D154" s="187">
        <v>1.7869999999999999</v>
      </c>
      <c r="E154" s="188">
        <v>0.127</v>
      </c>
      <c r="F154" s="189">
        <v>1.2999999999999999E-2</v>
      </c>
      <c r="G154" s="190">
        <v>2.21</v>
      </c>
      <c r="H154" s="190">
        <v>1.5</v>
      </c>
      <c r="I154" s="193">
        <v>1.5</v>
      </c>
      <c r="J154" s="194">
        <v>2.9000000000000001E-2</v>
      </c>
    </row>
    <row r="155" spans="1:10" ht="27.75" customHeight="1" x14ac:dyDescent="0.25">
      <c r="A155" s="156" t="s">
        <v>660</v>
      </c>
      <c r="B155" s="28"/>
      <c r="C155" s="163">
        <v>0</v>
      </c>
      <c r="D155" s="187">
        <v>1.7869999999999999</v>
      </c>
      <c r="E155" s="188">
        <v>0.127</v>
      </c>
      <c r="F155" s="189">
        <v>1.2999999999999999E-2</v>
      </c>
      <c r="G155" s="190">
        <v>16.48</v>
      </c>
      <c r="H155" s="190">
        <v>1.5</v>
      </c>
      <c r="I155" s="193">
        <v>1.5</v>
      </c>
      <c r="J155" s="194">
        <v>2.9000000000000001E-2</v>
      </c>
    </row>
    <row r="156" spans="1:10" ht="27.75" customHeight="1" x14ac:dyDescent="0.25">
      <c r="A156" s="156" t="s">
        <v>661</v>
      </c>
      <c r="B156" s="28"/>
      <c r="C156" s="163">
        <v>0</v>
      </c>
      <c r="D156" s="187">
        <v>1.7869999999999999</v>
      </c>
      <c r="E156" s="188">
        <v>0.127</v>
      </c>
      <c r="F156" s="189">
        <v>1.2999999999999999E-2</v>
      </c>
      <c r="G156" s="190">
        <v>27.82</v>
      </c>
      <c r="H156" s="190">
        <v>1.5</v>
      </c>
      <c r="I156" s="193">
        <v>1.5</v>
      </c>
      <c r="J156" s="194">
        <v>2.9000000000000001E-2</v>
      </c>
    </row>
    <row r="157" spans="1:10" ht="27.75" customHeight="1" x14ac:dyDescent="0.25">
      <c r="A157" s="156" t="s">
        <v>662</v>
      </c>
      <c r="B157" s="28"/>
      <c r="C157" s="163">
        <v>0</v>
      </c>
      <c r="D157" s="187">
        <v>1.7869999999999999</v>
      </c>
      <c r="E157" s="188">
        <v>0.127</v>
      </c>
      <c r="F157" s="189">
        <v>1.2999999999999999E-2</v>
      </c>
      <c r="G157" s="190">
        <v>42.91</v>
      </c>
      <c r="H157" s="190">
        <v>1.5</v>
      </c>
      <c r="I157" s="193">
        <v>1.5</v>
      </c>
      <c r="J157" s="194">
        <v>2.9000000000000001E-2</v>
      </c>
    </row>
    <row r="158" spans="1:10" ht="27.75" customHeight="1" x14ac:dyDescent="0.25">
      <c r="A158" s="156" t="s">
        <v>663</v>
      </c>
      <c r="B158" s="28"/>
      <c r="C158" s="163">
        <v>0</v>
      </c>
      <c r="D158" s="187">
        <v>1.7869999999999999</v>
      </c>
      <c r="E158" s="188">
        <v>0.127</v>
      </c>
      <c r="F158" s="189">
        <v>1.2999999999999999E-2</v>
      </c>
      <c r="G158" s="190">
        <v>92.4</v>
      </c>
      <c r="H158" s="190">
        <v>1.5</v>
      </c>
      <c r="I158" s="193">
        <v>1.5</v>
      </c>
      <c r="J158" s="194">
        <v>2.9000000000000001E-2</v>
      </c>
    </row>
    <row r="159" spans="1:10" ht="27.75" customHeight="1" x14ac:dyDescent="0.25">
      <c r="A159" s="156" t="s">
        <v>664</v>
      </c>
      <c r="B159" s="28"/>
      <c r="C159" s="163">
        <v>0</v>
      </c>
      <c r="D159" s="187">
        <v>1.925</v>
      </c>
      <c r="E159" s="188">
        <v>9.7000000000000003E-2</v>
      </c>
      <c r="F159" s="189">
        <v>0.01</v>
      </c>
      <c r="G159" s="190">
        <v>2.92</v>
      </c>
      <c r="H159" s="190">
        <v>2.17</v>
      </c>
      <c r="I159" s="193">
        <v>2.17</v>
      </c>
      <c r="J159" s="194">
        <v>2.7E-2</v>
      </c>
    </row>
    <row r="160" spans="1:10" ht="27.75" customHeight="1" x14ac:dyDescent="0.25">
      <c r="A160" s="156" t="s">
        <v>665</v>
      </c>
      <c r="B160" s="28"/>
      <c r="C160" s="163">
        <v>0</v>
      </c>
      <c r="D160" s="187">
        <v>1.925</v>
      </c>
      <c r="E160" s="188">
        <v>9.7000000000000003E-2</v>
      </c>
      <c r="F160" s="189">
        <v>0.01</v>
      </c>
      <c r="G160" s="190">
        <v>27.08</v>
      </c>
      <c r="H160" s="190">
        <v>2.17</v>
      </c>
      <c r="I160" s="193">
        <v>2.17</v>
      </c>
      <c r="J160" s="194">
        <v>2.7E-2</v>
      </c>
    </row>
    <row r="161" spans="1:10" ht="27.75" customHeight="1" x14ac:dyDescent="0.25">
      <c r="A161" s="156" t="s">
        <v>666</v>
      </c>
      <c r="B161" s="28"/>
      <c r="C161" s="163">
        <v>0</v>
      </c>
      <c r="D161" s="187">
        <v>1.925</v>
      </c>
      <c r="E161" s="188">
        <v>9.7000000000000003E-2</v>
      </c>
      <c r="F161" s="189">
        <v>0.01</v>
      </c>
      <c r="G161" s="190">
        <v>46.28</v>
      </c>
      <c r="H161" s="190">
        <v>2.17</v>
      </c>
      <c r="I161" s="193">
        <v>2.17</v>
      </c>
      <c r="J161" s="194">
        <v>2.7E-2</v>
      </c>
    </row>
    <row r="162" spans="1:10" ht="27.75" customHeight="1" x14ac:dyDescent="0.25">
      <c r="A162" s="156" t="s">
        <v>667</v>
      </c>
      <c r="B162" s="28"/>
      <c r="C162" s="163">
        <v>0</v>
      </c>
      <c r="D162" s="187">
        <v>1.925</v>
      </c>
      <c r="E162" s="188">
        <v>9.7000000000000003E-2</v>
      </c>
      <c r="F162" s="189">
        <v>0.01</v>
      </c>
      <c r="G162" s="190">
        <v>71.84</v>
      </c>
      <c r="H162" s="190">
        <v>2.17</v>
      </c>
      <c r="I162" s="193">
        <v>2.17</v>
      </c>
      <c r="J162" s="194">
        <v>2.7E-2</v>
      </c>
    </row>
    <row r="163" spans="1:10" ht="27.75" customHeight="1" x14ac:dyDescent="0.25">
      <c r="A163" s="156" t="s">
        <v>668</v>
      </c>
      <c r="B163" s="28"/>
      <c r="C163" s="163">
        <v>0</v>
      </c>
      <c r="D163" s="187">
        <v>1.925</v>
      </c>
      <c r="E163" s="188">
        <v>9.7000000000000003E-2</v>
      </c>
      <c r="F163" s="189">
        <v>0.01</v>
      </c>
      <c r="G163" s="190">
        <v>155.63</v>
      </c>
      <c r="H163" s="190">
        <v>2.17</v>
      </c>
      <c r="I163" s="193">
        <v>2.17</v>
      </c>
      <c r="J163" s="194">
        <v>2.7E-2</v>
      </c>
    </row>
    <row r="164" spans="1:10" ht="27.75" customHeight="1" x14ac:dyDescent="0.25">
      <c r="A164" s="156" t="s">
        <v>669</v>
      </c>
      <c r="B164" s="28"/>
      <c r="C164" s="163">
        <v>0</v>
      </c>
      <c r="D164" s="187">
        <v>1.726</v>
      </c>
      <c r="E164" s="188">
        <v>6.6000000000000003E-2</v>
      </c>
      <c r="F164" s="189">
        <v>8.0000000000000002E-3</v>
      </c>
      <c r="G164" s="190">
        <v>31.66</v>
      </c>
      <c r="H164" s="190">
        <v>2.44</v>
      </c>
      <c r="I164" s="193">
        <v>2.44</v>
      </c>
      <c r="J164" s="194">
        <v>2.1999999999999999E-2</v>
      </c>
    </row>
    <row r="165" spans="1:10" ht="27.75" customHeight="1" x14ac:dyDescent="0.25">
      <c r="A165" s="156" t="s">
        <v>670</v>
      </c>
      <c r="B165" s="28"/>
      <c r="C165" s="163">
        <v>0</v>
      </c>
      <c r="D165" s="187">
        <v>1.726</v>
      </c>
      <c r="E165" s="188">
        <v>6.6000000000000003E-2</v>
      </c>
      <c r="F165" s="189">
        <v>8.0000000000000002E-3</v>
      </c>
      <c r="G165" s="190">
        <v>238.24</v>
      </c>
      <c r="H165" s="190">
        <v>2.44</v>
      </c>
      <c r="I165" s="193">
        <v>2.44</v>
      </c>
      <c r="J165" s="194">
        <v>2.1999999999999999E-2</v>
      </c>
    </row>
    <row r="166" spans="1:10" ht="27.75" customHeight="1" x14ac:dyDescent="0.25">
      <c r="A166" s="156" t="s">
        <v>671</v>
      </c>
      <c r="B166" s="28"/>
      <c r="C166" s="163">
        <v>0</v>
      </c>
      <c r="D166" s="187">
        <v>1.726</v>
      </c>
      <c r="E166" s="188">
        <v>6.6000000000000003E-2</v>
      </c>
      <c r="F166" s="189">
        <v>8.0000000000000002E-3</v>
      </c>
      <c r="G166" s="190">
        <v>508.3</v>
      </c>
      <c r="H166" s="190">
        <v>2.44</v>
      </c>
      <c r="I166" s="193">
        <v>2.44</v>
      </c>
      <c r="J166" s="194">
        <v>2.1999999999999999E-2</v>
      </c>
    </row>
    <row r="167" spans="1:10" ht="27.75" customHeight="1" x14ac:dyDescent="0.25">
      <c r="A167" s="156" t="s">
        <v>672</v>
      </c>
      <c r="B167" s="28"/>
      <c r="C167" s="163">
        <v>0</v>
      </c>
      <c r="D167" s="187">
        <v>1.726</v>
      </c>
      <c r="E167" s="188">
        <v>6.6000000000000003E-2</v>
      </c>
      <c r="F167" s="189">
        <v>8.0000000000000002E-3</v>
      </c>
      <c r="G167" s="190">
        <v>1109.8</v>
      </c>
      <c r="H167" s="190">
        <v>2.44</v>
      </c>
      <c r="I167" s="193">
        <v>2.44</v>
      </c>
      <c r="J167" s="194">
        <v>2.1999999999999999E-2</v>
      </c>
    </row>
    <row r="168" spans="1:10" ht="27.75" customHeight="1" x14ac:dyDescent="0.25">
      <c r="A168" s="156" t="s">
        <v>673</v>
      </c>
      <c r="B168" s="28"/>
      <c r="C168" s="163">
        <v>0</v>
      </c>
      <c r="D168" s="187">
        <v>1.726</v>
      </c>
      <c r="E168" s="188">
        <v>6.6000000000000003E-2</v>
      </c>
      <c r="F168" s="189">
        <v>8.0000000000000002E-3</v>
      </c>
      <c r="G168" s="190">
        <v>2108.2399999999998</v>
      </c>
      <c r="H168" s="190">
        <v>2.44</v>
      </c>
      <c r="I168" s="193">
        <v>2.44</v>
      </c>
      <c r="J168" s="194">
        <v>2.1999999999999999E-2</v>
      </c>
    </row>
    <row r="169" spans="1:10" ht="27.75" customHeight="1" x14ac:dyDescent="0.25">
      <c r="A169" s="156" t="s">
        <v>674</v>
      </c>
      <c r="B169" s="28"/>
      <c r="C169" s="163" t="s">
        <v>120</v>
      </c>
      <c r="D169" s="195">
        <v>8.7780000000000005</v>
      </c>
      <c r="E169" s="196">
        <v>0.48099999999999998</v>
      </c>
      <c r="F169" s="189">
        <v>0.23899999999999999</v>
      </c>
      <c r="G169" s="191">
        <v>0</v>
      </c>
      <c r="H169" s="191">
        <v>0</v>
      </c>
      <c r="I169" s="249">
        <v>0</v>
      </c>
      <c r="J169" s="192">
        <v>0</v>
      </c>
    </row>
    <row r="170" spans="1:10" ht="27.75" customHeight="1" x14ac:dyDescent="0.25">
      <c r="A170" s="156" t="s">
        <v>675</v>
      </c>
      <c r="B170" s="28"/>
      <c r="C170" s="163">
        <v>0</v>
      </c>
      <c r="D170" s="187">
        <v>-2.996</v>
      </c>
      <c r="E170" s="188">
        <v>-0.23899999999999999</v>
      </c>
      <c r="F170" s="189">
        <v>-2.4E-2</v>
      </c>
      <c r="G170" s="158">
        <v>0</v>
      </c>
      <c r="H170" s="191">
        <v>0</v>
      </c>
      <c r="I170" s="249">
        <v>0</v>
      </c>
      <c r="J170" s="192">
        <v>0</v>
      </c>
    </row>
    <row r="171" spans="1:10" ht="27.75" customHeight="1" x14ac:dyDescent="0.25">
      <c r="A171" s="156" t="s">
        <v>676</v>
      </c>
      <c r="B171" s="28"/>
      <c r="C171" s="163">
        <v>0</v>
      </c>
      <c r="D171" s="187">
        <v>-3.0169999999999999</v>
      </c>
      <c r="E171" s="188">
        <v>-0.224</v>
      </c>
      <c r="F171" s="189">
        <v>-2.1999999999999999E-2</v>
      </c>
      <c r="G171" s="158">
        <v>0</v>
      </c>
      <c r="H171" s="191">
        <v>0</v>
      </c>
      <c r="I171" s="249">
        <v>0</v>
      </c>
      <c r="J171" s="192">
        <v>0</v>
      </c>
    </row>
    <row r="172" spans="1:10" ht="27.75" customHeight="1" x14ac:dyDescent="0.25">
      <c r="A172" s="156" t="s">
        <v>677</v>
      </c>
      <c r="B172" s="28"/>
      <c r="C172" s="163">
        <v>0</v>
      </c>
      <c r="D172" s="187">
        <v>-2.996</v>
      </c>
      <c r="E172" s="188">
        <v>-0.23899999999999999</v>
      </c>
      <c r="F172" s="189">
        <v>-2.4E-2</v>
      </c>
      <c r="G172" s="158">
        <v>0</v>
      </c>
      <c r="H172" s="191">
        <v>0</v>
      </c>
      <c r="I172" s="249">
        <v>0</v>
      </c>
      <c r="J172" s="194">
        <v>6.0999999999999999E-2</v>
      </c>
    </row>
    <row r="173" spans="1:10" ht="27.75" customHeight="1" x14ac:dyDescent="0.25">
      <c r="A173" s="156" t="s">
        <v>678</v>
      </c>
      <c r="B173" s="28"/>
      <c r="C173" s="163">
        <v>0</v>
      </c>
      <c r="D173" s="187">
        <v>-3.0169999999999999</v>
      </c>
      <c r="E173" s="188">
        <v>-0.224</v>
      </c>
      <c r="F173" s="189">
        <v>-2.1999999999999999E-2</v>
      </c>
      <c r="G173" s="158">
        <v>0</v>
      </c>
      <c r="H173" s="191">
        <v>0</v>
      </c>
      <c r="I173" s="249">
        <v>0</v>
      </c>
      <c r="J173" s="194">
        <v>5.1999999999999998E-2</v>
      </c>
    </row>
    <row r="174" spans="1:10" ht="27.75" customHeight="1" x14ac:dyDescent="0.25">
      <c r="A174" s="156" t="s">
        <v>679</v>
      </c>
      <c r="B174" s="28"/>
      <c r="C174" s="163">
        <v>0</v>
      </c>
      <c r="D174" s="187">
        <v>-3.4009999999999998</v>
      </c>
      <c r="E174" s="188">
        <v>-0.17199999999999999</v>
      </c>
      <c r="F174" s="189">
        <v>-1.9E-2</v>
      </c>
      <c r="G174" s="190">
        <v>35.72</v>
      </c>
      <c r="H174" s="191">
        <v>0</v>
      </c>
      <c r="I174" s="249">
        <v>0</v>
      </c>
      <c r="J174" s="194">
        <v>7.8E-2</v>
      </c>
    </row>
    <row r="175" spans="1:10" ht="27.75" customHeight="1" x14ac:dyDescent="0.25">
      <c r="A175" s="156" t="s">
        <v>680</v>
      </c>
      <c r="B175" s="28"/>
      <c r="C175" s="163" t="s">
        <v>720</v>
      </c>
      <c r="D175" s="187">
        <v>1.23</v>
      </c>
      <c r="E175" s="188">
        <v>9.8000000000000004E-2</v>
      </c>
      <c r="F175" s="189">
        <v>0.01</v>
      </c>
      <c r="G175" s="190">
        <v>0.86</v>
      </c>
      <c r="H175" s="191">
        <v>0</v>
      </c>
      <c r="I175" s="249">
        <v>0</v>
      </c>
      <c r="J175" s="192">
        <v>0</v>
      </c>
    </row>
    <row r="176" spans="1:10" ht="27.75" customHeight="1" x14ac:dyDescent="0.25">
      <c r="A176" s="156" t="s">
        <v>681</v>
      </c>
      <c r="B176" s="28"/>
      <c r="C176" s="163" t="s">
        <v>710</v>
      </c>
      <c r="D176" s="187">
        <v>1.23</v>
      </c>
      <c r="E176" s="188">
        <v>9.8000000000000004E-2</v>
      </c>
      <c r="F176" s="189">
        <v>0.01</v>
      </c>
      <c r="G176" s="191">
        <v>0</v>
      </c>
      <c r="H176" s="191">
        <v>0</v>
      </c>
      <c r="I176" s="249">
        <v>0</v>
      </c>
      <c r="J176" s="192">
        <v>0</v>
      </c>
    </row>
    <row r="177" spans="1:10" ht="27.75" customHeight="1" x14ac:dyDescent="0.25">
      <c r="A177" s="156" t="s">
        <v>682</v>
      </c>
      <c r="B177" s="28"/>
      <c r="C177" s="163" t="s">
        <v>721</v>
      </c>
      <c r="D177" s="187">
        <v>1.204</v>
      </c>
      <c r="E177" s="188">
        <v>9.6000000000000002E-2</v>
      </c>
      <c r="F177" s="189">
        <v>8.9999999999999993E-3</v>
      </c>
      <c r="G177" s="190">
        <v>0.93</v>
      </c>
      <c r="H177" s="191">
        <v>0</v>
      </c>
      <c r="I177" s="249">
        <v>0</v>
      </c>
      <c r="J177" s="192">
        <v>0</v>
      </c>
    </row>
    <row r="178" spans="1:10" ht="27.75" customHeight="1" x14ac:dyDescent="0.25">
      <c r="A178" s="156" t="s">
        <v>683</v>
      </c>
      <c r="B178" s="28"/>
      <c r="C178" s="163" t="s">
        <v>721</v>
      </c>
      <c r="D178" s="187">
        <v>1.204</v>
      </c>
      <c r="E178" s="188">
        <v>9.6000000000000002E-2</v>
      </c>
      <c r="F178" s="189">
        <v>8.9999999999999993E-3</v>
      </c>
      <c r="G178" s="190">
        <v>1.0900000000000001</v>
      </c>
      <c r="H178" s="191">
        <v>0</v>
      </c>
      <c r="I178" s="249">
        <v>0</v>
      </c>
      <c r="J178" s="192">
        <v>0</v>
      </c>
    </row>
    <row r="179" spans="1:10" ht="27.75" customHeight="1" x14ac:dyDescent="0.25">
      <c r="A179" s="156" t="s">
        <v>684</v>
      </c>
      <c r="B179" s="28"/>
      <c r="C179" s="163" t="s">
        <v>721</v>
      </c>
      <c r="D179" s="187">
        <v>1.204</v>
      </c>
      <c r="E179" s="188">
        <v>9.6000000000000002E-2</v>
      </c>
      <c r="F179" s="189">
        <v>8.9999999999999993E-3</v>
      </c>
      <c r="G179" s="190">
        <v>1.58</v>
      </c>
      <c r="H179" s="191">
        <v>0</v>
      </c>
      <c r="I179" s="249">
        <v>0</v>
      </c>
      <c r="J179" s="192">
        <v>0</v>
      </c>
    </row>
    <row r="180" spans="1:10" ht="27.75" customHeight="1" x14ac:dyDescent="0.25">
      <c r="A180" s="156" t="s">
        <v>685</v>
      </c>
      <c r="B180" s="28"/>
      <c r="C180" s="163" t="s">
        <v>721</v>
      </c>
      <c r="D180" s="187">
        <v>1.204</v>
      </c>
      <c r="E180" s="188">
        <v>9.6000000000000002E-2</v>
      </c>
      <c r="F180" s="189">
        <v>8.9999999999999993E-3</v>
      </c>
      <c r="G180" s="190">
        <v>2.23</v>
      </c>
      <c r="H180" s="191">
        <v>0</v>
      </c>
      <c r="I180" s="249">
        <v>0</v>
      </c>
      <c r="J180" s="192">
        <v>0</v>
      </c>
    </row>
    <row r="181" spans="1:10" ht="27.75" customHeight="1" x14ac:dyDescent="0.25">
      <c r="A181" s="156" t="s">
        <v>686</v>
      </c>
      <c r="B181" s="28"/>
      <c r="C181" s="163" t="s">
        <v>721</v>
      </c>
      <c r="D181" s="187">
        <v>1.204</v>
      </c>
      <c r="E181" s="188">
        <v>9.6000000000000002E-2</v>
      </c>
      <c r="F181" s="189">
        <v>8.9999999999999993E-3</v>
      </c>
      <c r="G181" s="190">
        <v>4.09</v>
      </c>
      <c r="H181" s="191">
        <v>0</v>
      </c>
      <c r="I181" s="249">
        <v>0</v>
      </c>
      <c r="J181" s="192">
        <v>0</v>
      </c>
    </row>
    <row r="182" spans="1:10" ht="27.75" customHeight="1" x14ac:dyDescent="0.25">
      <c r="A182" s="156" t="s">
        <v>687</v>
      </c>
      <c r="B182" s="28"/>
      <c r="C182" s="163" t="s">
        <v>711</v>
      </c>
      <c r="D182" s="187">
        <v>1.204</v>
      </c>
      <c r="E182" s="188">
        <v>9.6000000000000002E-2</v>
      </c>
      <c r="F182" s="189">
        <v>8.9999999999999993E-3</v>
      </c>
      <c r="G182" s="191">
        <v>0</v>
      </c>
      <c r="H182" s="191">
        <v>0</v>
      </c>
      <c r="I182" s="249">
        <v>0</v>
      </c>
      <c r="J182" s="192">
        <v>0</v>
      </c>
    </row>
    <row r="183" spans="1:10" ht="27.75" customHeight="1" x14ac:dyDescent="0.25">
      <c r="A183" s="156" t="s">
        <v>688</v>
      </c>
      <c r="B183" s="28"/>
      <c r="C183" s="163">
        <v>0</v>
      </c>
      <c r="D183" s="187">
        <v>0.747</v>
      </c>
      <c r="E183" s="188">
        <v>5.2999999999999999E-2</v>
      </c>
      <c r="F183" s="189">
        <v>5.0000000000000001E-3</v>
      </c>
      <c r="G183" s="190">
        <v>0.92</v>
      </c>
      <c r="H183" s="190">
        <v>0.63</v>
      </c>
      <c r="I183" s="193">
        <v>0.63</v>
      </c>
      <c r="J183" s="194">
        <v>1.2E-2</v>
      </c>
    </row>
    <row r="184" spans="1:10" ht="27.75" customHeight="1" x14ac:dyDescent="0.25">
      <c r="A184" s="156" t="s">
        <v>689</v>
      </c>
      <c r="B184" s="28"/>
      <c r="C184" s="163">
        <v>0</v>
      </c>
      <c r="D184" s="187">
        <v>0.747</v>
      </c>
      <c r="E184" s="188">
        <v>5.2999999999999999E-2</v>
      </c>
      <c r="F184" s="189">
        <v>5.0000000000000001E-3</v>
      </c>
      <c r="G184" s="190">
        <v>6.89</v>
      </c>
      <c r="H184" s="190">
        <v>0.63</v>
      </c>
      <c r="I184" s="193">
        <v>0.63</v>
      </c>
      <c r="J184" s="194">
        <v>1.2E-2</v>
      </c>
    </row>
    <row r="185" spans="1:10" ht="27.75" customHeight="1" x14ac:dyDescent="0.25">
      <c r="A185" s="156" t="s">
        <v>690</v>
      </c>
      <c r="B185" s="28"/>
      <c r="C185" s="163">
        <v>0</v>
      </c>
      <c r="D185" s="187">
        <v>0.747</v>
      </c>
      <c r="E185" s="188">
        <v>5.2999999999999999E-2</v>
      </c>
      <c r="F185" s="189">
        <v>5.0000000000000001E-3</v>
      </c>
      <c r="G185" s="190">
        <v>11.64</v>
      </c>
      <c r="H185" s="190">
        <v>0.63</v>
      </c>
      <c r="I185" s="193">
        <v>0.63</v>
      </c>
      <c r="J185" s="194">
        <v>1.2E-2</v>
      </c>
    </row>
    <row r="186" spans="1:10" ht="27.75" customHeight="1" x14ac:dyDescent="0.25">
      <c r="A186" s="156" t="s">
        <v>691</v>
      </c>
      <c r="B186" s="28"/>
      <c r="C186" s="163">
        <v>0</v>
      </c>
      <c r="D186" s="187">
        <v>0.747</v>
      </c>
      <c r="E186" s="188">
        <v>5.2999999999999999E-2</v>
      </c>
      <c r="F186" s="189">
        <v>5.0000000000000001E-3</v>
      </c>
      <c r="G186" s="190">
        <v>17.95</v>
      </c>
      <c r="H186" s="190">
        <v>0.63</v>
      </c>
      <c r="I186" s="193">
        <v>0.63</v>
      </c>
      <c r="J186" s="194">
        <v>1.2E-2</v>
      </c>
    </row>
    <row r="187" spans="1:10" ht="27.75" customHeight="1" x14ac:dyDescent="0.25">
      <c r="A187" s="156" t="s">
        <v>692</v>
      </c>
      <c r="B187" s="28"/>
      <c r="C187" s="163">
        <v>0</v>
      </c>
      <c r="D187" s="187">
        <v>0.747</v>
      </c>
      <c r="E187" s="188">
        <v>5.2999999999999999E-2</v>
      </c>
      <c r="F187" s="189">
        <v>5.0000000000000001E-3</v>
      </c>
      <c r="G187" s="190">
        <v>38.659999999999997</v>
      </c>
      <c r="H187" s="190">
        <v>0.63</v>
      </c>
      <c r="I187" s="193">
        <v>0.63</v>
      </c>
      <c r="J187" s="194">
        <v>1.2E-2</v>
      </c>
    </row>
    <row r="188" spans="1:10" ht="27.75" customHeight="1" x14ac:dyDescent="0.25">
      <c r="A188" s="156" t="s">
        <v>693</v>
      </c>
      <c r="B188" s="28"/>
      <c r="C188" s="163">
        <v>0</v>
      </c>
      <c r="D188" s="187">
        <v>0.80600000000000005</v>
      </c>
      <c r="E188" s="188">
        <v>4.1000000000000002E-2</v>
      </c>
      <c r="F188" s="189">
        <v>4.0000000000000001E-3</v>
      </c>
      <c r="G188" s="190">
        <v>1.22</v>
      </c>
      <c r="H188" s="190">
        <v>0.91</v>
      </c>
      <c r="I188" s="193">
        <v>0.91</v>
      </c>
      <c r="J188" s="194">
        <v>1.0999999999999999E-2</v>
      </c>
    </row>
    <row r="189" spans="1:10" ht="27.75" customHeight="1" x14ac:dyDescent="0.25">
      <c r="A189" s="156" t="s">
        <v>694</v>
      </c>
      <c r="B189" s="28"/>
      <c r="C189" s="163">
        <v>0</v>
      </c>
      <c r="D189" s="187">
        <v>0.80600000000000005</v>
      </c>
      <c r="E189" s="188">
        <v>4.1000000000000002E-2</v>
      </c>
      <c r="F189" s="189">
        <v>4.0000000000000001E-3</v>
      </c>
      <c r="G189" s="190">
        <v>11.33</v>
      </c>
      <c r="H189" s="190">
        <v>0.91</v>
      </c>
      <c r="I189" s="193">
        <v>0.91</v>
      </c>
      <c r="J189" s="194">
        <v>1.0999999999999999E-2</v>
      </c>
    </row>
    <row r="190" spans="1:10" ht="27.75" customHeight="1" x14ac:dyDescent="0.25">
      <c r="A190" s="156" t="s">
        <v>695</v>
      </c>
      <c r="B190" s="28"/>
      <c r="C190" s="163">
        <v>0</v>
      </c>
      <c r="D190" s="187">
        <v>0.80600000000000005</v>
      </c>
      <c r="E190" s="188">
        <v>4.1000000000000002E-2</v>
      </c>
      <c r="F190" s="189">
        <v>4.0000000000000001E-3</v>
      </c>
      <c r="G190" s="190">
        <v>19.36</v>
      </c>
      <c r="H190" s="190">
        <v>0.91</v>
      </c>
      <c r="I190" s="193">
        <v>0.91</v>
      </c>
      <c r="J190" s="194">
        <v>1.0999999999999999E-2</v>
      </c>
    </row>
    <row r="191" spans="1:10" ht="27.75" customHeight="1" x14ac:dyDescent="0.25">
      <c r="A191" s="156" t="s">
        <v>696</v>
      </c>
      <c r="B191" s="28"/>
      <c r="C191" s="163">
        <v>0</v>
      </c>
      <c r="D191" s="187">
        <v>0.80600000000000005</v>
      </c>
      <c r="E191" s="188">
        <v>4.1000000000000002E-2</v>
      </c>
      <c r="F191" s="189">
        <v>4.0000000000000001E-3</v>
      </c>
      <c r="G191" s="190">
        <v>30.05</v>
      </c>
      <c r="H191" s="190">
        <v>0.91</v>
      </c>
      <c r="I191" s="193">
        <v>0.91</v>
      </c>
      <c r="J191" s="194">
        <v>1.0999999999999999E-2</v>
      </c>
    </row>
    <row r="192" spans="1:10" ht="27.75" customHeight="1" x14ac:dyDescent="0.25">
      <c r="A192" s="156" t="s">
        <v>697</v>
      </c>
      <c r="B192" s="28"/>
      <c r="C192" s="163">
        <v>0</v>
      </c>
      <c r="D192" s="187">
        <v>0.80600000000000005</v>
      </c>
      <c r="E192" s="188">
        <v>4.1000000000000002E-2</v>
      </c>
      <c r="F192" s="189">
        <v>4.0000000000000001E-3</v>
      </c>
      <c r="G192" s="190">
        <v>65.11</v>
      </c>
      <c r="H192" s="190">
        <v>0.91</v>
      </c>
      <c r="I192" s="193">
        <v>0.91</v>
      </c>
      <c r="J192" s="194">
        <v>1.0999999999999999E-2</v>
      </c>
    </row>
    <row r="193" spans="1:10" ht="27.75" customHeight="1" x14ac:dyDescent="0.25">
      <c r="A193" s="156" t="s">
        <v>698</v>
      </c>
      <c r="B193" s="28"/>
      <c r="C193" s="163">
        <v>0</v>
      </c>
      <c r="D193" s="187">
        <v>0.72199999999999998</v>
      </c>
      <c r="E193" s="188">
        <v>2.8000000000000001E-2</v>
      </c>
      <c r="F193" s="189">
        <v>3.0000000000000001E-3</v>
      </c>
      <c r="G193" s="190">
        <v>13.24</v>
      </c>
      <c r="H193" s="190">
        <v>1.02</v>
      </c>
      <c r="I193" s="193">
        <v>1.02</v>
      </c>
      <c r="J193" s="194">
        <v>8.9999999999999993E-3</v>
      </c>
    </row>
    <row r="194" spans="1:10" ht="27.75" customHeight="1" x14ac:dyDescent="0.25">
      <c r="A194" s="156" t="s">
        <v>699</v>
      </c>
      <c r="B194" s="28"/>
      <c r="C194" s="163">
        <v>0</v>
      </c>
      <c r="D194" s="187">
        <v>0.72199999999999998</v>
      </c>
      <c r="E194" s="188">
        <v>2.8000000000000001E-2</v>
      </c>
      <c r="F194" s="189">
        <v>3.0000000000000001E-3</v>
      </c>
      <c r="G194" s="190">
        <v>99.67</v>
      </c>
      <c r="H194" s="190">
        <v>1.02</v>
      </c>
      <c r="I194" s="193">
        <v>1.02</v>
      </c>
      <c r="J194" s="194">
        <v>8.9999999999999993E-3</v>
      </c>
    </row>
    <row r="195" spans="1:10" ht="27.75" customHeight="1" x14ac:dyDescent="0.25">
      <c r="A195" s="156" t="s">
        <v>700</v>
      </c>
      <c r="B195" s="28"/>
      <c r="C195" s="163">
        <v>0</v>
      </c>
      <c r="D195" s="187">
        <v>0.72199999999999998</v>
      </c>
      <c r="E195" s="188">
        <v>2.8000000000000001E-2</v>
      </c>
      <c r="F195" s="189">
        <v>3.0000000000000001E-3</v>
      </c>
      <c r="G195" s="190">
        <v>212.64</v>
      </c>
      <c r="H195" s="190">
        <v>1.02</v>
      </c>
      <c r="I195" s="193">
        <v>1.02</v>
      </c>
      <c r="J195" s="194">
        <v>8.9999999999999993E-3</v>
      </c>
    </row>
    <row r="196" spans="1:10" ht="27.75" customHeight="1" x14ac:dyDescent="0.25">
      <c r="A196" s="156" t="s">
        <v>701</v>
      </c>
      <c r="B196" s="28"/>
      <c r="C196" s="163">
        <v>0</v>
      </c>
      <c r="D196" s="187">
        <v>0.72199999999999998</v>
      </c>
      <c r="E196" s="188">
        <v>2.8000000000000001E-2</v>
      </c>
      <c r="F196" s="189">
        <v>3.0000000000000001E-3</v>
      </c>
      <c r="G196" s="190">
        <v>464.28</v>
      </c>
      <c r="H196" s="190">
        <v>1.02</v>
      </c>
      <c r="I196" s="193">
        <v>1.02</v>
      </c>
      <c r="J196" s="194">
        <v>8.9999999999999993E-3</v>
      </c>
    </row>
    <row r="197" spans="1:10" ht="27.75" customHeight="1" x14ac:dyDescent="0.25">
      <c r="A197" s="156" t="s">
        <v>702</v>
      </c>
      <c r="B197" s="28"/>
      <c r="C197" s="163">
        <v>0</v>
      </c>
      <c r="D197" s="187">
        <v>0.72199999999999998</v>
      </c>
      <c r="E197" s="188">
        <v>2.8000000000000001E-2</v>
      </c>
      <c r="F197" s="189">
        <v>3.0000000000000001E-3</v>
      </c>
      <c r="G197" s="190">
        <v>881.97</v>
      </c>
      <c r="H197" s="190">
        <v>1.02</v>
      </c>
      <c r="I197" s="193">
        <v>1.02</v>
      </c>
      <c r="J197" s="194">
        <v>8.9999999999999993E-3</v>
      </c>
    </row>
    <row r="198" spans="1:10" ht="27.75" customHeight="1" x14ac:dyDescent="0.25">
      <c r="A198" s="156" t="s">
        <v>703</v>
      </c>
      <c r="B198" s="28"/>
      <c r="C198" s="163" t="s">
        <v>120</v>
      </c>
      <c r="D198" s="195">
        <v>3.6720000000000002</v>
      </c>
      <c r="E198" s="196">
        <v>0.20100000000000001</v>
      </c>
      <c r="F198" s="189">
        <v>0.1</v>
      </c>
      <c r="G198" s="191">
        <v>0</v>
      </c>
      <c r="H198" s="191">
        <v>0</v>
      </c>
      <c r="I198" s="249">
        <v>0</v>
      </c>
      <c r="J198" s="192">
        <v>0</v>
      </c>
    </row>
    <row r="199" spans="1:10" ht="27.75" customHeight="1" x14ac:dyDescent="0.25">
      <c r="A199" s="156" t="s">
        <v>704</v>
      </c>
      <c r="B199" s="28"/>
      <c r="C199" s="163">
        <v>0</v>
      </c>
      <c r="D199" s="187">
        <v>-1.2529999999999999</v>
      </c>
      <c r="E199" s="188">
        <v>-0.1</v>
      </c>
      <c r="F199" s="189">
        <v>-0.01</v>
      </c>
      <c r="G199" s="158">
        <v>0</v>
      </c>
      <c r="H199" s="191">
        <v>0</v>
      </c>
      <c r="I199" s="249">
        <v>0</v>
      </c>
      <c r="J199" s="192">
        <v>0</v>
      </c>
    </row>
    <row r="200" spans="1:10" ht="27.75" customHeight="1" x14ac:dyDescent="0.25">
      <c r="A200" s="156" t="s">
        <v>705</v>
      </c>
      <c r="B200" s="28"/>
      <c r="C200" s="163">
        <v>0</v>
      </c>
      <c r="D200" s="187">
        <v>-1.262</v>
      </c>
      <c r="E200" s="188">
        <v>-9.4E-2</v>
      </c>
      <c r="F200" s="189">
        <v>-8.9999999999999993E-3</v>
      </c>
      <c r="G200" s="158">
        <v>0</v>
      </c>
      <c r="H200" s="191">
        <v>0</v>
      </c>
      <c r="I200" s="249">
        <v>0</v>
      </c>
      <c r="J200" s="192">
        <v>0</v>
      </c>
    </row>
    <row r="201" spans="1:10" ht="27.75" customHeight="1" x14ac:dyDescent="0.25">
      <c r="A201" s="156" t="s">
        <v>706</v>
      </c>
      <c r="B201" s="28"/>
      <c r="C201" s="163">
        <v>0</v>
      </c>
      <c r="D201" s="187">
        <v>-1.2529999999999999</v>
      </c>
      <c r="E201" s="188">
        <v>-0.1</v>
      </c>
      <c r="F201" s="189">
        <v>-0.01</v>
      </c>
      <c r="G201" s="158">
        <v>0</v>
      </c>
      <c r="H201" s="191">
        <v>0</v>
      </c>
      <c r="I201" s="249">
        <v>0</v>
      </c>
      <c r="J201" s="194">
        <v>2.5999999999999999E-2</v>
      </c>
    </row>
    <row r="202" spans="1:10" ht="27.75" customHeight="1" x14ac:dyDescent="0.25">
      <c r="A202" s="156" t="s">
        <v>707</v>
      </c>
      <c r="B202" s="28"/>
      <c r="C202" s="163">
        <v>0</v>
      </c>
      <c r="D202" s="187">
        <v>-1.262</v>
      </c>
      <c r="E202" s="188">
        <v>-9.4E-2</v>
      </c>
      <c r="F202" s="189">
        <v>-8.9999999999999993E-3</v>
      </c>
      <c r="G202" s="158">
        <v>0</v>
      </c>
      <c r="H202" s="191">
        <v>0</v>
      </c>
      <c r="I202" s="249">
        <v>0</v>
      </c>
      <c r="J202" s="194">
        <v>2.1999999999999999E-2</v>
      </c>
    </row>
    <row r="203" spans="1:10" ht="27.75" customHeight="1" x14ac:dyDescent="0.25">
      <c r="A203" s="156" t="s">
        <v>708</v>
      </c>
      <c r="B203" s="28"/>
      <c r="C203" s="163">
        <v>0</v>
      </c>
      <c r="D203" s="187">
        <v>-1.423</v>
      </c>
      <c r="E203" s="188">
        <v>-7.1999999999999995E-2</v>
      </c>
      <c r="F203" s="189">
        <v>-8.0000000000000002E-3</v>
      </c>
      <c r="G203" s="190">
        <v>14.94</v>
      </c>
      <c r="H203" s="191">
        <v>0</v>
      </c>
      <c r="I203" s="249">
        <v>0</v>
      </c>
      <c r="J203" s="194">
        <v>3.3000000000000002E-2</v>
      </c>
    </row>
  </sheetData>
  <mergeCells count="12">
    <mergeCell ref="H9:J9"/>
    <mergeCell ref="F6:G6"/>
    <mergeCell ref="F7:G7"/>
    <mergeCell ref="B8:D8"/>
    <mergeCell ref="F8:G8"/>
    <mergeCell ref="F9:G9"/>
    <mergeCell ref="F5:G5"/>
    <mergeCell ref="B1:D1"/>
    <mergeCell ref="F1:H1"/>
    <mergeCell ref="A2:J2"/>
    <mergeCell ref="A4:D4"/>
    <mergeCell ref="F4:J4"/>
  </mergeCells>
  <hyperlinks>
    <hyperlink ref="A1" location="Overview!A1" display="Back to Overview" xr:uid="{3EFA5874-729F-4AD2-B111-9F09870EAB12}"/>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AABE-05C5-41FA-9B21-214E6D77D9FC}">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40</v>
      </c>
      <c r="B1" s="385" t="s">
        <v>515</v>
      </c>
      <c r="C1" s="386"/>
      <c r="D1" s="386"/>
      <c r="F1" s="387" t="s">
        <v>516</v>
      </c>
      <c r="G1" s="388"/>
      <c r="H1" s="389"/>
      <c r="I1" s="4"/>
      <c r="J1" s="2"/>
      <c r="K1" s="2"/>
    </row>
    <row r="2" spans="1:13" ht="31.5" customHeight="1" x14ac:dyDescent="0.25">
      <c r="A2" s="390" t="str">
        <f>Overview!B4&amp; " - Effective from "&amp;Overview!D4&amp;" - "&amp;Overview!E4&amp;" LDNO tariffs in NPG Yorkshire Area (GSP Group _M)"</f>
        <v>Southern Electric Power Distribution plc - Effective from 1 April 2027 - Final LDNO tariffs in NPG Yorkshire Area (GSP Group _M)</v>
      </c>
      <c r="B2" s="390"/>
      <c r="C2" s="390"/>
      <c r="D2" s="390"/>
      <c r="E2" s="390"/>
      <c r="F2" s="390"/>
      <c r="G2" s="390"/>
      <c r="H2" s="390"/>
      <c r="I2" s="390"/>
      <c r="J2" s="390"/>
    </row>
    <row r="3" spans="1:13" ht="8.25" customHeight="1" x14ac:dyDescent="0.25">
      <c r="A3" s="89"/>
      <c r="B3" s="89"/>
      <c r="C3" s="89"/>
      <c r="D3" s="89"/>
      <c r="E3" s="89"/>
      <c r="F3" s="89"/>
      <c r="G3" s="89"/>
      <c r="H3" s="89"/>
      <c r="I3" s="89"/>
      <c r="J3" s="89"/>
    </row>
    <row r="4" spans="1:13" ht="27" customHeight="1" x14ac:dyDescent="0.25">
      <c r="A4" s="324" t="s">
        <v>42</v>
      </c>
      <c r="B4" s="324"/>
      <c r="C4" s="324"/>
      <c r="D4" s="324"/>
      <c r="E4" s="92"/>
      <c r="F4" s="324" t="s">
        <v>43</v>
      </c>
      <c r="G4" s="324"/>
      <c r="H4" s="324"/>
      <c r="I4" s="324"/>
      <c r="J4" s="324"/>
      <c r="L4" s="4"/>
    </row>
    <row r="5" spans="1:13" ht="32.25" customHeight="1" x14ac:dyDescent="0.25">
      <c r="A5" s="215" t="s">
        <v>44</v>
      </c>
      <c r="B5" s="216" t="s">
        <v>45</v>
      </c>
      <c r="C5" s="237" t="s">
        <v>46</v>
      </c>
      <c r="D5" s="217" t="s">
        <v>47</v>
      </c>
      <c r="E5" s="218"/>
      <c r="F5" s="346"/>
      <c r="G5" s="347"/>
      <c r="H5" s="219" t="s">
        <v>48</v>
      </c>
      <c r="I5" s="220" t="s">
        <v>49</v>
      </c>
      <c r="J5" s="217" t="s">
        <v>47</v>
      </c>
      <c r="K5" s="87"/>
      <c r="L5" s="4"/>
      <c r="M5" s="4"/>
    </row>
    <row r="6" spans="1:13" ht="56.25" customHeight="1" x14ac:dyDescent="0.25">
      <c r="A6" s="221" t="s">
        <v>50</v>
      </c>
      <c r="B6" s="223" t="s">
        <v>275</v>
      </c>
      <c r="C6" s="223" t="s">
        <v>276</v>
      </c>
      <c r="D6" s="223" t="s">
        <v>277</v>
      </c>
      <c r="E6" s="218"/>
      <c r="F6" s="353" t="s">
        <v>54</v>
      </c>
      <c r="G6" s="353"/>
      <c r="H6" s="222" t="s">
        <v>275</v>
      </c>
      <c r="I6" s="223" t="s">
        <v>276</v>
      </c>
      <c r="J6" s="223" t="s">
        <v>277</v>
      </c>
      <c r="K6" s="87"/>
      <c r="L6" s="4"/>
      <c r="M6" s="4"/>
    </row>
    <row r="7" spans="1:13" ht="56.25" customHeight="1" x14ac:dyDescent="0.25">
      <c r="A7" s="221" t="s">
        <v>55</v>
      </c>
      <c r="B7" s="225">
        <v>0</v>
      </c>
      <c r="C7" s="225">
        <v>0</v>
      </c>
      <c r="D7" s="223" t="s">
        <v>141</v>
      </c>
      <c r="E7" s="218"/>
      <c r="F7" s="353" t="s">
        <v>278</v>
      </c>
      <c r="G7" s="353"/>
      <c r="H7" s="225">
        <v>0</v>
      </c>
      <c r="I7" s="223" t="s">
        <v>279</v>
      </c>
      <c r="J7" s="223" t="s">
        <v>277</v>
      </c>
      <c r="K7" s="87"/>
      <c r="L7" s="4"/>
      <c r="M7" s="4"/>
    </row>
    <row r="8" spans="1:13" ht="55.5" customHeight="1" x14ac:dyDescent="0.25">
      <c r="A8" s="224" t="s">
        <v>59</v>
      </c>
      <c r="B8" s="393" t="s">
        <v>60</v>
      </c>
      <c r="C8" s="394"/>
      <c r="D8" s="395"/>
      <c r="E8" s="218"/>
      <c r="F8" s="353" t="s">
        <v>144</v>
      </c>
      <c r="G8" s="353"/>
      <c r="H8" s="225">
        <v>0</v>
      </c>
      <c r="I8" s="225">
        <v>0</v>
      </c>
      <c r="J8" s="223" t="s">
        <v>141</v>
      </c>
      <c r="K8" s="87"/>
      <c r="L8" s="4"/>
      <c r="M8" s="4"/>
    </row>
    <row r="9" spans="1:13" s="79" customFormat="1" ht="55.5" customHeight="1" x14ac:dyDescent="0.25">
      <c r="A9" s="238"/>
      <c r="B9" s="218"/>
      <c r="C9" s="218"/>
      <c r="D9" s="218"/>
      <c r="E9" s="239"/>
      <c r="F9" s="351" t="s">
        <v>59</v>
      </c>
      <c r="G9" s="351"/>
      <c r="H9" s="359" t="s">
        <v>60</v>
      </c>
      <c r="I9" s="359"/>
      <c r="J9" s="359"/>
      <c r="K9" s="87"/>
      <c r="L9" s="53"/>
      <c r="M9" s="53"/>
    </row>
    <row r="13" spans="1:13" ht="39.6" x14ac:dyDescent="0.25">
      <c r="A13" s="29" t="s">
        <v>61</v>
      </c>
      <c r="B13" s="29" t="s">
        <v>517</v>
      </c>
      <c r="C13" s="15" t="s">
        <v>63</v>
      </c>
      <c r="D13" s="57" t="s">
        <v>64</v>
      </c>
      <c r="E13" s="57" t="s">
        <v>65</v>
      </c>
      <c r="F13" s="57" t="s">
        <v>66</v>
      </c>
      <c r="G13" s="15" t="s">
        <v>67</v>
      </c>
      <c r="H13" s="15" t="s">
        <v>68</v>
      </c>
      <c r="I13" s="15" t="s">
        <v>69</v>
      </c>
      <c r="J13" s="15" t="s">
        <v>70</v>
      </c>
    </row>
    <row r="14" spans="1:13" ht="27.75" customHeight="1" x14ac:dyDescent="0.25">
      <c r="A14" s="156" t="s">
        <v>518</v>
      </c>
      <c r="B14" s="28"/>
      <c r="C14" s="240" t="s">
        <v>74</v>
      </c>
      <c r="D14" s="226">
        <v>4.4640000000000004</v>
      </c>
      <c r="E14" s="227">
        <v>1.093</v>
      </c>
      <c r="F14" s="228">
        <v>0.14399999999999999</v>
      </c>
      <c r="G14" s="241">
        <v>11.32</v>
      </c>
      <c r="H14" s="230">
        <v>0</v>
      </c>
      <c r="I14" s="230">
        <v>0</v>
      </c>
      <c r="J14" s="231">
        <v>0</v>
      </c>
    </row>
    <row r="15" spans="1:13" ht="27.75" customHeight="1" x14ac:dyDescent="0.25">
      <c r="A15" s="156" t="s">
        <v>519</v>
      </c>
      <c r="B15" s="28"/>
      <c r="C15" s="240">
        <v>2</v>
      </c>
      <c r="D15" s="226">
        <v>4.4640000000000004</v>
      </c>
      <c r="E15" s="227">
        <v>1.093</v>
      </c>
      <c r="F15" s="228">
        <v>0.14399999999999999</v>
      </c>
      <c r="G15" s="230">
        <v>0</v>
      </c>
      <c r="H15" s="230">
        <v>0</v>
      </c>
      <c r="I15" s="230">
        <v>0</v>
      </c>
      <c r="J15" s="231">
        <v>0</v>
      </c>
    </row>
    <row r="16" spans="1:13" ht="27.75" customHeight="1" x14ac:dyDescent="0.25">
      <c r="A16" s="156" t="s">
        <v>520</v>
      </c>
      <c r="B16" s="28"/>
      <c r="C16" s="240" t="s">
        <v>78</v>
      </c>
      <c r="D16" s="226">
        <v>5.0720000000000001</v>
      </c>
      <c r="E16" s="227">
        <v>1.2410000000000001</v>
      </c>
      <c r="F16" s="228">
        <v>0.16400000000000001</v>
      </c>
      <c r="G16" s="241">
        <v>6.86</v>
      </c>
      <c r="H16" s="230">
        <v>0</v>
      </c>
      <c r="I16" s="230">
        <v>0</v>
      </c>
      <c r="J16" s="231">
        <v>0</v>
      </c>
    </row>
    <row r="17" spans="1:10" ht="27.75" customHeight="1" x14ac:dyDescent="0.25">
      <c r="A17" s="156" t="s">
        <v>521</v>
      </c>
      <c r="B17" s="28"/>
      <c r="C17" s="240" t="s">
        <v>78</v>
      </c>
      <c r="D17" s="226">
        <v>5.0720000000000001</v>
      </c>
      <c r="E17" s="227">
        <v>1.2410000000000001</v>
      </c>
      <c r="F17" s="228">
        <v>0.16400000000000001</v>
      </c>
      <c r="G17" s="241">
        <v>11.74</v>
      </c>
      <c r="H17" s="230">
        <v>0</v>
      </c>
      <c r="I17" s="230">
        <v>0</v>
      </c>
      <c r="J17" s="231">
        <v>0</v>
      </c>
    </row>
    <row r="18" spans="1:10" ht="27.75" customHeight="1" x14ac:dyDescent="0.25">
      <c r="A18" s="156" t="s">
        <v>522</v>
      </c>
      <c r="B18" s="28"/>
      <c r="C18" s="240" t="s">
        <v>78</v>
      </c>
      <c r="D18" s="226">
        <v>5.0720000000000001</v>
      </c>
      <c r="E18" s="227">
        <v>1.2410000000000001</v>
      </c>
      <c r="F18" s="228">
        <v>0.16400000000000001</v>
      </c>
      <c r="G18" s="241">
        <v>18.05</v>
      </c>
      <c r="H18" s="230">
        <v>0</v>
      </c>
      <c r="I18" s="230">
        <v>0</v>
      </c>
      <c r="J18" s="231">
        <v>0</v>
      </c>
    </row>
    <row r="19" spans="1:10" ht="27.75" customHeight="1" x14ac:dyDescent="0.25">
      <c r="A19" s="156" t="s">
        <v>523</v>
      </c>
      <c r="B19" s="28"/>
      <c r="C19" s="240" t="s">
        <v>78</v>
      </c>
      <c r="D19" s="226">
        <v>5.0720000000000001</v>
      </c>
      <c r="E19" s="227">
        <v>1.2410000000000001</v>
      </c>
      <c r="F19" s="228">
        <v>0.16400000000000001</v>
      </c>
      <c r="G19" s="241">
        <v>30.08</v>
      </c>
      <c r="H19" s="230">
        <v>0</v>
      </c>
      <c r="I19" s="230">
        <v>0</v>
      </c>
      <c r="J19" s="231">
        <v>0</v>
      </c>
    </row>
    <row r="20" spans="1:10" ht="27.75" customHeight="1" x14ac:dyDescent="0.25">
      <c r="A20" s="156" t="s">
        <v>524</v>
      </c>
      <c r="B20" s="28"/>
      <c r="C20" s="240" t="s">
        <v>78</v>
      </c>
      <c r="D20" s="226">
        <v>5.0720000000000001</v>
      </c>
      <c r="E20" s="227">
        <v>1.2410000000000001</v>
      </c>
      <c r="F20" s="228">
        <v>0.16400000000000001</v>
      </c>
      <c r="G20" s="241">
        <v>70.849999999999994</v>
      </c>
      <c r="H20" s="230">
        <v>0</v>
      </c>
      <c r="I20" s="230">
        <v>0</v>
      </c>
      <c r="J20" s="231">
        <v>0</v>
      </c>
    </row>
    <row r="21" spans="1:10" ht="27.75" customHeight="1" x14ac:dyDescent="0.25">
      <c r="A21" s="156" t="s">
        <v>525</v>
      </c>
      <c r="B21" s="28"/>
      <c r="C21" s="240">
        <v>4</v>
      </c>
      <c r="D21" s="226">
        <v>5.0720000000000001</v>
      </c>
      <c r="E21" s="227">
        <v>1.2410000000000001</v>
      </c>
      <c r="F21" s="228">
        <v>0.16400000000000001</v>
      </c>
      <c r="G21" s="230">
        <v>0</v>
      </c>
      <c r="H21" s="230">
        <v>0</v>
      </c>
      <c r="I21" s="230">
        <v>0</v>
      </c>
      <c r="J21" s="231">
        <v>0</v>
      </c>
    </row>
    <row r="22" spans="1:10" ht="27.75" customHeight="1" x14ac:dyDescent="0.25">
      <c r="A22" s="156" t="s">
        <v>526</v>
      </c>
      <c r="B22" s="28"/>
      <c r="C22" s="240">
        <v>0</v>
      </c>
      <c r="D22" s="226">
        <v>3.6480000000000001</v>
      </c>
      <c r="E22" s="227">
        <v>0.877</v>
      </c>
      <c r="F22" s="228">
        <v>0.112</v>
      </c>
      <c r="G22" s="241">
        <v>8.82</v>
      </c>
      <c r="H22" s="241">
        <v>2.3199999999999998</v>
      </c>
      <c r="I22" s="242">
        <v>2.3199999999999998</v>
      </c>
      <c r="J22" s="233">
        <v>5.6000000000000001E-2</v>
      </c>
    </row>
    <row r="23" spans="1:10" ht="27.75" customHeight="1" x14ac:dyDescent="0.25">
      <c r="A23" s="156" t="s">
        <v>527</v>
      </c>
      <c r="B23" s="28"/>
      <c r="C23" s="240">
        <v>0</v>
      </c>
      <c r="D23" s="226">
        <v>3.6480000000000001</v>
      </c>
      <c r="E23" s="227">
        <v>0.877</v>
      </c>
      <c r="F23" s="228">
        <v>0.112</v>
      </c>
      <c r="G23" s="241">
        <v>118.92</v>
      </c>
      <c r="H23" s="241">
        <v>2.3199999999999998</v>
      </c>
      <c r="I23" s="242">
        <v>2.3199999999999998</v>
      </c>
      <c r="J23" s="233">
        <v>5.6000000000000001E-2</v>
      </c>
    </row>
    <row r="24" spans="1:10" ht="27.75" customHeight="1" x14ac:dyDescent="0.25">
      <c r="A24" s="156" t="s">
        <v>528</v>
      </c>
      <c r="B24" s="28"/>
      <c r="C24" s="240">
        <v>0</v>
      </c>
      <c r="D24" s="226">
        <v>3.6480000000000001</v>
      </c>
      <c r="E24" s="227">
        <v>0.877</v>
      </c>
      <c r="F24" s="228">
        <v>0.112</v>
      </c>
      <c r="G24" s="241">
        <v>226.31</v>
      </c>
      <c r="H24" s="241">
        <v>2.3199999999999998</v>
      </c>
      <c r="I24" s="242">
        <v>2.3199999999999998</v>
      </c>
      <c r="J24" s="233">
        <v>5.6000000000000001E-2</v>
      </c>
    </row>
    <row r="25" spans="1:10" ht="27.75" customHeight="1" x14ac:dyDescent="0.25">
      <c r="A25" s="156" t="s">
        <v>529</v>
      </c>
      <c r="B25" s="28"/>
      <c r="C25" s="240">
        <v>0</v>
      </c>
      <c r="D25" s="226">
        <v>3.6480000000000001</v>
      </c>
      <c r="E25" s="227">
        <v>0.877</v>
      </c>
      <c r="F25" s="228">
        <v>0.112</v>
      </c>
      <c r="G25" s="241">
        <v>341.78</v>
      </c>
      <c r="H25" s="241">
        <v>2.3199999999999998</v>
      </c>
      <c r="I25" s="242">
        <v>2.3199999999999998</v>
      </c>
      <c r="J25" s="233">
        <v>5.6000000000000001E-2</v>
      </c>
    </row>
    <row r="26" spans="1:10" ht="27.75" customHeight="1" x14ac:dyDescent="0.25">
      <c r="A26" s="156" t="s">
        <v>530</v>
      </c>
      <c r="B26" s="28"/>
      <c r="C26" s="240">
        <v>0</v>
      </c>
      <c r="D26" s="226">
        <v>3.6480000000000001</v>
      </c>
      <c r="E26" s="227">
        <v>0.877</v>
      </c>
      <c r="F26" s="228">
        <v>0.112</v>
      </c>
      <c r="G26" s="241">
        <v>744.57</v>
      </c>
      <c r="H26" s="241">
        <v>2.3199999999999998</v>
      </c>
      <c r="I26" s="242">
        <v>2.3199999999999998</v>
      </c>
      <c r="J26" s="233">
        <v>5.6000000000000001E-2</v>
      </c>
    </row>
    <row r="27" spans="1:10" ht="27.75" customHeight="1" x14ac:dyDescent="0.25">
      <c r="A27" s="156" t="s">
        <v>531</v>
      </c>
      <c r="B27" s="28"/>
      <c r="C27" s="240" t="s">
        <v>713</v>
      </c>
      <c r="D27" s="234">
        <v>12.878</v>
      </c>
      <c r="E27" s="235">
        <v>1.448</v>
      </c>
      <c r="F27" s="236">
        <v>0.63300000000000001</v>
      </c>
      <c r="G27" s="230">
        <v>0</v>
      </c>
      <c r="H27" s="230">
        <v>0</v>
      </c>
      <c r="I27" s="230">
        <v>0</v>
      </c>
      <c r="J27" s="231">
        <v>0</v>
      </c>
    </row>
    <row r="28" spans="1:10" ht="27.75" customHeight="1" x14ac:dyDescent="0.25">
      <c r="A28" s="156" t="s">
        <v>532</v>
      </c>
      <c r="B28" s="28"/>
      <c r="C28" s="240" t="s">
        <v>533</v>
      </c>
      <c r="D28" s="226">
        <v>-5.3819999999999997</v>
      </c>
      <c r="E28" s="227">
        <v>-1.3169999999999999</v>
      </c>
      <c r="F28" s="228">
        <v>-0.17399999999999999</v>
      </c>
      <c r="G28" s="230">
        <v>0</v>
      </c>
      <c r="H28" s="230">
        <v>0</v>
      </c>
      <c r="I28" s="230">
        <v>0</v>
      </c>
      <c r="J28" s="231">
        <v>0</v>
      </c>
    </row>
    <row r="29" spans="1:10" ht="27.75" customHeight="1" x14ac:dyDescent="0.25">
      <c r="A29" s="156" t="s">
        <v>534</v>
      </c>
      <c r="B29" s="28"/>
      <c r="C29" s="240">
        <v>0</v>
      </c>
      <c r="D29" s="226">
        <v>-5.3819999999999997</v>
      </c>
      <c r="E29" s="227">
        <v>-1.3169999999999999</v>
      </c>
      <c r="F29" s="228">
        <v>-0.17399999999999999</v>
      </c>
      <c r="G29" s="230">
        <v>0</v>
      </c>
      <c r="H29" s="230">
        <v>0</v>
      </c>
      <c r="I29" s="230">
        <v>0</v>
      </c>
      <c r="J29" s="233">
        <v>7.5999999999999998E-2</v>
      </c>
    </row>
    <row r="30" spans="1:10" ht="27.75" customHeight="1" x14ac:dyDescent="0.25">
      <c r="A30" s="160" t="s">
        <v>535</v>
      </c>
      <c r="B30" s="28"/>
      <c r="C30" s="240" t="s">
        <v>74</v>
      </c>
      <c r="D30" s="226">
        <v>3.081</v>
      </c>
      <c r="E30" s="227">
        <v>0.754</v>
      </c>
      <c r="F30" s="228">
        <v>9.9000000000000005E-2</v>
      </c>
      <c r="G30" s="241">
        <v>7.81</v>
      </c>
      <c r="H30" s="230">
        <v>0</v>
      </c>
      <c r="I30" s="230">
        <v>0</v>
      </c>
      <c r="J30" s="231">
        <v>0</v>
      </c>
    </row>
    <row r="31" spans="1:10" ht="27.75" customHeight="1" x14ac:dyDescent="0.25">
      <c r="A31" s="160" t="s">
        <v>536</v>
      </c>
      <c r="B31" s="28"/>
      <c r="C31" s="240">
        <v>2</v>
      </c>
      <c r="D31" s="226">
        <v>3.081</v>
      </c>
      <c r="E31" s="227">
        <v>0.754</v>
      </c>
      <c r="F31" s="228">
        <v>9.9000000000000005E-2</v>
      </c>
      <c r="G31" s="230">
        <v>0</v>
      </c>
      <c r="H31" s="230">
        <v>0</v>
      </c>
      <c r="I31" s="230">
        <v>0</v>
      </c>
      <c r="J31" s="231">
        <v>0</v>
      </c>
    </row>
    <row r="32" spans="1:10" ht="27.75" customHeight="1" x14ac:dyDescent="0.25">
      <c r="A32" s="160" t="s">
        <v>537</v>
      </c>
      <c r="B32" s="28"/>
      <c r="C32" s="240" t="s">
        <v>78</v>
      </c>
      <c r="D32" s="226">
        <v>3.5</v>
      </c>
      <c r="E32" s="227">
        <v>0.85699999999999998</v>
      </c>
      <c r="F32" s="228">
        <v>0.113</v>
      </c>
      <c r="G32" s="241">
        <v>4.7300000000000004</v>
      </c>
      <c r="H32" s="230">
        <v>0</v>
      </c>
      <c r="I32" s="230">
        <v>0</v>
      </c>
      <c r="J32" s="231">
        <v>0</v>
      </c>
    </row>
    <row r="33" spans="1:10" ht="27.75" customHeight="1" x14ac:dyDescent="0.25">
      <c r="A33" s="160" t="s">
        <v>538</v>
      </c>
      <c r="B33" s="28"/>
      <c r="C33" s="240" t="s">
        <v>78</v>
      </c>
      <c r="D33" s="226">
        <v>3.5</v>
      </c>
      <c r="E33" s="227">
        <v>0.85699999999999998</v>
      </c>
      <c r="F33" s="228">
        <v>0.113</v>
      </c>
      <c r="G33" s="241">
        <v>8.1</v>
      </c>
      <c r="H33" s="230">
        <v>0</v>
      </c>
      <c r="I33" s="230">
        <v>0</v>
      </c>
      <c r="J33" s="231">
        <v>0</v>
      </c>
    </row>
    <row r="34" spans="1:10" ht="27.75" customHeight="1" x14ac:dyDescent="0.25">
      <c r="A34" s="160" t="s">
        <v>539</v>
      </c>
      <c r="B34" s="28"/>
      <c r="C34" s="240" t="s">
        <v>78</v>
      </c>
      <c r="D34" s="226">
        <v>3.5</v>
      </c>
      <c r="E34" s="227">
        <v>0.85699999999999998</v>
      </c>
      <c r="F34" s="228">
        <v>0.113</v>
      </c>
      <c r="G34" s="241">
        <v>12.46</v>
      </c>
      <c r="H34" s="230">
        <v>0</v>
      </c>
      <c r="I34" s="230">
        <v>0</v>
      </c>
      <c r="J34" s="231">
        <v>0</v>
      </c>
    </row>
    <row r="35" spans="1:10" ht="27.75" customHeight="1" x14ac:dyDescent="0.25">
      <c r="A35" s="160" t="s">
        <v>540</v>
      </c>
      <c r="B35" s="28"/>
      <c r="C35" s="240" t="s">
        <v>78</v>
      </c>
      <c r="D35" s="226">
        <v>3.5</v>
      </c>
      <c r="E35" s="227">
        <v>0.85699999999999998</v>
      </c>
      <c r="F35" s="228">
        <v>0.113</v>
      </c>
      <c r="G35" s="241">
        <v>20.76</v>
      </c>
      <c r="H35" s="230">
        <v>0</v>
      </c>
      <c r="I35" s="230">
        <v>0</v>
      </c>
      <c r="J35" s="231">
        <v>0</v>
      </c>
    </row>
    <row r="36" spans="1:10" ht="27.75" customHeight="1" x14ac:dyDescent="0.25">
      <c r="A36" s="160" t="s">
        <v>541</v>
      </c>
      <c r="B36" s="28"/>
      <c r="C36" s="240" t="s">
        <v>78</v>
      </c>
      <c r="D36" s="226">
        <v>3.5</v>
      </c>
      <c r="E36" s="227">
        <v>0.85699999999999998</v>
      </c>
      <c r="F36" s="228">
        <v>0.113</v>
      </c>
      <c r="G36" s="241">
        <v>48.9</v>
      </c>
      <c r="H36" s="230">
        <v>0</v>
      </c>
      <c r="I36" s="230">
        <v>0</v>
      </c>
      <c r="J36" s="231">
        <v>0</v>
      </c>
    </row>
    <row r="37" spans="1:10" ht="27.75" customHeight="1" x14ac:dyDescent="0.25">
      <c r="A37" s="160" t="s">
        <v>542</v>
      </c>
      <c r="B37" s="28"/>
      <c r="C37" s="240">
        <v>4</v>
      </c>
      <c r="D37" s="226">
        <v>3.5</v>
      </c>
      <c r="E37" s="227">
        <v>0.85699999999999998</v>
      </c>
      <c r="F37" s="228">
        <v>0.113</v>
      </c>
      <c r="G37" s="230">
        <v>0</v>
      </c>
      <c r="H37" s="230">
        <v>0</v>
      </c>
      <c r="I37" s="230">
        <v>0</v>
      </c>
      <c r="J37" s="231">
        <v>0</v>
      </c>
    </row>
    <row r="38" spans="1:10" ht="27.75" customHeight="1" x14ac:dyDescent="0.25">
      <c r="A38" s="160" t="s">
        <v>543</v>
      </c>
      <c r="B38" s="28"/>
      <c r="C38" s="240">
        <v>0</v>
      </c>
      <c r="D38" s="226">
        <v>2.5179999999999998</v>
      </c>
      <c r="E38" s="227">
        <v>0.60599999999999998</v>
      </c>
      <c r="F38" s="228">
        <v>7.8E-2</v>
      </c>
      <c r="G38" s="241">
        <v>6.09</v>
      </c>
      <c r="H38" s="241">
        <v>1.6</v>
      </c>
      <c r="I38" s="242">
        <v>1.6</v>
      </c>
      <c r="J38" s="233">
        <v>3.9E-2</v>
      </c>
    </row>
    <row r="39" spans="1:10" ht="27.75" customHeight="1" x14ac:dyDescent="0.25">
      <c r="A39" s="160" t="s">
        <v>544</v>
      </c>
      <c r="B39" s="28"/>
      <c r="C39" s="240">
        <v>0</v>
      </c>
      <c r="D39" s="226">
        <v>2.5179999999999998</v>
      </c>
      <c r="E39" s="227">
        <v>0.60599999999999998</v>
      </c>
      <c r="F39" s="228">
        <v>7.8E-2</v>
      </c>
      <c r="G39" s="241">
        <v>82.08</v>
      </c>
      <c r="H39" s="241">
        <v>1.6</v>
      </c>
      <c r="I39" s="242">
        <v>1.6</v>
      </c>
      <c r="J39" s="233">
        <v>3.9E-2</v>
      </c>
    </row>
    <row r="40" spans="1:10" ht="27.75" customHeight="1" x14ac:dyDescent="0.25">
      <c r="A40" s="160" t="s">
        <v>545</v>
      </c>
      <c r="B40" s="28"/>
      <c r="C40" s="240">
        <v>0</v>
      </c>
      <c r="D40" s="226">
        <v>2.5179999999999998</v>
      </c>
      <c r="E40" s="227">
        <v>0.60599999999999998</v>
      </c>
      <c r="F40" s="228">
        <v>7.8E-2</v>
      </c>
      <c r="G40" s="241">
        <v>156.19</v>
      </c>
      <c r="H40" s="241">
        <v>1.6</v>
      </c>
      <c r="I40" s="242">
        <v>1.6</v>
      </c>
      <c r="J40" s="233">
        <v>3.9E-2</v>
      </c>
    </row>
    <row r="41" spans="1:10" ht="27.75" customHeight="1" x14ac:dyDescent="0.25">
      <c r="A41" s="160" t="s">
        <v>546</v>
      </c>
      <c r="B41" s="28"/>
      <c r="C41" s="240">
        <v>0</v>
      </c>
      <c r="D41" s="226">
        <v>2.5179999999999998</v>
      </c>
      <c r="E41" s="227">
        <v>0.60599999999999998</v>
      </c>
      <c r="F41" s="228">
        <v>7.8E-2</v>
      </c>
      <c r="G41" s="241">
        <v>235.89</v>
      </c>
      <c r="H41" s="241">
        <v>1.6</v>
      </c>
      <c r="I41" s="242">
        <v>1.6</v>
      </c>
      <c r="J41" s="233">
        <v>3.9E-2</v>
      </c>
    </row>
    <row r="42" spans="1:10" ht="27.75" customHeight="1" x14ac:dyDescent="0.25">
      <c r="A42" s="160" t="s">
        <v>547</v>
      </c>
      <c r="B42" s="28"/>
      <c r="C42" s="240">
        <v>0</v>
      </c>
      <c r="D42" s="226">
        <v>2.5179999999999998</v>
      </c>
      <c r="E42" s="227">
        <v>0.60599999999999998</v>
      </c>
      <c r="F42" s="228">
        <v>7.8E-2</v>
      </c>
      <c r="G42" s="241">
        <v>513.9</v>
      </c>
      <c r="H42" s="241">
        <v>1.6</v>
      </c>
      <c r="I42" s="242">
        <v>1.6</v>
      </c>
      <c r="J42" s="233">
        <v>3.9E-2</v>
      </c>
    </row>
    <row r="43" spans="1:10" ht="27.75" customHeight="1" x14ac:dyDescent="0.25">
      <c r="A43" s="160" t="s">
        <v>548</v>
      </c>
      <c r="B43" s="28"/>
      <c r="C43" s="240">
        <v>0</v>
      </c>
      <c r="D43" s="226">
        <v>2.762</v>
      </c>
      <c r="E43" s="227">
        <v>0.63800000000000001</v>
      </c>
      <c r="F43" s="228">
        <v>7.5999999999999998E-2</v>
      </c>
      <c r="G43" s="241">
        <v>10.6</v>
      </c>
      <c r="H43" s="241">
        <v>2.19</v>
      </c>
      <c r="I43" s="242">
        <v>2.19</v>
      </c>
      <c r="J43" s="233">
        <v>3.9E-2</v>
      </c>
    </row>
    <row r="44" spans="1:10" ht="27.75" customHeight="1" x14ac:dyDescent="0.25">
      <c r="A44" s="160" t="s">
        <v>549</v>
      </c>
      <c r="B44" s="28"/>
      <c r="C44" s="240">
        <v>0</v>
      </c>
      <c r="D44" s="226">
        <v>2.762</v>
      </c>
      <c r="E44" s="227">
        <v>0.63800000000000001</v>
      </c>
      <c r="F44" s="228">
        <v>7.5999999999999998E-2</v>
      </c>
      <c r="G44" s="241">
        <v>142.97999999999999</v>
      </c>
      <c r="H44" s="241">
        <v>2.19</v>
      </c>
      <c r="I44" s="242">
        <v>2.19</v>
      </c>
      <c r="J44" s="233">
        <v>3.9E-2</v>
      </c>
    </row>
    <row r="45" spans="1:10" ht="27.75" customHeight="1" x14ac:dyDescent="0.25">
      <c r="A45" s="160" t="s">
        <v>550</v>
      </c>
      <c r="B45" s="28"/>
      <c r="C45" s="240">
        <v>0</v>
      </c>
      <c r="D45" s="226">
        <v>2.762</v>
      </c>
      <c r="E45" s="227">
        <v>0.63800000000000001</v>
      </c>
      <c r="F45" s="228">
        <v>7.5999999999999998E-2</v>
      </c>
      <c r="G45" s="241">
        <v>272.08999999999997</v>
      </c>
      <c r="H45" s="241">
        <v>2.19</v>
      </c>
      <c r="I45" s="242">
        <v>2.19</v>
      </c>
      <c r="J45" s="233">
        <v>3.9E-2</v>
      </c>
    </row>
    <row r="46" spans="1:10" ht="27.75" customHeight="1" x14ac:dyDescent="0.25">
      <c r="A46" s="160" t="s">
        <v>551</v>
      </c>
      <c r="B46" s="28"/>
      <c r="C46" s="240">
        <v>0</v>
      </c>
      <c r="D46" s="226">
        <v>2.762</v>
      </c>
      <c r="E46" s="227">
        <v>0.63800000000000001</v>
      </c>
      <c r="F46" s="228">
        <v>7.5999999999999998E-2</v>
      </c>
      <c r="G46" s="241">
        <v>410.92</v>
      </c>
      <c r="H46" s="241">
        <v>2.19</v>
      </c>
      <c r="I46" s="242">
        <v>2.19</v>
      </c>
      <c r="J46" s="233">
        <v>3.9E-2</v>
      </c>
    </row>
    <row r="47" spans="1:10" ht="27.75" customHeight="1" x14ac:dyDescent="0.25">
      <c r="A47" s="160" t="s">
        <v>552</v>
      </c>
      <c r="B47" s="28"/>
      <c r="C47" s="240">
        <v>0</v>
      </c>
      <c r="D47" s="226">
        <v>2.762</v>
      </c>
      <c r="E47" s="227">
        <v>0.63800000000000001</v>
      </c>
      <c r="F47" s="228">
        <v>7.5999999999999998E-2</v>
      </c>
      <c r="G47" s="241">
        <v>895.19</v>
      </c>
      <c r="H47" s="241">
        <v>2.19</v>
      </c>
      <c r="I47" s="242">
        <v>2.19</v>
      </c>
      <c r="J47" s="233">
        <v>3.9E-2</v>
      </c>
    </row>
    <row r="48" spans="1:10" ht="27.75" customHeight="1" x14ac:dyDescent="0.25">
      <c r="A48" s="160" t="s">
        <v>553</v>
      </c>
      <c r="B48" s="28"/>
      <c r="C48" s="240">
        <v>0</v>
      </c>
      <c r="D48" s="226">
        <v>2.331</v>
      </c>
      <c r="E48" s="227">
        <v>0.51200000000000001</v>
      </c>
      <c r="F48" s="228">
        <v>5.5E-2</v>
      </c>
      <c r="G48" s="241">
        <v>347.22</v>
      </c>
      <c r="H48" s="241">
        <v>3.52</v>
      </c>
      <c r="I48" s="242">
        <v>3.52</v>
      </c>
      <c r="J48" s="233">
        <v>2.9000000000000001E-2</v>
      </c>
    </row>
    <row r="49" spans="1:10" ht="27.75" customHeight="1" x14ac:dyDescent="0.25">
      <c r="A49" s="160" t="s">
        <v>554</v>
      </c>
      <c r="B49" s="28"/>
      <c r="C49" s="240">
        <v>0</v>
      </c>
      <c r="D49" s="226">
        <v>2.331</v>
      </c>
      <c r="E49" s="227">
        <v>0.51200000000000001</v>
      </c>
      <c r="F49" s="228">
        <v>5.5E-2</v>
      </c>
      <c r="G49" s="241">
        <v>1460.95</v>
      </c>
      <c r="H49" s="241">
        <v>3.52</v>
      </c>
      <c r="I49" s="242">
        <v>3.52</v>
      </c>
      <c r="J49" s="233">
        <v>2.9000000000000001E-2</v>
      </c>
    </row>
    <row r="50" spans="1:10" ht="27.75" customHeight="1" x14ac:dyDescent="0.25">
      <c r="A50" s="160" t="s">
        <v>555</v>
      </c>
      <c r="B50" s="28"/>
      <c r="C50" s="240">
        <v>0</v>
      </c>
      <c r="D50" s="226">
        <v>2.331</v>
      </c>
      <c r="E50" s="227">
        <v>0.51200000000000001</v>
      </c>
      <c r="F50" s="228">
        <v>5.5E-2</v>
      </c>
      <c r="G50" s="241">
        <v>3621.76</v>
      </c>
      <c r="H50" s="241">
        <v>3.52</v>
      </c>
      <c r="I50" s="242">
        <v>3.52</v>
      </c>
      <c r="J50" s="233">
        <v>2.9000000000000001E-2</v>
      </c>
    </row>
    <row r="51" spans="1:10" ht="27.75" customHeight="1" x14ac:dyDescent="0.25">
      <c r="A51" s="160" t="s">
        <v>556</v>
      </c>
      <c r="B51" s="28"/>
      <c r="C51" s="240">
        <v>0</v>
      </c>
      <c r="D51" s="226">
        <v>2.331</v>
      </c>
      <c r="E51" s="227">
        <v>0.51200000000000001</v>
      </c>
      <c r="F51" s="228">
        <v>5.5E-2</v>
      </c>
      <c r="G51" s="241">
        <v>6770.69</v>
      </c>
      <c r="H51" s="241">
        <v>3.52</v>
      </c>
      <c r="I51" s="242">
        <v>3.52</v>
      </c>
      <c r="J51" s="233">
        <v>2.9000000000000001E-2</v>
      </c>
    </row>
    <row r="52" spans="1:10" ht="27.75" customHeight="1" x14ac:dyDescent="0.25">
      <c r="A52" s="160" t="s">
        <v>557</v>
      </c>
      <c r="B52" s="28"/>
      <c r="C52" s="240">
        <v>0</v>
      </c>
      <c r="D52" s="226">
        <v>2.331</v>
      </c>
      <c r="E52" s="227">
        <v>0.51200000000000001</v>
      </c>
      <c r="F52" s="228">
        <v>5.5E-2</v>
      </c>
      <c r="G52" s="241">
        <v>16723.91</v>
      </c>
      <c r="H52" s="241">
        <v>3.52</v>
      </c>
      <c r="I52" s="242">
        <v>3.52</v>
      </c>
      <c r="J52" s="233">
        <v>2.9000000000000001E-2</v>
      </c>
    </row>
    <row r="53" spans="1:10" ht="27.75" customHeight="1" x14ac:dyDescent="0.25">
      <c r="A53" s="160" t="s">
        <v>558</v>
      </c>
      <c r="B53" s="28"/>
      <c r="C53" s="240" t="s">
        <v>713</v>
      </c>
      <c r="D53" s="234">
        <v>8.8879999999999999</v>
      </c>
      <c r="E53" s="235">
        <v>0.999</v>
      </c>
      <c r="F53" s="236">
        <v>0.437</v>
      </c>
      <c r="G53" s="230">
        <v>0</v>
      </c>
      <c r="H53" s="230">
        <v>0</v>
      </c>
      <c r="I53" s="230">
        <v>0</v>
      </c>
      <c r="J53" s="231">
        <v>0</v>
      </c>
    </row>
    <row r="54" spans="1:10" ht="27.75" customHeight="1" x14ac:dyDescent="0.25">
      <c r="A54" s="160" t="s">
        <v>559</v>
      </c>
      <c r="B54" s="28"/>
      <c r="C54" s="240" t="s">
        <v>533</v>
      </c>
      <c r="D54" s="226">
        <v>-5.3819999999999997</v>
      </c>
      <c r="E54" s="227">
        <v>-1.3169999999999999</v>
      </c>
      <c r="F54" s="228">
        <v>-0.17399999999999999</v>
      </c>
      <c r="G54" s="230">
        <v>0</v>
      </c>
      <c r="H54" s="230">
        <v>0</v>
      </c>
      <c r="I54" s="230">
        <v>0</v>
      </c>
      <c r="J54" s="231">
        <v>0</v>
      </c>
    </row>
    <row r="55" spans="1:10" ht="27.75" customHeight="1" x14ac:dyDescent="0.25">
      <c r="A55" s="160" t="s">
        <v>560</v>
      </c>
      <c r="B55" s="28"/>
      <c r="C55" s="240">
        <v>8</v>
      </c>
      <c r="D55" s="226">
        <v>-4.3869999999999996</v>
      </c>
      <c r="E55" s="227">
        <v>-1.0629999999999999</v>
      </c>
      <c r="F55" s="228">
        <v>-0.13800000000000001</v>
      </c>
      <c r="G55" s="230">
        <v>0</v>
      </c>
      <c r="H55" s="230">
        <v>0</v>
      </c>
      <c r="I55" s="230">
        <v>0</v>
      </c>
      <c r="J55" s="231">
        <v>0</v>
      </c>
    </row>
    <row r="56" spans="1:10" ht="27.75" customHeight="1" x14ac:dyDescent="0.25">
      <c r="A56" s="160" t="s">
        <v>561</v>
      </c>
      <c r="B56" s="28"/>
      <c r="C56" s="240">
        <v>0</v>
      </c>
      <c r="D56" s="226">
        <v>-5.3819999999999997</v>
      </c>
      <c r="E56" s="227">
        <v>-1.3169999999999999</v>
      </c>
      <c r="F56" s="228">
        <v>-0.17399999999999999</v>
      </c>
      <c r="G56" s="230">
        <v>0</v>
      </c>
      <c r="H56" s="230">
        <v>0</v>
      </c>
      <c r="I56" s="230">
        <v>0</v>
      </c>
      <c r="J56" s="233">
        <v>7.5999999999999998E-2</v>
      </c>
    </row>
    <row r="57" spans="1:10" ht="27.75" customHeight="1" x14ac:dyDescent="0.25">
      <c r="A57" s="160" t="s">
        <v>562</v>
      </c>
      <c r="B57" s="28"/>
      <c r="C57" s="240">
        <v>0</v>
      </c>
      <c r="D57" s="226">
        <v>-4.3869999999999996</v>
      </c>
      <c r="E57" s="227">
        <v>-1.0629999999999999</v>
      </c>
      <c r="F57" s="228">
        <v>-0.13800000000000001</v>
      </c>
      <c r="G57" s="230">
        <v>0</v>
      </c>
      <c r="H57" s="230">
        <v>0</v>
      </c>
      <c r="I57" s="230">
        <v>0</v>
      </c>
      <c r="J57" s="233">
        <v>6.8000000000000005E-2</v>
      </c>
    </row>
    <row r="58" spans="1:10" ht="27.75" customHeight="1" x14ac:dyDescent="0.25">
      <c r="A58" s="160" t="s">
        <v>563</v>
      </c>
      <c r="B58" s="28"/>
      <c r="C58" s="240">
        <v>0</v>
      </c>
      <c r="D58" s="226">
        <v>-3.097</v>
      </c>
      <c r="E58" s="227">
        <v>-0.71499999999999997</v>
      </c>
      <c r="F58" s="228">
        <v>-8.5000000000000006E-2</v>
      </c>
      <c r="G58" s="230">
        <v>0</v>
      </c>
      <c r="H58" s="230">
        <v>0</v>
      </c>
      <c r="I58" s="230">
        <v>0</v>
      </c>
      <c r="J58" s="233">
        <v>0.06</v>
      </c>
    </row>
    <row r="59" spans="1:10" ht="27.75" customHeight="1" x14ac:dyDescent="0.25">
      <c r="A59" s="156" t="s">
        <v>564</v>
      </c>
      <c r="B59" s="28"/>
      <c r="C59" s="240" t="s">
        <v>74</v>
      </c>
      <c r="D59" s="226">
        <v>2.1219999999999999</v>
      </c>
      <c r="E59" s="227">
        <v>0.51900000000000002</v>
      </c>
      <c r="F59" s="228">
        <v>6.8000000000000005E-2</v>
      </c>
      <c r="G59" s="241">
        <v>5.38</v>
      </c>
      <c r="H59" s="230">
        <v>0</v>
      </c>
      <c r="I59" s="230">
        <v>0</v>
      </c>
      <c r="J59" s="231">
        <v>0</v>
      </c>
    </row>
    <row r="60" spans="1:10" ht="27.75" customHeight="1" x14ac:dyDescent="0.25">
      <c r="A60" s="156" t="s">
        <v>565</v>
      </c>
      <c r="B60" s="28"/>
      <c r="C60" s="240">
        <v>2</v>
      </c>
      <c r="D60" s="226">
        <v>2.1219999999999999</v>
      </c>
      <c r="E60" s="227">
        <v>0.51900000000000002</v>
      </c>
      <c r="F60" s="228">
        <v>6.8000000000000005E-2</v>
      </c>
      <c r="G60" s="230">
        <v>0</v>
      </c>
      <c r="H60" s="230">
        <v>0</v>
      </c>
      <c r="I60" s="230">
        <v>0</v>
      </c>
      <c r="J60" s="231">
        <v>0</v>
      </c>
    </row>
    <row r="61" spans="1:10" ht="27.75" customHeight="1" x14ac:dyDescent="0.25">
      <c r="A61" s="156" t="s">
        <v>566</v>
      </c>
      <c r="B61" s="28"/>
      <c r="C61" s="240" t="s">
        <v>78</v>
      </c>
      <c r="D61" s="226">
        <v>2.411</v>
      </c>
      <c r="E61" s="227">
        <v>0.59</v>
      </c>
      <c r="F61" s="228">
        <v>7.8E-2</v>
      </c>
      <c r="G61" s="241">
        <v>3.26</v>
      </c>
      <c r="H61" s="230">
        <v>0</v>
      </c>
      <c r="I61" s="230">
        <v>0</v>
      </c>
      <c r="J61" s="231">
        <v>0</v>
      </c>
    </row>
    <row r="62" spans="1:10" ht="27.75" customHeight="1" x14ac:dyDescent="0.25">
      <c r="A62" s="156" t="s">
        <v>567</v>
      </c>
      <c r="B62" s="28"/>
      <c r="C62" s="240" t="s">
        <v>78</v>
      </c>
      <c r="D62" s="226">
        <v>2.411</v>
      </c>
      <c r="E62" s="227">
        <v>0.59</v>
      </c>
      <c r="F62" s="228">
        <v>7.8E-2</v>
      </c>
      <c r="G62" s="241">
        <v>5.58</v>
      </c>
      <c r="H62" s="230">
        <v>0</v>
      </c>
      <c r="I62" s="230">
        <v>0</v>
      </c>
      <c r="J62" s="231">
        <v>0</v>
      </c>
    </row>
    <row r="63" spans="1:10" ht="27.75" customHeight="1" x14ac:dyDescent="0.25">
      <c r="A63" s="156" t="s">
        <v>568</v>
      </c>
      <c r="B63" s="28"/>
      <c r="C63" s="240" t="s">
        <v>78</v>
      </c>
      <c r="D63" s="226">
        <v>2.411</v>
      </c>
      <c r="E63" s="227">
        <v>0.59</v>
      </c>
      <c r="F63" s="228">
        <v>7.8E-2</v>
      </c>
      <c r="G63" s="241">
        <v>8.58</v>
      </c>
      <c r="H63" s="230">
        <v>0</v>
      </c>
      <c r="I63" s="230">
        <v>0</v>
      </c>
      <c r="J63" s="231">
        <v>0</v>
      </c>
    </row>
    <row r="64" spans="1:10" ht="27.75" customHeight="1" x14ac:dyDescent="0.25">
      <c r="A64" s="156" t="s">
        <v>569</v>
      </c>
      <c r="B64" s="28"/>
      <c r="C64" s="240" t="s">
        <v>78</v>
      </c>
      <c r="D64" s="226">
        <v>2.411</v>
      </c>
      <c r="E64" s="227">
        <v>0.59</v>
      </c>
      <c r="F64" s="228">
        <v>7.8E-2</v>
      </c>
      <c r="G64" s="241">
        <v>14.3</v>
      </c>
      <c r="H64" s="230">
        <v>0</v>
      </c>
      <c r="I64" s="230">
        <v>0</v>
      </c>
      <c r="J64" s="231">
        <v>0</v>
      </c>
    </row>
    <row r="65" spans="1:10" ht="27.75" customHeight="1" x14ac:dyDescent="0.25">
      <c r="A65" s="156" t="s">
        <v>570</v>
      </c>
      <c r="B65" s="28"/>
      <c r="C65" s="240" t="s">
        <v>78</v>
      </c>
      <c r="D65" s="226">
        <v>2.411</v>
      </c>
      <c r="E65" s="227">
        <v>0.59</v>
      </c>
      <c r="F65" s="228">
        <v>7.8E-2</v>
      </c>
      <c r="G65" s="241">
        <v>33.68</v>
      </c>
      <c r="H65" s="230">
        <v>0</v>
      </c>
      <c r="I65" s="230">
        <v>0</v>
      </c>
      <c r="J65" s="231">
        <v>0</v>
      </c>
    </row>
    <row r="66" spans="1:10" ht="27.75" customHeight="1" x14ac:dyDescent="0.25">
      <c r="A66" s="156" t="s">
        <v>571</v>
      </c>
      <c r="B66" s="28"/>
      <c r="C66" s="240">
        <v>4</v>
      </c>
      <c r="D66" s="226">
        <v>2.411</v>
      </c>
      <c r="E66" s="227">
        <v>0.59</v>
      </c>
      <c r="F66" s="228">
        <v>7.8E-2</v>
      </c>
      <c r="G66" s="230">
        <v>0</v>
      </c>
      <c r="H66" s="230">
        <v>0</v>
      </c>
      <c r="I66" s="230">
        <v>0</v>
      </c>
      <c r="J66" s="231">
        <v>0</v>
      </c>
    </row>
    <row r="67" spans="1:10" ht="27.75" customHeight="1" x14ac:dyDescent="0.25">
      <c r="A67" s="156" t="s">
        <v>572</v>
      </c>
      <c r="B67" s="28"/>
      <c r="C67" s="240">
        <v>0</v>
      </c>
      <c r="D67" s="226">
        <v>1.734</v>
      </c>
      <c r="E67" s="227">
        <v>0.41699999999999998</v>
      </c>
      <c r="F67" s="228">
        <v>5.2999999999999999E-2</v>
      </c>
      <c r="G67" s="241">
        <v>4.1900000000000004</v>
      </c>
      <c r="H67" s="241">
        <v>1.1000000000000001</v>
      </c>
      <c r="I67" s="242">
        <v>1.1000000000000001</v>
      </c>
      <c r="J67" s="233">
        <v>2.7E-2</v>
      </c>
    </row>
    <row r="68" spans="1:10" ht="27.75" customHeight="1" x14ac:dyDescent="0.25">
      <c r="A68" s="156" t="s">
        <v>573</v>
      </c>
      <c r="B68" s="28"/>
      <c r="C68" s="240">
        <v>0</v>
      </c>
      <c r="D68" s="226">
        <v>1.734</v>
      </c>
      <c r="E68" s="227">
        <v>0.41699999999999998</v>
      </c>
      <c r="F68" s="228">
        <v>5.2999999999999999E-2</v>
      </c>
      <c r="G68" s="241">
        <v>56.53</v>
      </c>
      <c r="H68" s="241">
        <v>1.1000000000000001</v>
      </c>
      <c r="I68" s="242">
        <v>1.1000000000000001</v>
      </c>
      <c r="J68" s="233">
        <v>2.7E-2</v>
      </c>
    </row>
    <row r="69" spans="1:10" ht="27.75" customHeight="1" x14ac:dyDescent="0.25">
      <c r="A69" s="156" t="s">
        <v>574</v>
      </c>
      <c r="B69" s="28"/>
      <c r="C69" s="240">
        <v>0</v>
      </c>
      <c r="D69" s="226">
        <v>1.734</v>
      </c>
      <c r="E69" s="227">
        <v>0.41699999999999998</v>
      </c>
      <c r="F69" s="228">
        <v>5.2999999999999999E-2</v>
      </c>
      <c r="G69" s="241">
        <v>107.58</v>
      </c>
      <c r="H69" s="241">
        <v>1.1000000000000001</v>
      </c>
      <c r="I69" s="242">
        <v>1.1000000000000001</v>
      </c>
      <c r="J69" s="233">
        <v>2.7E-2</v>
      </c>
    </row>
    <row r="70" spans="1:10" ht="27.75" customHeight="1" x14ac:dyDescent="0.25">
      <c r="A70" s="156" t="s">
        <v>575</v>
      </c>
      <c r="B70" s="28"/>
      <c r="C70" s="240">
        <v>0</v>
      </c>
      <c r="D70" s="226">
        <v>1.734</v>
      </c>
      <c r="E70" s="227">
        <v>0.41699999999999998</v>
      </c>
      <c r="F70" s="228">
        <v>5.2999999999999999E-2</v>
      </c>
      <c r="G70" s="241">
        <v>162.47</v>
      </c>
      <c r="H70" s="241">
        <v>1.1000000000000001</v>
      </c>
      <c r="I70" s="242">
        <v>1.1000000000000001</v>
      </c>
      <c r="J70" s="233">
        <v>2.7E-2</v>
      </c>
    </row>
    <row r="71" spans="1:10" ht="27.75" customHeight="1" x14ac:dyDescent="0.25">
      <c r="A71" s="156" t="s">
        <v>576</v>
      </c>
      <c r="B71" s="28"/>
      <c r="C71" s="240">
        <v>0</v>
      </c>
      <c r="D71" s="226">
        <v>1.734</v>
      </c>
      <c r="E71" s="227">
        <v>0.41699999999999998</v>
      </c>
      <c r="F71" s="228">
        <v>5.2999999999999999E-2</v>
      </c>
      <c r="G71" s="241">
        <v>353.94</v>
      </c>
      <c r="H71" s="241">
        <v>1.1000000000000001</v>
      </c>
      <c r="I71" s="242">
        <v>1.1000000000000001</v>
      </c>
      <c r="J71" s="233">
        <v>2.7E-2</v>
      </c>
    </row>
    <row r="72" spans="1:10" ht="27.75" customHeight="1" x14ac:dyDescent="0.25">
      <c r="A72" s="156" t="s">
        <v>577</v>
      </c>
      <c r="B72" s="28"/>
      <c r="C72" s="240">
        <v>0</v>
      </c>
      <c r="D72" s="226">
        <v>1.879</v>
      </c>
      <c r="E72" s="227">
        <v>0.434</v>
      </c>
      <c r="F72" s="228">
        <v>5.1999999999999998E-2</v>
      </c>
      <c r="G72" s="241">
        <v>7.21</v>
      </c>
      <c r="H72" s="241">
        <v>1.49</v>
      </c>
      <c r="I72" s="242">
        <v>1.49</v>
      </c>
      <c r="J72" s="233">
        <v>2.5999999999999999E-2</v>
      </c>
    </row>
    <row r="73" spans="1:10" ht="27.75" customHeight="1" x14ac:dyDescent="0.25">
      <c r="A73" s="156" t="s">
        <v>578</v>
      </c>
      <c r="B73" s="28"/>
      <c r="C73" s="240">
        <v>0</v>
      </c>
      <c r="D73" s="226">
        <v>1.879</v>
      </c>
      <c r="E73" s="227">
        <v>0.434</v>
      </c>
      <c r="F73" s="228">
        <v>5.1999999999999998E-2</v>
      </c>
      <c r="G73" s="241">
        <v>97.27</v>
      </c>
      <c r="H73" s="241">
        <v>1.49</v>
      </c>
      <c r="I73" s="242">
        <v>1.49</v>
      </c>
      <c r="J73" s="233">
        <v>2.5999999999999999E-2</v>
      </c>
    </row>
    <row r="74" spans="1:10" ht="27.75" customHeight="1" x14ac:dyDescent="0.25">
      <c r="A74" s="156" t="s">
        <v>579</v>
      </c>
      <c r="B74" s="28"/>
      <c r="C74" s="240">
        <v>0</v>
      </c>
      <c r="D74" s="226">
        <v>1.879</v>
      </c>
      <c r="E74" s="227">
        <v>0.434</v>
      </c>
      <c r="F74" s="228">
        <v>5.1999999999999998E-2</v>
      </c>
      <c r="G74" s="241">
        <v>185.09</v>
      </c>
      <c r="H74" s="241">
        <v>1.49</v>
      </c>
      <c r="I74" s="242">
        <v>1.49</v>
      </c>
      <c r="J74" s="233">
        <v>2.5999999999999999E-2</v>
      </c>
    </row>
    <row r="75" spans="1:10" ht="27.75" customHeight="1" x14ac:dyDescent="0.25">
      <c r="A75" s="156" t="s">
        <v>580</v>
      </c>
      <c r="B75" s="28"/>
      <c r="C75" s="240">
        <v>0</v>
      </c>
      <c r="D75" s="226">
        <v>1.879</v>
      </c>
      <c r="E75" s="227">
        <v>0.434</v>
      </c>
      <c r="F75" s="228">
        <v>5.1999999999999998E-2</v>
      </c>
      <c r="G75" s="241">
        <v>279.54000000000002</v>
      </c>
      <c r="H75" s="241">
        <v>1.49</v>
      </c>
      <c r="I75" s="242">
        <v>1.49</v>
      </c>
      <c r="J75" s="233">
        <v>2.5999999999999999E-2</v>
      </c>
    </row>
    <row r="76" spans="1:10" ht="27.75" customHeight="1" x14ac:dyDescent="0.25">
      <c r="A76" s="156" t="s">
        <v>581</v>
      </c>
      <c r="B76" s="28"/>
      <c r="C76" s="240">
        <v>0</v>
      </c>
      <c r="D76" s="226">
        <v>1.879</v>
      </c>
      <c r="E76" s="227">
        <v>0.434</v>
      </c>
      <c r="F76" s="228">
        <v>5.1999999999999998E-2</v>
      </c>
      <c r="G76" s="241">
        <v>608.98</v>
      </c>
      <c r="H76" s="241">
        <v>1.49</v>
      </c>
      <c r="I76" s="242">
        <v>1.49</v>
      </c>
      <c r="J76" s="233">
        <v>2.5999999999999999E-2</v>
      </c>
    </row>
    <row r="77" spans="1:10" ht="27.75" customHeight="1" x14ac:dyDescent="0.25">
      <c r="A77" s="156" t="s">
        <v>582</v>
      </c>
      <c r="B77" s="28"/>
      <c r="C77" s="240">
        <v>0</v>
      </c>
      <c r="D77" s="226">
        <v>1.569</v>
      </c>
      <c r="E77" s="227">
        <v>0.34499999999999997</v>
      </c>
      <c r="F77" s="228">
        <v>3.6999999999999998E-2</v>
      </c>
      <c r="G77" s="241">
        <v>233.74</v>
      </c>
      <c r="H77" s="241">
        <v>2.37</v>
      </c>
      <c r="I77" s="242">
        <v>2.37</v>
      </c>
      <c r="J77" s="233">
        <v>0.02</v>
      </c>
    </row>
    <row r="78" spans="1:10" ht="27.75" customHeight="1" x14ac:dyDescent="0.25">
      <c r="A78" s="156" t="s">
        <v>583</v>
      </c>
      <c r="B78" s="28"/>
      <c r="C78" s="240">
        <v>0</v>
      </c>
      <c r="D78" s="226">
        <v>1.569</v>
      </c>
      <c r="E78" s="227">
        <v>0.34499999999999997</v>
      </c>
      <c r="F78" s="228">
        <v>3.6999999999999998E-2</v>
      </c>
      <c r="G78" s="241">
        <v>983.46</v>
      </c>
      <c r="H78" s="241">
        <v>2.37</v>
      </c>
      <c r="I78" s="242">
        <v>2.37</v>
      </c>
      <c r="J78" s="233">
        <v>0.02</v>
      </c>
    </row>
    <row r="79" spans="1:10" ht="27.75" customHeight="1" x14ac:dyDescent="0.25">
      <c r="A79" s="156" t="s">
        <v>584</v>
      </c>
      <c r="B79" s="28"/>
      <c r="C79" s="240">
        <v>0</v>
      </c>
      <c r="D79" s="226">
        <v>1.569</v>
      </c>
      <c r="E79" s="227">
        <v>0.34499999999999997</v>
      </c>
      <c r="F79" s="228">
        <v>3.6999999999999998E-2</v>
      </c>
      <c r="G79" s="241">
        <v>2438.04</v>
      </c>
      <c r="H79" s="241">
        <v>2.37</v>
      </c>
      <c r="I79" s="242">
        <v>2.37</v>
      </c>
      <c r="J79" s="233">
        <v>0.02</v>
      </c>
    </row>
    <row r="80" spans="1:10" ht="27.75" customHeight="1" x14ac:dyDescent="0.25">
      <c r="A80" s="156" t="s">
        <v>585</v>
      </c>
      <c r="B80" s="28"/>
      <c r="C80" s="240">
        <v>0</v>
      </c>
      <c r="D80" s="226">
        <v>1.569</v>
      </c>
      <c r="E80" s="227">
        <v>0.34499999999999997</v>
      </c>
      <c r="F80" s="228">
        <v>3.6999999999999998E-2</v>
      </c>
      <c r="G80" s="241">
        <v>4557.79</v>
      </c>
      <c r="H80" s="241">
        <v>2.37</v>
      </c>
      <c r="I80" s="242">
        <v>2.37</v>
      </c>
      <c r="J80" s="233">
        <v>0.02</v>
      </c>
    </row>
    <row r="81" spans="1:10" ht="27.75" customHeight="1" x14ac:dyDescent="0.25">
      <c r="A81" s="156" t="s">
        <v>586</v>
      </c>
      <c r="B81" s="28"/>
      <c r="C81" s="240">
        <v>0</v>
      </c>
      <c r="D81" s="226">
        <v>1.569</v>
      </c>
      <c r="E81" s="227">
        <v>0.34499999999999997</v>
      </c>
      <c r="F81" s="228">
        <v>3.6999999999999998E-2</v>
      </c>
      <c r="G81" s="241">
        <v>11257.96</v>
      </c>
      <c r="H81" s="241">
        <v>2.37</v>
      </c>
      <c r="I81" s="242">
        <v>2.37</v>
      </c>
      <c r="J81" s="233">
        <v>0.02</v>
      </c>
    </row>
    <row r="82" spans="1:10" ht="27.75" customHeight="1" x14ac:dyDescent="0.25">
      <c r="A82" s="156" t="s">
        <v>587</v>
      </c>
      <c r="B82" s="28"/>
      <c r="C82" s="240" t="s">
        <v>713</v>
      </c>
      <c r="D82" s="234">
        <v>6.1210000000000004</v>
      </c>
      <c r="E82" s="235">
        <v>0.68799999999999994</v>
      </c>
      <c r="F82" s="236">
        <v>0.30099999999999999</v>
      </c>
      <c r="G82" s="230">
        <v>0</v>
      </c>
      <c r="H82" s="230">
        <v>0</v>
      </c>
      <c r="I82" s="230">
        <v>0</v>
      </c>
      <c r="J82" s="231">
        <v>0</v>
      </c>
    </row>
    <row r="83" spans="1:10" ht="27.75" customHeight="1" x14ac:dyDescent="0.25">
      <c r="A83" s="156" t="s">
        <v>588</v>
      </c>
      <c r="B83" s="28"/>
      <c r="C83" s="240" t="s">
        <v>533</v>
      </c>
      <c r="D83" s="226">
        <v>-2.5499999999999998</v>
      </c>
      <c r="E83" s="227">
        <v>-0.624</v>
      </c>
      <c r="F83" s="228">
        <v>-8.2000000000000003E-2</v>
      </c>
      <c r="G83" s="230">
        <v>0</v>
      </c>
      <c r="H83" s="230">
        <v>0</v>
      </c>
      <c r="I83" s="230">
        <v>0</v>
      </c>
      <c r="J83" s="231">
        <v>0</v>
      </c>
    </row>
    <row r="84" spans="1:10" ht="27.75" customHeight="1" x14ac:dyDescent="0.25">
      <c r="A84" s="156" t="s">
        <v>589</v>
      </c>
      <c r="B84" s="28"/>
      <c r="C84" s="240">
        <v>8</v>
      </c>
      <c r="D84" s="226">
        <v>-2.573</v>
      </c>
      <c r="E84" s="227">
        <v>-0.623</v>
      </c>
      <c r="F84" s="228">
        <v>-8.1000000000000003E-2</v>
      </c>
      <c r="G84" s="230">
        <v>0</v>
      </c>
      <c r="H84" s="230">
        <v>0</v>
      </c>
      <c r="I84" s="230">
        <v>0</v>
      </c>
      <c r="J84" s="231">
        <v>0</v>
      </c>
    </row>
    <row r="85" spans="1:10" ht="27.75" customHeight="1" x14ac:dyDescent="0.25">
      <c r="A85" s="156" t="s">
        <v>590</v>
      </c>
      <c r="B85" s="28"/>
      <c r="C85" s="240">
        <v>0</v>
      </c>
      <c r="D85" s="226">
        <v>-2.5499999999999998</v>
      </c>
      <c r="E85" s="227">
        <v>-0.624</v>
      </c>
      <c r="F85" s="228">
        <v>-8.2000000000000003E-2</v>
      </c>
      <c r="G85" s="230">
        <v>0</v>
      </c>
      <c r="H85" s="230">
        <v>0</v>
      </c>
      <c r="I85" s="230">
        <v>0</v>
      </c>
      <c r="J85" s="233">
        <v>3.5999999999999997E-2</v>
      </c>
    </row>
    <row r="86" spans="1:10" ht="27.75" customHeight="1" x14ac:dyDescent="0.25">
      <c r="A86" s="156" t="s">
        <v>591</v>
      </c>
      <c r="B86" s="28"/>
      <c r="C86" s="240">
        <v>0</v>
      </c>
      <c r="D86" s="226">
        <v>-2.573</v>
      </c>
      <c r="E86" s="227">
        <v>-0.623</v>
      </c>
      <c r="F86" s="228">
        <v>-8.1000000000000003E-2</v>
      </c>
      <c r="G86" s="230">
        <v>0</v>
      </c>
      <c r="H86" s="230">
        <v>0</v>
      </c>
      <c r="I86" s="230">
        <v>0</v>
      </c>
      <c r="J86" s="233">
        <v>0.04</v>
      </c>
    </row>
    <row r="87" spans="1:10" ht="27.75" customHeight="1" x14ac:dyDescent="0.25">
      <c r="A87" s="156" t="s">
        <v>592</v>
      </c>
      <c r="B87" s="28"/>
      <c r="C87" s="240">
        <v>0</v>
      </c>
      <c r="D87" s="226">
        <v>-3.097</v>
      </c>
      <c r="E87" s="227">
        <v>-0.71499999999999997</v>
      </c>
      <c r="F87" s="228">
        <v>-8.5000000000000006E-2</v>
      </c>
      <c r="G87" s="241">
        <v>88.59</v>
      </c>
      <c r="H87" s="230">
        <v>0</v>
      </c>
      <c r="I87" s="230">
        <v>0</v>
      </c>
      <c r="J87" s="233">
        <v>0.06</v>
      </c>
    </row>
    <row r="88" spans="1:10" ht="27.75" customHeight="1" x14ac:dyDescent="0.25">
      <c r="A88" s="156" t="s">
        <v>593</v>
      </c>
      <c r="B88" s="28"/>
      <c r="C88" s="240" t="s">
        <v>74</v>
      </c>
      <c r="D88" s="226">
        <v>1.47</v>
      </c>
      <c r="E88" s="227">
        <v>0.36</v>
      </c>
      <c r="F88" s="228">
        <v>4.7E-2</v>
      </c>
      <c r="G88" s="241">
        <v>3.73</v>
      </c>
      <c r="H88" s="230">
        <v>0</v>
      </c>
      <c r="I88" s="230">
        <v>0</v>
      </c>
      <c r="J88" s="231">
        <v>0</v>
      </c>
    </row>
    <row r="89" spans="1:10" ht="27.75" customHeight="1" x14ac:dyDescent="0.25">
      <c r="A89" s="156" t="s">
        <v>594</v>
      </c>
      <c r="B89" s="28"/>
      <c r="C89" s="240">
        <v>2</v>
      </c>
      <c r="D89" s="226">
        <v>1.47</v>
      </c>
      <c r="E89" s="227">
        <v>0.36</v>
      </c>
      <c r="F89" s="228">
        <v>4.7E-2</v>
      </c>
      <c r="G89" s="230">
        <v>0</v>
      </c>
      <c r="H89" s="230">
        <v>0</v>
      </c>
      <c r="I89" s="230">
        <v>0</v>
      </c>
      <c r="J89" s="231">
        <v>0</v>
      </c>
    </row>
    <row r="90" spans="1:10" ht="27.75" customHeight="1" x14ac:dyDescent="0.25">
      <c r="A90" s="156" t="s">
        <v>595</v>
      </c>
      <c r="B90" s="28"/>
      <c r="C90" s="240" t="s">
        <v>78</v>
      </c>
      <c r="D90" s="226">
        <v>1.671</v>
      </c>
      <c r="E90" s="227">
        <v>0.40899999999999997</v>
      </c>
      <c r="F90" s="228">
        <v>5.3999999999999999E-2</v>
      </c>
      <c r="G90" s="241">
        <v>2.2599999999999998</v>
      </c>
      <c r="H90" s="230">
        <v>0</v>
      </c>
      <c r="I90" s="230">
        <v>0</v>
      </c>
      <c r="J90" s="231">
        <v>0</v>
      </c>
    </row>
    <row r="91" spans="1:10" ht="27.75" customHeight="1" x14ac:dyDescent="0.25">
      <c r="A91" s="156" t="s">
        <v>596</v>
      </c>
      <c r="B91" s="28"/>
      <c r="C91" s="240" t="s">
        <v>78</v>
      </c>
      <c r="D91" s="226">
        <v>1.671</v>
      </c>
      <c r="E91" s="227">
        <v>0.40899999999999997</v>
      </c>
      <c r="F91" s="228">
        <v>5.3999999999999999E-2</v>
      </c>
      <c r="G91" s="241">
        <v>3.87</v>
      </c>
      <c r="H91" s="230">
        <v>0</v>
      </c>
      <c r="I91" s="230">
        <v>0</v>
      </c>
      <c r="J91" s="231">
        <v>0</v>
      </c>
    </row>
    <row r="92" spans="1:10" ht="27.75" customHeight="1" x14ac:dyDescent="0.25">
      <c r="A92" s="156" t="s">
        <v>597</v>
      </c>
      <c r="B92" s="28"/>
      <c r="C92" s="240" t="s">
        <v>78</v>
      </c>
      <c r="D92" s="226">
        <v>1.671</v>
      </c>
      <c r="E92" s="227">
        <v>0.40899999999999997</v>
      </c>
      <c r="F92" s="228">
        <v>5.3999999999999999E-2</v>
      </c>
      <c r="G92" s="241">
        <v>5.95</v>
      </c>
      <c r="H92" s="230">
        <v>0</v>
      </c>
      <c r="I92" s="230">
        <v>0</v>
      </c>
      <c r="J92" s="231">
        <v>0</v>
      </c>
    </row>
    <row r="93" spans="1:10" ht="27.75" customHeight="1" x14ac:dyDescent="0.25">
      <c r="A93" s="156" t="s">
        <v>598</v>
      </c>
      <c r="B93" s="28"/>
      <c r="C93" s="240" t="s">
        <v>78</v>
      </c>
      <c r="D93" s="226">
        <v>1.671</v>
      </c>
      <c r="E93" s="227">
        <v>0.40899999999999997</v>
      </c>
      <c r="F93" s="228">
        <v>5.3999999999999999E-2</v>
      </c>
      <c r="G93" s="241">
        <v>9.91</v>
      </c>
      <c r="H93" s="230">
        <v>0</v>
      </c>
      <c r="I93" s="230">
        <v>0</v>
      </c>
      <c r="J93" s="231">
        <v>0</v>
      </c>
    </row>
    <row r="94" spans="1:10" ht="27.75" customHeight="1" x14ac:dyDescent="0.25">
      <c r="A94" s="156" t="s">
        <v>599</v>
      </c>
      <c r="B94" s="28"/>
      <c r="C94" s="240" t="s">
        <v>78</v>
      </c>
      <c r="D94" s="226">
        <v>1.671</v>
      </c>
      <c r="E94" s="227">
        <v>0.40899999999999997</v>
      </c>
      <c r="F94" s="228">
        <v>5.3999999999999999E-2</v>
      </c>
      <c r="G94" s="241">
        <v>23.34</v>
      </c>
      <c r="H94" s="230">
        <v>0</v>
      </c>
      <c r="I94" s="230">
        <v>0</v>
      </c>
      <c r="J94" s="231">
        <v>0</v>
      </c>
    </row>
    <row r="95" spans="1:10" ht="27.75" customHeight="1" x14ac:dyDescent="0.25">
      <c r="A95" s="156" t="s">
        <v>600</v>
      </c>
      <c r="B95" s="28"/>
      <c r="C95" s="240">
        <v>4</v>
      </c>
      <c r="D95" s="226">
        <v>1.671</v>
      </c>
      <c r="E95" s="227">
        <v>0.40899999999999997</v>
      </c>
      <c r="F95" s="228">
        <v>5.3999999999999999E-2</v>
      </c>
      <c r="G95" s="230">
        <v>0</v>
      </c>
      <c r="H95" s="230">
        <v>0</v>
      </c>
      <c r="I95" s="230">
        <v>0</v>
      </c>
      <c r="J95" s="231">
        <v>0</v>
      </c>
    </row>
    <row r="96" spans="1:10" ht="27.75" customHeight="1" x14ac:dyDescent="0.25">
      <c r="A96" s="156" t="s">
        <v>601</v>
      </c>
      <c r="B96" s="28"/>
      <c r="C96" s="240">
        <v>0</v>
      </c>
      <c r="D96" s="226">
        <v>1.202</v>
      </c>
      <c r="E96" s="227">
        <v>0.28899999999999998</v>
      </c>
      <c r="F96" s="228">
        <v>3.6999999999999998E-2</v>
      </c>
      <c r="G96" s="241">
        <v>2.91</v>
      </c>
      <c r="H96" s="241">
        <v>0.76</v>
      </c>
      <c r="I96" s="242">
        <v>0.76</v>
      </c>
      <c r="J96" s="233">
        <v>1.9E-2</v>
      </c>
    </row>
    <row r="97" spans="1:10" ht="27.75" customHeight="1" x14ac:dyDescent="0.25">
      <c r="A97" s="156" t="s">
        <v>602</v>
      </c>
      <c r="B97" s="28"/>
      <c r="C97" s="240">
        <v>0</v>
      </c>
      <c r="D97" s="226">
        <v>1.202</v>
      </c>
      <c r="E97" s="227">
        <v>0.28899999999999998</v>
      </c>
      <c r="F97" s="228">
        <v>3.6999999999999998E-2</v>
      </c>
      <c r="G97" s="241">
        <v>39.18</v>
      </c>
      <c r="H97" s="241">
        <v>0.76</v>
      </c>
      <c r="I97" s="242">
        <v>0.76</v>
      </c>
      <c r="J97" s="233">
        <v>1.9E-2</v>
      </c>
    </row>
    <row r="98" spans="1:10" ht="27.75" customHeight="1" x14ac:dyDescent="0.25">
      <c r="A98" s="156" t="s">
        <v>603</v>
      </c>
      <c r="B98" s="28"/>
      <c r="C98" s="240">
        <v>0</v>
      </c>
      <c r="D98" s="226">
        <v>1.202</v>
      </c>
      <c r="E98" s="227">
        <v>0.28899999999999998</v>
      </c>
      <c r="F98" s="228">
        <v>3.6999999999999998E-2</v>
      </c>
      <c r="G98" s="241">
        <v>74.55</v>
      </c>
      <c r="H98" s="241">
        <v>0.76</v>
      </c>
      <c r="I98" s="242">
        <v>0.76</v>
      </c>
      <c r="J98" s="233">
        <v>1.9E-2</v>
      </c>
    </row>
    <row r="99" spans="1:10" ht="27.75" customHeight="1" x14ac:dyDescent="0.25">
      <c r="A99" s="156" t="s">
        <v>604</v>
      </c>
      <c r="B99" s="28"/>
      <c r="C99" s="240">
        <v>0</v>
      </c>
      <c r="D99" s="226">
        <v>1.202</v>
      </c>
      <c r="E99" s="227">
        <v>0.28899999999999998</v>
      </c>
      <c r="F99" s="228">
        <v>3.6999999999999998E-2</v>
      </c>
      <c r="G99" s="241">
        <v>112.6</v>
      </c>
      <c r="H99" s="241">
        <v>0.76</v>
      </c>
      <c r="I99" s="242">
        <v>0.76</v>
      </c>
      <c r="J99" s="233">
        <v>1.9E-2</v>
      </c>
    </row>
    <row r="100" spans="1:10" ht="27.75" customHeight="1" x14ac:dyDescent="0.25">
      <c r="A100" s="156" t="s">
        <v>605</v>
      </c>
      <c r="B100" s="28"/>
      <c r="C100" s="240">
        <v>0</v>
      </c>
      <c r="D100" s="226">
        <v>1.202</v>
      </c>
      <c r="E100" s="227">
        <v>0.28899999999999998</v>
      </c>
      <c r="F100" s="228">
        <v>3.6999999999999998E-2</v>
      </c>
      <c r="G100" s="241">
        <v>245.29</v>
      </c>
      <c r="H100" s="241">
        <v>0.76</v>
      </c>
      <c r="I100" s="242">
        <v>0.76</v>
      </c>
      <c r="J100" s="233">
        <v>1.9E-2</v>
      </c>
    </row>
    <row r="101" spans="1:10" ht="27.75" customHeight="1" x14ac:dyDescent="0.25">
      <c r="A101" s="156" t="s">
        <v>606</v>
      </c>
      <c r="B101" s="28"/>
      <c r="C101" s="240">
        <v>0</v>
      </c>
      <c r="D101" s="226">
        <v>1.302</v>
      </c>
      <c r="E101" s="227">
        <v>0.30099999999999999</v>
      </c>
      <c r="F101" s="228">
        <v>3.5999999999999997E-2</v>
      </c>
      <c r="G101" s="241">
        <v>5</v>
      </c>
      <c r="H101" s="241">
        <v>1.03</v>
      </c>
      <c r="I101" s="242">
        <v>1.03</v>
      </c>
      <c r="J101" s="233">
        <v>1.7999999999999999E-2</v>
      </c>
    </row>
    <row r="102" spans="1:10" ht="27.75" customHeight="1" x14ac:dyDescent="0.25">
      <c r="A102" s="156" t="s">
        <v>607</v>
      </c>
      <c r="B102" s="28"/>
      <c r="C102" s="240">
        <v>0</v>
      </c>
      <c r="D102" s="226">
        <v>1.302</v>
      </c>
      <c r="E102" s="227">
        <v>0.30099999999999999</v>
      </c>
      <c r="F102" s="228">
        <v>3.5999999999999997E-2</v>
      </c>
      <c r="G102" s="241">
        <v>67.41</v>
      </c>
      <c r="H102" s="241">
        <v>1.03</v>
      </c>
      <c r="I102" s="242">
        <v>1.03</v>
      </c>
      <c r="J102" s="233">
        <v>1.7999999999999999E-2</v>
      </c>
    </row>
    <row r="103" spans="1:10" ht="27.75" customHeight="1" x14ac:dyDescent="0.25">
      <c r="A103" s="156" t="s">
        <v>608</v>
      </c>
      <c r="B103" s="28"/>
      <c r="C103" s="240">
        <v>0</v>
      </c>
      <c r="D103" s="226">
        <v>1.302</v>
      </c>
      <c r="E103" s="227">
        <v>0.30099999999999999</v>
      </c>
      <c r="F103" s="228">
        <v>3.5999999999999997E-2</v>
      </c>
      <c r="G103" s="241">
        <v>128.28</v>
      </c>
      <c r="H103" s="241">
        <v>1.03</v>
      </c>
      <c r="I103" s="242">
        <v>1.03</v>
      </c>
      <c r="J103" s="233">
        <v>1.7999999999999999E-2</v>
      </c>
    </row>
    <row r="104" spans="1:10" ht="27.75" customHeight="1" x14ac:dyDescent="0.25">
      <c r="A104" s="156" t="s">
        <v>609</v>
      </c>
      <c r="B104" s="28"/>
      <c r="C104" s="240">
        <v>0</v>
      </c>
      <c r="D104" s="226">
        <v>1.302</v>
      </c>
      <c r="E104" s="227">
        <v>0.30099999999999999</v>
      </c>
      <c r="F104" s="228">
        <v>3.5999999999999997E-2</v>
      </c>
      <c r="G104" s="241">
        <v>193.73</v>
      </c>
      <c r="H104" s="241">
        <v>1.03</v>
      </c>
      <c r="I104" s="242">
        <v>1.03</v>
      </c>
      <c r="J104" s="233">
        <v>1.7999999999999999E-2</v>
      </c>
    </row>
    <row r="105" spans="1:10" ht="27.75" customHeight="1" x14ac:dyDescent="0.25">
      <c r="A105" s="156" t="s">
        <v>610</v>
      </c>
      <c r="B105" s="28"/>
      <c r="C105" s="240">
        <v>0</v>
      </c>
      <c r="D105" s="226">
        <v>1.302</v>
      </c>
      <c r="E105" s="227">
        <v>0.30099999999999999</v>
      </c>
      <c r="F105" s="228">
        <v>3.5999999999999997E-2</v>
      </c>
      <c r="G105" s="241">
        <v>422.05</v>
      </c>
      <c r="H105" s="241">
        <v>1.03</v>
      </c>
      <c r="I105" s="242">
        <v>1.03</v>
      </c>
      <c r="J105" s="233">
        <v>1.7999999999999999E-2</v>
      </c>
    </row>
    <row r="106" spans="1:10" ht="27.75" customHeight="1" x14ac:dyDescent="0.25">
      <c r="A106" s="156" t="s">
        <v>611</v>
      </c>
      <c r="B106" s="28"/>
      <c r="C106" s="240">
        <v>0</v>
      </c>
      <c r="D106" s="226">
        <v>1.0880000000000001</v>
      </c>
      <c r="E106" s="227">
        <v>0.23899999999999999</v>
      </c>
      <c r="F106" s="228">
        <v>2.5999999999999999E-2</v>
      </c>
      <c r="G106" s="241">
        <v>161.99</v>
      </c>
      <c r="H106" s="241">
        <v>1.64</v>
      </c>
      <c r="I106" s="242">
        <v>1.64</v>
      </c>
      <c r="J106" s="233">
        <v>1.4E-2</v>
      </c>
    </row>
    <row r="107" spans="1:10" ht="27.75" customHeight="1" x14ac:dyDescent="0.25">
      <c r="A107" s="156" t="s">
        <v>612</v>
      </c>
      <c r="B107" s="28"/>
      <c r="C107" s="240">
        <v>0</v>
      </c>
      <c r="D107" s="226">
        <v>1.0880000000000001</v>
      </c>
      <c r="E107" s="227">
        <v>0.23899999999999999</v>
      </c>
      <c r="F107" s="228">
        <v>2.5999999999999999E-2</v>
      </c>
      <c r="G107" s="241">
        <v>681.57</v>
      </c>
      <c r="H107" s="241">
        <v>1.64</v>
      </c>
      <c r="I107" s="242">
        <v>1.64</v>
      </c>
      <c r="J107" s="233">
        <v>1.4E-2</v>
      </c>
    </row>
    <row r="108" spans="1:10" ht="27.75" customHeight="1" x14ac:dyDescent="0.25">
      <c r="A108" s="156" t="s">
        <v>613</v>
      </c>
      <c r="B108" s="28"/>
      <c r="C108" s="240">
        <v>0</v>
      </c>
      <c r="D108" s="226">
        <v>1.0880000000000001</v>
      </c>
      <c r="E108" s="227">
        <v>0.23899999999999999</v>
      </c>
      <c r="F108" s="228">
        <v>2.5999999999999999E-2</v>
      </c>
      <c r="G108" s="241">
        <v>1689.65</v>
      </c>
      <c r="H108" s="241">
        <v>1.64</v>
      </c>
      <c r="I108" s="242">
        <v>1.64</v>
      </c>
      <c r="J108" s="233">
        <v>1.4E-2</v>
      </c>
    </row>
    <row r="109" spans="1:10" ht="27.75" customHeight="1" x14ac:dyDescent="0.25">
      <c r="A109" s="156" t="s">
        <v>614</v>
      </c>
      <c r="B109" s="28"/>
      <c r="C109" s="240">
        <v>0</v>
      </c>
      <c r="D109" s="226">
        <v>1.0880000000000001</v>
      </c>
      <c r="E109" s="227">
        <v>0.23899999999999999</v>
      </c>
      <c r="F109" s="228">
        <v>2.5999999999999999E-2</v>
      </c>
      <c r="G109" s="241">
        <v>3158.71</v>
      </c>
      <c r="H109" s="241">
        <v>1.64</v>
      </c>
      <c r="I109" s="242">
        <v>1.64</v>
      </c>
      <c r="J109" s="233">
        <v>1.4E-2</v>
      </c>
    </row>
    <row r="110" spans="1:10" ht="27.75" customHeight="1" x14ac:dyDescent="0.25">
      <c r="A110" s="156" t="s">
        <v>615</v>
      </c>
      <c r="B110" s="28"/>
      <c r="C110" s="240">
        <v>0</v>
      </c>
      <c r="D110" s="226">
        <v>1.0880000000000001</v>
      </c>
      <c r="E110" s="227">
        <v>0.23899999999999999</v>
      </c>
      <c r="F110" s="228">
        <v>2.5999999999999999E-2</v>
      </c>
      <c r="G110" s="241">
        <v>7802.16</v>
      </c>
      <c r="H110" s="241">
        <v>1.64</v>
      </c>
      <c r="I110" s="242">
        <v>1.64</v>
      </c>
      <c r="J110" s="233">
        <v>1.4E-2</v>
      </c>
    </row>
    <row r="111" spans="1:10" ht="27.75" customHeight="1" x14ac:dyDescent="0.25">
      <c r="A111" s="156" t="s">
        <v>616</v>
      </c>
      <c r="B111" s="28"/>
      <c r="C111" s="240" t="s">
        <v>713</v>
      </c>
      <c r="D111" s="234">
        <v>4.242</v>
      </c>
      <c r="E111" s="235">
        <v>0.47699999999999998</v>
      </c>
      <c r="F111" s="236">
        <v>0.20899999999999999</v>
      </c>
      <c r="G111" s="230">
        <v>0</v>
      </c>
      <c r="H111" s="230">
        <v>0</v>
      </c>
      <c r="I111" s="230">
        <v>0</v>
      </c>
      <c r="J111" s="231">
        <v>0</v>
      </c>
    </row>
    <row r="112" spans="1:10" ht="27.75" customHeight="1" x14ac:dyDescent="0.25">
      <c r="A112" s="156" t="s">
        <v>617</v>
      </c>
      <c r="B112" s="28"/>
      <c r="C112" s="240" t="s">
        <v>533</v>
      </c>
      <c r="D112" s="226">
        <v>-1.7669999999999999</v>
      </c>
      <c r="E112" s="227">
        <v>-0.433</v>
      </c>
      <c r="F112" s="228">
        <v>-5.7000000000000002E-2</v>
      </c>
      <c r="G112" s="230">
        <v>0</v>
      </c>
      <c r="H112" s="230">
        <v>0</v>
      </c>
      <c r="I112" s="230">
        <v>0</v>
      </c>
      <c r="J112" s="231">
        <v>0</v>
      </c>
    </row>
    <row r="113" spans="1:10" ht="27.75" customHeight="1" x14ac:dyDescent="0.25">
      <c r="A113" s="156" t="s">
        <v>618</v>
      </c>
      <c r="B113" s="28"/>
      <c r="C113" s="240">
        <v>8</v>
      </c>
      <c r="D113" s="226">
        <v>-1.7829999999999999</v>
      </c>
      <c r="E113" s="227">
        <v>-0.432</v>
      </c>
      <c r="F113" s="228">
        <v>-5.6000000000000001E-2</v>
      </c>
      <c r="G113" s="230">
        <v>0</v>
      </c>
      <c r="H113" s="230">
        <v>0</v>
      </c>
      <c r="I113" s="230">
        <v>0</v>
      </c>
      <c r="J113" s="231">
        <v>0</v>
      </c>
    </row>
    <row r="114" spans="1:10" ht="27.75" customHeight="1" x14ac:dyDescent="0.25">
      <c r="A114" s="156" t="s">
        <v>619</v>
      </c>
      <c r="B114" s="28"/>
      <c r="C114" s="240">
        <v>0</v>
      </c>
      <c r="D114" s="226">
        <v>-1.7669999999999999</v>
      </c>
      <c r="E114" s="227">
        <v>-0.433</v>
      </c>
      <c r="F114" s="228">
        <v>-5.7000000000000002E-2</v>
      </c>
      <c r="G114" s="230">
        <v>0</v>
      </c>
      <c r="H114" s="230">
        <v>0</v>
      </c>
      <c r="I114" s="230">
        <v>0</v>
      </c>
      <c r="J114" s="233">
        <v>2.5000000000000001E-2</v>
      </c>
    </row>
    <row r="115" spans="1:10" ht="27.75" customHeight="1" x14ac:dyDescent="0.25">
      <c r="A115" s="156" t="s">
        <v>620</v>
      </c>
      <c r="B115" s="28"/>
      <c r="C115" s="240">
        <v>0</v>
      </c>
      <c r="D115" s="226">
        <v>-1.7829999999999999</v>
      </c>
      <c r="E115" s="227">
        <v>-0.432</v>
      </c>
      <c r="F115" s="228">
        <v>-5.6000000000000001E-2</v>
      </c>
      <c r="G115" s="230">
        <v>0</v>
      </c>
      <c r="H115" s="230">
        <v>0</v>
      </c>
      <c r="I115" s="230">
        <v>0</v>
      </c>
      <c r="J115" s="233">
        <v>2.8000000000000001E-2</v>
      </c>
    </row>
    <row r="116" spans="1:10" ht="27.75" customHeight="1" x14ac:dyDescent="0.25">
      <c r="A116" s="156" t="s">
        <v>621</v>
      </c>
      <c r="B116" s="28"/>
      <c r="C116" s="240">
        <v>0</v>
      </c>
      <c r="D116" s="226">
        <v>-2.1459999999999999</v>
      </c>
      <c r="E116" s="227">
        <v>-0.495</v>
      </c>
      <c r="F116" s="228">
        <v>-5.8999999999999997E-2</v>
      </c>
      <c r="G116" s="241">
        <v>61.4</v>
      </c>
      <c r="H116" s="230">
        <v>0</v>
      </c>
      <c r="I116" s="230">
        <v>0</v>
      </c>
      <c r="J116" s="233">
        <v>4.2000000000000003E-2</v>
      </c>
    </row>
    <row r="117" spans="1:10" ht="27.75" customHeight="1" x14ac:dyDescent="0.25">
      <c r="A117" s="156" t="s">
        <v>622</v>
      </c>
      <c r="B117" s="28"/>
      <c r="C117" s="240" t="s">
        <v>74</v>
      </c>
      <c r="D117" s="226">
        <v>0.99099999999999999</v>
      </c>
      <c r="E117" s="227">
        <v>0.24299999999999999</v>
      </c>
      <c r="F117" s="228">
        <v>3.2000000000000001E-2</v>
      </c>
      <c r="G117" s="241">
        <v>2.5099999999999998</v>
      </c>
      <c r="H117" s="230">
        <v>0</v>
      </c>
      <c r="I117" s="230">
        <v>0</v>
      </c>
      <c r="J117" s="231">
        <v>0</v>
      </c>
    </row>
    <row r="118" spans="1:10" ht="27.75" customHeight="1" x14ac:dyDescent="0.25">
      <c r="A118" s="156" t="s">
        <v>623</v>
      </c>
      <c r="B118" s="28"/>
      <c r="C118" s="240">
        <v>2</v>
      </c>
      <c r="D118" s="226">
        <v>0.99099999999999999</v>
      </c>
      <c r="E118" s="227">
        <v>0.24299999999999999</v>
      </c>
      <c r="F118" s="228">
        <v>3.2000000000000001E-2</v>
      </c>
      <c r="G118" s="230">
        <v>0</v>
      </c>
      <c r="H118" s="230">
        <v>0</v>
      </c>
      <c r="I118" s="230">
        <v>0</v>
      </c>
      <c r="J118" s="231">
        <v>0</v>
      </c>
    </row>
    <row r="119" spans="1:10" ht="27.75" customHeight="1" x14ac:dyDescent="0.25">
      <c r="A119" s="156" t="s">
        <v>624</v>
      </c>
      <c r="B119" s="28"/>
      <c r="C119" s="240" t="s">
        <v>78</v>
      </c>
      <c r="D119" s="226">
        <v>1.1259999999999999</v>
      </c>
      <c r="E119" s="227">
        <v>0.27600000000000002</v>
      </c>
      <c r="F119" s="228">
        <v>3.5999999999999997E-2</v>
      </c>
      <c r="G119" s="241">
        <v>1.52</v>
      </c>
      <c r="H119" s="230">
        <v>0</v>
      </c>
      <c r="I119" s="230">
        <v>0</v>
      </c>
      <c r="J119" s="231">
        <v>0</v>
      </c>
    </row>
    <row r="120" spans="1:10" ht="27.75" customHeight="1" x14ac:dyDescent="0.25">
      <c r="A120" s="156" t="s">
        <v>625</v>
      </c>
      <c r="B120" s="28"/>
      <c r="C120" s="240" t="s">
        <v>78</v>
      </c>
      <c r="D120" s="226">
        <v>1.1259999999999999</v>
      </c>
      <c r="E120" s="227">
        <v>0.27600000000000002</v>
      </c>
      <c r="F120" s="228">
        <v>3.5999999999999997E-2</v>
      </c>
      <c r="G120" s="241">
        <v>2.61</v>
      </c>
      <c r="H120" s="230">
        <v>0</v>
      </c>
      <c r="I120" s="230">
        <v>0</v>
      </c>
      <c r="J120" s="231">
        <v>0</v>
      </c>
    </row>
    <row r="121" spans="1:10" ht="27.75" customHeight="1" x14ac:dyDescent="0.25">
      <c r="A121" s="156" t="s">
        <v>626</v>
      </c>
      <c r="B121" s="28"/>
      <c r="C121" s="240" t="s">
        <v>78</v>
      </c>
      <c r="D121" s="226">
        <v>1.1259999999999999</v>
      </c>
      <c r="E121" s="227">
        <v>0.27600000000000002</v>
      </c>
      <c r="F121" s="228">
        <v>3.5999999999999997E-2</v>
      </c>
      <c r="G121" s="241">
        <v>4.01</v>
      </c>
      <c r="H121" s="230">
        <v>0</v>
      </c>
      <c r="I121" s="230">
        <v>0</v>
      </c>
      <c r="J121" s="231">
        <v>0</v>
      </c>
    </row>
    <row r="122" spans="1:10" ht="27.75" customHeight="1" x14ac:dyDescent="0.25">
      <c r="A122" s="156" t="s">
        <v>627</v>
      </c>
      <c r="B122" s="28"/>
      <c r="C122" s="240" t="s">
        <v>78</v>
      </c>
      <c r="D122" s="226">
        <v>1.1259999999999999</v>
      </c>
      <c r="E122" s="227">
        <v>0.27600000000000002</v>
      </c>
      <c r="F122" s="228">
        <v>3.5999999999999997E-2</v>
      </c>
      <c r="G122" s="241">
        <v>6.68</v>
      </c>
      <c r="H122" s="230">
        <v>0</v>
      </c>
      <c r="I122" s="230">
        <v>0</v>
      </c>
      <c r="J122" s="231">
        <v>0</v>
      </c>
    </row>
    <row r="123" spans="1:10" ht="27.75" customHeight="1" x14ac:dyDescent="0.25">
      <c r="A123" s="156" t="s">
        <v>628</v>
      </c>
      <c r="B123" s="28"/>
      <c r="C123" s="240" t="s">
        <v>78</v>
      </c>
      <c r="D123" s="226">
        <v>1.1259999999999999</v>
      </c>
      <c r="E123" s="227">
        <v>0.27600000000000002</v>
      </c>
      <c r="F123" s="228">
        <v>3.5999999999999997E-2</v>
      </c>
      <c r="G123" s="241">
        <v>15.74</v>
      </c>
      <c r="H123" s="230">
        <v>0</v>
      </c>
      <c r="I123" s="230">
        <v>0</v>
      </c>
      <c r="J123" s="231">
        <v>0</v>
      </c>
    </row>
    <row r="124" spans="1:10" ht="27.75" customHeight="1" x14ac:dyDescent="0.25">
      <c r="A124" s="156" t="s">
        <v>629</v>
      </c>
      <c r="B124" s="28"/>
      <c r="C124" s="240">
        <v>4</v>
      </c>
      <c r="D124" s="226">
        <v>1.1259999999999999</v>
      </c>
      <c r="E124" s="227">
        <v>0.27600000000000002</v>
      </c>
      <c r="F124" s="228">
        <v>3.5999999999999997E-2</v>
      </c>
      <c r="G124" s="230">
        <v>0</v>
      </c>
      <c r="H124" s="230">
        <v>0</v>
      </c>
      <c r="I124" s="230">
        <v>0</v>
      </c>
      <c r="J124" s="231">
        <v>0</v>
      </c>
    </row>
    <row r="125" spans="1:10" ht="27.75" customHeight="1" x14ac:dyDescent="0.25">
      <c r="A125" s="156" t="s">
        <v>630</v>
      </c>
      <c r="B125" s="28"/>
      <c r="C125" s="240">
        <v>0</v>
      </c>
      <c r="D125" s="226">
        <v>0.81</v>
      </c>
      <c r="E125" s="227">
        <v>0.19500000000000001</v>
      </c>
      <c r="F125" s="228">
        <v>2.5000000000000001E-2</v>
      </c>
      <c r="G125" s="241">
        <v>1.96</v>
      </c>
      <c r="H125" s="241">
        <v>0.52</v>
      </c>
      <c r="I125" s="242">
        <v>0.52</v>
      </c>
      <c r="J125" s="233">
        <v>1.2E-2</v>
      </c>
    </row>
    <row r="126" spans="1:10" ht="27.75" customHeight="1" x14ac:dyDescent="0.25">
      <c r="A126" s="156" t="s">
        <v>631</v>
      </c>
      <c r="B126" s="28"/>
      <c r="C126" s="240">
        <v>0</v>
      </c>
      <c r="D126" s="226">
        <v>0.81</v>
      </c>
      <c r="E126" s="227">
        <v>0.19500000000000001</v>
      </c>
      <c r="F126" s="228">
        <v>2.5000000000000001E-2</v>
      </c>
      <c r="G126" s="241">
        <v>26.41</v>
      </c>
      <c r="H126" s="241">
        <v>0.52</v>
      </c>
      <c r="I126" s="242">
        <v>0.52</v>
      </c>
      <c r="J126" s="233">
        <v>1.2E-2</v>
      </c>
    </row>
    <row r="127" spans="1:10" ht="27.75" customHeight="1" x14ac:dyDescent="0.25">
      <c r="A127" s="156" t="s">
        <v>632</v>
      </c>
      <c r="B127" s="28"/>
      <c r="C127" s="240">
        <v>0</v>
      </c>
      <c r="D127" s="226">
        <v>0.81</v>
      </c>
      <c r="E127" s="227">
        <v>0.19500000000000001</v>
      </c>
      <c r="F127" s="228">
        <v>2.5000000000000001E-2</v>
      </c>
      <c r="G127" s="241">
        <v>50.26</v>
      </c>
      <c r="H127" s="241">
        <v>0.52</v>
      </c>
      <c r="I127" s="242">
        <v>0.52</v>
      </c>
      <c r="J127" s="233">
        <v>1.2E-2</v>
      </c>
    </row>
    <row r="128" spans="1:10" ht="27.75" customHeight="1" x14ac:dyDescent="0.25">
      <c r="A128" s="156" t="s">
        <v>633</v>
      </c>
      <c r="B128" s="28"/>
      <c r="C128" s="240">
        <v>0</v>
      </c>
      <c r="D128" s="226">
        <v>0.81</v>
      </c>
      <c r="E128" s="227">
        <v>0.19500000000000001</v>
      </c>
      <c r="F128" s="228">
        <v>2.5000000000000001E-2</v>
      </c>
      <c r="G128" s="241">
        <v>75.91</v>
      </c>
      <c r="H128" s="241">
        <v>0.52</v>
      </c>
      <c r="I128" s="242">
        <v>0.52</v>
      </c>
      <c r="J128" s="233">
        <v>1.2E-2</v>
      </c>
    </row>
    <row r="129" spans="1:10" ht="27.75" customHeight="1" x14ac:dyDescent="0.25">
      <c r="A129" s="156" t="s">
        <v>634</v>
      </c>
      <c r="B129" s="28"/>
      <c r="C129" s="240">
        <v>0</v>
      </c>
      <c r="D129" s="226">
        <v>0.81</v>
      </c>
      <c r="E129" s="227">
        <v>0.19500000000000001</v>
      </c>
      <c r="F129" s="228">
        <v>2.5000000000000001E-2</v>
      </c>
      <c r="G129" s="241">
        <v>165.37</v>
      </c>
      <c r="H129" s="241">
        <v>0.52</v>
      </c>
      <c r="I129" s="242">
        <v>0.52</v>
      </c>
      <c r="J129" s="233">
        <v>1.2E-2</v>
      </c>
    </row>
    <row r="130" spans="1:10" ht="27.75" customHeight="1" x14ac:dyDescent="0.25">
      <c r="A130" s="156" t="s">
        <v>635</v>
      </c>
      <c r="B130" s="28"/>
      <c r="C130" s="240">
        <v>0</v>
      </c>
      <c r="D130" s="226">
        <v>0.878</v>
      </c>
      <c r="E130" s="227">
        <v>0.20300000000000001</v>
      </c>
      <c r="F130" s="228">
        <v>2.4E-2</v>
      </c>
      <c r="G130" s="241">
        <v>3.37</v>
      </c>
      <c r="H130" s="241">
        <v>0.7</v>
      </c>
      <c r="I130" s="242">
        <v>0.7</v>
      </c>
      <c r="J130" s="233">
        <v>1.2E-2</v>
      </c>
    </row>
    <row r="131" spans="1:10" ht="27.75" customHeight="1" x14ac:dyDescent="0.25">
      <c r="A131" s="156" t="s">
        <v>636</v>
      </c>
      <c r="B131" s="28"/>
      <c r="C131" s="240">
        <v>0</v>
      </c>
      <c r="D131" s="226">
        <v>0.878</v>
      </c>
      <c r="E131" s="227">
        <v>0.20300000000000001</v>
      </c>
      <c r="F131" s="228">
        <v>2.4E-2</v>
      </c>
      <c r="G131" s="241">
        <v>45.45</v>
      </c>
      <c r="H131" s="241">
        <v>0.7</v>
      </c>
      <c r="I131" s="242">
        <v>0.7</v>
      </c>
      <c r="J131" s="233">
        <v>1.2E-2</v>
      </c>
    </row>
    <row r="132" spans="1:10" ht="27.75" customHeight="1" x14ac:dyDescent="0.25">
      <c r="A132" s="156" t="s">
        <v>637</v>
      </c>
      <c r="B132" s="28"/>
      <c r="C132" s="240">
        <v>0</v>
      </c>
      <c r="D132" s="226">
        <v>0.878</v>
      </c>
      <c r="E132" s="227">
        <v>0.20300000000000001</v>
      </c>
      <c r="F132" s="228">
        <v>2.4E-2</v>
      </c>
      <c r="G132" s="241">
        <v>86.48</v>
      </c>
      <c r="H132" s="241">
        <v>0.7</v>
      </c>
      <c r="I132" s="242">
        <v>0.7</v>
      </c>
      <c r="J132" s="233">
        <v>1.2E-2</v>
      </c>
    </row>
    <row r="133" spans="1:10" ht="27.75" customHeight="1" x14ac:dyDescent="0.25">
      <c r="A133" s="156" t="s">
        <v>638</v>
      </c>
      <c r="B133" s="28"/>
      <c r="C133" s="240">
        <v>0</v>
      </c>
      <c r="D133" s="226">
        <v>0.878</v>
      </c>
      <c r="E133" s="227">
        <v>0.20300000000000001</v>
      </c>
      <c r="F133" s="228">
        <v>2.4E-2</v>
      </c>
      <c r="G133" s="241">
        <v>130.61000000000001</v>
      </c>
      <c r="H133" s="241">
        <v>0.7</v>
      </c>
      <c r="I133" s="242">
        <v>0.7</v>
      </c>
      <c r="J133" s="233">
        <v>1.2E-2</v>
      </c>
    </row>
    <row r="134" spans="1:10" ht="27.75" customHeight="1" x14ac:dyDescent="0.25">
      <c r="A134" s="156" t="s">
        <v>639</v>
      </c>
      <c r="B134" s="28"/>
      <c r="C134" s="240">
        <v>0</v>
      </c>
      <c r="D134" s="226">
        <v>0.878</v>
      </c>
      <c r="E134" s="227">
        <v>0.20300000000000001</v>
      </c>
      <c r="F134" s="228">
        <v>2.4E-2</v>
      </c>
      <c r="G134" s="241">
        <v>284.52999999999997</v>
      </c>
      <c r="H134" s="241">
        <v>0.7</v>
      </c>
      <c r="I134" s="242">
        <v>0.7</v>
      </c>
      <c r="J134" s="233">
        <v>1.2E-2</v>
      </c>
    </row>
    <row r="135" spans="1:10" ht="27.75" customHeight="1" x14ac:dyDescent="0.25">
      <c r="A135" s="156" t="s">
        <v>640</v>
      </c>
      <c r="B135" s="28"/>
      <c r="C135" s="240">
        <v>0</v>
      </c>
      <c r="D135" s="226">
        <v>0.73299999999999998</v>
      </c>
      <c r="E135" s="227">
        <v>0.161</v>
      </c>
      <c r="F135" s="228">
        <v>1.7000000000000001E-2</v>
      </c>
      <c r="G135" s="241">
        <v>109.21</v>
      </c>
      <c r="H135" s="241">
        <v>1.1100000000000001</v>
      </c>
      <c r="I135" s="242">
        <v>1.1100000000000001</v>
      </c>
      <c r="J135" s="233">
        <v>8.9999999999999993E-3</v>
      </c>
    </row>
    <row r="136" spans="1:10" ht="27.75" customHeight="1" x14ac:dyDescent="0.25">
      <c r="A136" s="156" t="s">
        <v>641</v>
      </c>
      <c r="B136" s="28"/>
      <c r="C136" s="240">
        <v>0</v>
      </c>
      <c r="D136" s="226">
        <v>0.73299999999999998</v>
      </c>
      <c r="E136" s="227">
        <v>0.161</v>
      </c>
      <c r="F136" s="228">
        <v>1.7000000000000001E-2</v>
      </c>
      <c r="G136" s="241">
        <v>459.49</v>
      </c>
      <c r="H136" s="241">
        <v>1.1100000000000001</v>
      </c>
      <c r="I136" s="242">
        <v>1.1100000000000001</v>
      </c>
      <c r="J136" s="233">
        <v>8.9999999999999993E-3</v>
      </c>
    </row>
    <row r="137" spans="1:10" ht="27.75" customHeight="1" x14ac:dyDescent="0.25">
      <c r="A137" s="156" t="s">
        <v>642</v>
      </c>
      <c r="B137" s="28"/>
      <c r="C137" s="240">
        <v>0</v>
      </c>
      <c r="D137" s="226">
        <v>0.73299999999999998</v>
      </c>
      <c r="E137" s="227">
        <v>0.161</v>
      </c>
      <c r="F137" s="228">
        <v>1.7000000000000001E-2</v>
      </c>
      <c r="G137" s="241">
        <v>1139.1099999999999</v>
      </c>
      <c r="H137" s="241">
        <v>1.1100000000000001</v>
      </c>
      <c r="I137" s="242">
        <v>1.1100000000000001</v>
      </c>
      <c r="J137" s="233">
        <v>8.9999999999999993E-3</v>
      </c>
    </row>
    <row r="138" spans="1:10" ht="27.75" customHeight="1" x14ac:dyDescent="0.25">
      <c r="A138" s="156" t="s">
        <v>643</v>
      </c>
      <c r="B138" s="28"/>
      <c r="C138" s="240">
        <v>0</v>
      </c>
      <c r="D138" s="226">
        <v>0.73299999999999998</v>
      </c>
      <c r="E138" s="227">
        <v>0.161</v>
      </c>
      <c r="F138" s="228">
        <v>1.7000000000000001E-2</v>
      </c>
      <c r="G138" s="241">
        <v>2129.5</v>
      </c>
      <c r="H138" s="241">
        <v>1.1100000000000001</v>
      </c>
      <c r="I138" s="242">
        <v>1.1100000000000001</v>
      </c>
      <c r="J138" s="233">
        <v>8.9999999999999993E-3</v>
      </c>
    </row>
    <row r="139" spans="1:10" ht="27.75" customHeight="1" x14ac:dyDescent="0.25">
      <c r="A139" s="156" t="s">
        <v>644</v>
      </c>
      <c r="B139" s="28"/>
      <c r="C139" s="240">
        <v>0</v>
      </c>
      <c r="D139" s="226">
        <v>0.73299999999999998</v>
      </c>
      <c r="E139" s="227">
        <v>0.161</v>
      </c>
      <c r="F139" s="228">
        <v>1.7000000000000001E-2</v>
      </c>
      <c r="G139" s="241">
        <v>5259.96</v>
      </c>
      <c r="H139" s="241">
        <v>1.1100000000000001</v>
      </c>
      <c r="I139" s="242">
        <v>1.1100000000000001</v>
      </c>
      <c r="J139" s="233">
        <v>8.9999999999999993E-3</v>
      </c>
    </row>
    <row r="140" spans="1:10" ht="27.75" customHeight="1" x14ac:dyDescent="0.25">
      <c r="A140" s="156" t="s">
        <v>645</v>
      </c>
      <c r="B140" s="28"/>
      <c r="C140" s="240" t="s">
        <v>713</v>
      </c>
      <c r="D140" s="234">
        <v>2.86</v>
      </c>
      <c r="E140" s="235">
        <v>0.32200000000000001</v>
      </c>
      <c r="F140" s="236">
        <v>0.14099999999999999</v>
      </c>
      <c r="G140" s="230">
        <v>0</v>
      </c>
      <c r="H140" s="230">
        <v>0</v>
      </c>
      <c r="I140" s="230">
        <v>0</v>
      </c>
      <c r="J140" s="231">
        <v>0</v>
      </c>
    </row>
    <row r="141" spans="1:10" ht="27.75" customHeight="1" x14ac:dyDescent="0.25">
      <c r="A141" s="156" t="s">
        <v>646</v>
      </c>
      <c r="B141" s="28"/>
      <c r="C141" s="240" t="s">
        <v>533</v>
      </c>
      <c r="D141" s="226">
        <v>-1.1919999999999999</v>
      </c>
      <c r="E141" s="227">
        <v>-0.29199999999999998</v>
      </c>
      <c r="F141" s="228">
        <v>-3.7999999999999999E-2</v>
      </c>
      <c r="G141" s="230">
        <v>0</v>
      </c>
      <c r="H141" s="230">
        <v>0</v>
      </c>
      <c r="I141" s="230">
        <v>0</v>
      </c>
      <c r="J141" s="231">
        <v>0</v>
      </c>
    </row>
    <row r="142" spans="1:10" ht="27.75" customHeight="1" x14ac:dyDescent="0.25">
      <c r="A142" s="156" t="s">
        <v>647</v>
      </c>
      <c r="B142" s="28"/>
      <c r="C142" s="240">
        <v>8</v>
      </c>
      <c r="D142" s="226">
        <v>-1.202</v>
      </c>
      <c r="E142" s="227">
        <v>-0.29099999999999998</v>
      </c>
      <c r="F142" s="228">
        <v>-3.7999999999999999E-2</v>
      </c>
      <c r="G142" s="230">
        <v>0</v>
      </c>
      <c r="H142" s="230">
        <v>0</v>
      </c>
      <c r="I142" s="230">
        <v>0</v>
      </c>
      <c r="J142" s="231">
        <v>0</v>
      </c>
    </row>
    <row r="143" spans="1:10" ht="27.75" customHeight="1" x14ac:dyDescent="0.25">
      <c r="A143" s="156" t="s">
        <v>648</v>
      </c>
      <c r="B143" s="28"/>
      <c r="C143" s="240">
        <v>0</v>
      </c>
      <c r="D143" s="226">
        <v>-1.1919999999999999</v>
      </c>
      <c r="E143" s="227">
        <v>-0.29199999999999998</v>
      </c>
      <c r="F143" s="228">
        <v>-3.7999999999999999E-2</v>
      </c>
      <c r="G143" s="230">
        <v>0</v>
      </c>
      <c r="H143" s="230">
        <v>0</v>
      </c>
      <c r="I143" s="230">
        <v>0</v>
      </c>
      <c r="J143" s="233">
        <v>1.7000000000000001E-2</v>
      </c>
    </row>
    <row r="144" spans="1:10" ht="27.75" customHeight="1" x14ac:dyDescent="0.25">
      <c r="A144" s="156" t="s">
        <v>649</v>
      </c>
      <c r="B144" s="28"/>
      <c r="C144" s="240">
        <v>0</v>
      </c>
      <c r="D144" s="226">
        <v>-1.202</v>
      </c>
      <c r="E144" s="227">
        <v>-0.29099999999999998</v>
      </c>
      <c r="F144" s="228">
        <v>-3.7999999999999999E-2</v>
      </c>
      <c r="G144" s="230">
        <v>0</v>
      </c>
      <c r="H144" s="230">
        <v>0</v>
      </c>
      <c r="I144" s="230">
        <v>0</v>
      </c>
      <c r="J144" s="233">
        <v>1.9E-2</v>
      </c>
    </row>
    <row r="145" spans="1:10" ht="27.75" customHeight="1" x14ac:dyDescent="0.25">
      <c r="A145" s="156" t="s">
        <v>650</v>
      </c>
      <c r="B145" s="28"/>
      <c r="C145" s="240">
        <v>0</v>
      </c>
      <c r="D145" s="226">
        <v>-1.4470000000000001</v>
      </c>
      <c r="E145" s="227">
        <v>-0.33400000000000002</v>
      </c>
      <c r="F145" s="228">
        <v>-0.04</v>
      </c>
      <c r="G145" s="241">
        <v>41.39</v>
      </c>
      <c r="H145" s="230">
        <v>0</v>
      </c>
      <c r="I145" s="230">
        <v>0</v>
      </c>
      <c r="J145" s="233">
        <v>2.8000000000000001E-2</v>
      </c>
    </row>
    <row r="146" spans="1:10" ht="27.75" customHeight="1" x14ac:dyDescent="0.25">
      <c r="A146" s="156" t="s">
        <v>651</v>
      </c>
      <c r="B146" s="28"/>
      <c r="C146" s="240" t="s">
        <v>74</v>
      </c>
      <c r="D146" s="226">
        <v>0.51600000000000001</v>
      </c>
      <c r="E146" s="227">
        <v>0.126</v>
      </c>
      <c r="F146" s="228">
        <v>1.7000000000000001E-2</v>
      </c>
      <c r="G146" s="241">
        <v>1.31</v>
      </c>
      <c r="H146" s="230">
        <v>0</v>
      </c>
      <c r="I146" s="230">
        <v>0</v>
      </c>
      <c r="J146" s="231">
        <v>0</v>
      </c>
    </row>
    <row r="147" spans="1:10" ht="27.75" customHeight="1" x14ac:dyDescent="0.25">
      <c r="A147" s="156" t="s">
        <v>652</v>
      </c>
      <c r="B147" s="28"/>
      <c r="C147" s="240">
        <v>2</v>
      </c>
      <c r="D147" s="226">
        <v>0.51600000000000001</v>
      </c>
      <c r="E147" s="227">
        <v>0.126</v>
      </c>
      <c r="F147" s="228">
        <v>1.7000000000000001E-2</v>
      </c>
      <c r="G147" s="230">
        <v>0</v>
      </c>
      <c r="H147" s="230">
        <v>0</v>
      </c>
      <c r="I147" s="230">
        <v>0</v>
      </c>
      <c r="J147" s="231">
        <v>0</v>
      </c>
    </row>
    <row r="148" spans="1:10" ht="27.75" customHeight="1" x14ac:dyDescent="0.25">
      <c r="A148" s="156" t="s">
        <v>653</v>
      </c>
      <c r="B148" s="28"/>
      <c r="C148" s="240" t="s">
        <v>78</v>
      </c>
      <c r="D148" s="226">
        <v>0.58599999999999997</v>
      </c>
      <c r="E148" s="227">
        <v>0.14299999999999999</v>
      </c>
      <c r="F148" s="228">
        <v>1.9E-2</v>
      </c>
      <c r="G148" s="241">
        <v>0.79</v>
      </c>
      <c r="H148" s="230">
        <v>0</v>
      </c>
      <c r="I148" s="230">
        <v>0</v>
      </c>
      <c r="J148" s="231">
        <v>0</v>
      </c>
    </row>
    <row r="149" spans="1:10" ht="27.75" customHeight="1" x14ac:dyDescent="0.25">
      <c r="A149" s="156" t="s">
        <v>654</v>
      </c>
      <c r="B149" s="28"/>
      <c r="C149" s="240" t="s">
        <v>78</v>
      </c>
      <c r="D149" s="226">
        <v>0.58599999999999997</v>
      </c>
      <c r="E149" s="227">
        <v>0.14299999999999999</v>
      </c>
      <c r="F149" s="228">
        <v>1.9E-2</v>
      </c>
      <c r="G149" s="241">
        <v>1.36</v>
      </c>
      <c r="H149" s="230">
        <v>0</v>
      </c>
      <c r="I149" s="230">
        <v>0</v>
      </c>
      <c r="J149" s="231">
        <v>0</v>
      </c>
    </row>
    <row r="150" spans="1:10" ht="27.75" customHeight="1" x14ac:dyDescent="0.25">
      <c r="A150" s="156" t="s">
        <v>655</v>
      </c>
      <c r="B150" s="28"/>
      <c r="C150" s="240" t="s">
        <v>78</v>
      </c>
      <c r="D150" s="226">
        <v>0.58599999999999997</v>
      </c>
      <c r="E150" s="227">
        <v>0.14299999999999999</v>
      </c>
      <c r="F150" s="228">
        <v>1.9E-2</v>
      </c>
      <c r="G150" s="241">
        <v>2.08</v>
      </c>
      <c r="H150" s="230">
        <v>0</v>
      </c>
      <c r="I150" s="230">
        <v>0</v>
      </c>
      <c r="J150" s="231">
        <v>0</v>
      </c>
    </row>
    <row r="151" spans="1:10" ht="27.75" customHeight="1" x14ac:dyDescent="0.25">
      <c r="A151" s="156" t="s">
        <v>656</v>
      </c>
      <c r="B151" s="28"/>
      <c r="C151" s="240" t="s">
        <v>78</v>
      </c>
      <c r="D151" s="226">
        <v>0.58599999999999997</v>
      </c>
      <c r="E151" s="227">
        <v>0.14299999999999999</v>
      </c>
      <c r="F151" s="228">
        <v>1.9E-2</v>
      </c>
      <c r="G151" s="241">
        <v>3.47</v>
      </c>
      <c r="H151" s="230">
        <v>0</v>
      </c>
      <c r="I151" s="230">
        <v>0</v>
      </c>
      <c r="J151" s="231">
        <v>0</v>
      </c>
    </row>
    <row r="152" spans="1:10" ht="27.75" customHeight="1" x14ac:dyDescent="0.25">
      <c r="A152" s="156" t="s">
        <v>657</v>
      </c>
      <c r="B152" s="28"/>
      <c r="C152" s="240" t="s">
        <v>78</v>
      </c>
      <c r="D152" s="226">
        <v>0.58599999999999997</v>
      </c>
      <c r="E152" s="227">
        <v>0.14299999999999999</v>
      </c>
      <c r="F152" s="228">
        <v>1.9E-2</v>
      </c>
      <c r="G152" s="241">
        <v>8.18</v>
      </c>
      <c r="H152" s="230">
        <v>0</v>
      </c>
      <c r="I152" s="230">
        <v>0</v>
      </c>
      <c r="J152" s="231">
        <v>0</v>
      </c>
    </row>
    <row r="153" spans="1:10" ht="27.75" customHeight="1" x14ac:dyDescent="0.25">
      <c r="A153" s="156" t="s">
        <v>658</v>
      </c>
      <c r="B153" s="28"/>
      <c r="C153" s="240">
        <v>4</v>
      </c>
      <c r="D153" s="226">
        <v>0.58599999999999997</v>
      </c>
      <c r="E153" s="227">
        <v>0.14299999999999999</v>
      </c>
      <c r="F153" s="228">
        <v>1.9E-2</v>
      </c>
      <c r="G153" s="230">
        <v>0</v>
      </c>
      <c r="H153" s="230">
        <v>0</v>
      </c>
      <c r="I153" s="230">
        <v>0</v>
      </c>
      <c r="J153" s="231">
        <v>0</v>
      </c>
    </row>
    <row r="154" spans="1:10" ht="27.75" customHeight="1" x14ac:dyDescent="0.25">
      <c r="A154" s="156" t="s">
        <v>659</v>
      </c>
      <c r="B154" s="28"/>
      <c r="C154" s="240">
        <v>0</v>
      </c>
      <c r="D154" s="226">
        <v>0.42099999999999999</v>
      </c>
      <c r="E154" s="227">
        <v>0.10100000000000001</v>
      </c>
      <c r="F154" s="228">
        <v>1.2999999999999999E-2</v>
      </c>
      <c r="G154" s="241">
        <v>1.02</v>
      </c>
      <c r="H154" s="241">
        <v>0.27</v>
      </c>
      <c r="I154" s="242">
        <v>0.27</v>
      </c>
      <c r="J154" s="233">
        <v>6.0000000000000001E-3</v>
      </c>
    </row>
    <row r="155" spans="1:10" ht="27.75" customHeight="1" x14ac:dyDescent="0.25">
      <c r="A155" s="156" t="s">
        <v>660</v>
      </c>
      <c r="B155" s="28"/>
      <c r="C155" s="240">
        <v>0</v>
      </c>
      <c r="D155" s="226">
        <v>0.42099999999999999</v>
      </c>
      <c r="E155" s="227">
        <v>0.10100000000000001</v>
      </c>
      <c r="F155" s="228">
        <v>1.2999999999999999E-2</v>
      </c>
      <c r="G155" s="241">
        <v>13.74</v>
      </c>
      <c r="H155" s="241">
        <v>0.27</v>
      </c>
      <c r="I155" s="242">
        <v>0.27</v>
      </c>
      <c r="J155" s="233">
        <v>6.0000000000000001E-3</v>
      </c>
    </row>
    <row r="156" spans="1:10" ht="27.75" customHeight="1" x14ac:dyDescent="0.25">
      <c r="A156" s="156" t="s">
        <v>661</v>
      </c>
      <c r="B156" s="28"/>
      <c r="C156" s="240">
        <v>0</v>
      </c>
      <c r="D156" s="226">
        <v>0.42099999999999999</v>
      </c>
      <c r="E156" s="227">
        <v>0.10100000000000001</v>
      </c>
      <c r="F156" s="228">
        <v>1.2999999999999999E-2</v>
      </c>
      <c r="G156" s="241">
        <v>26.14</v>
      </c>
      <c r="H156" s="241">
        <v>0.27</v>
      </c>
      <c r="I156" s="242">
        <v>0.27</v>
      </c>
      <c r="J156" s="233">
        <v>6.0000000000000001E-3</v>
      </c>
    </row>
    <row r="157" spans="1:10" ht="27.75" customHeight="1" x14ac:dyDescent="0.25">
      <c r="A157" s="156" t="s">
        <v>662</v>
      </c>
      <c r="B157" s="28"/>
      <c r="C157" s="240">
        <v>0</v>
      </c>
      <c r="D157" s="226">
        <v>0.42099999999999999</v>
      </c>
      <c r="E157" s="227">
        <v>0.10100000000000001</v>
      </c>
      <c r="F157" s="228">
        <v>1.2999999999999999E-2</v>
      </c>
      <c r="G157" s="241">
        <v>39.479999999999997</v>
      </c>
      <c r="H157" s="241">
        <v>0.27</v>
      </c>
      <c r="I157" s="242">
        <v>0.27</v>
      </c>
      <c r="J157" s="233">
        <v>6.0000000000000001E-3</v>
      </c>
    </row>
    <row r="158" spans="1:10" ht="27.75" customHeight="1" x14ac:dyDescent="0.25">
      <c r="A158" s="156" t="s">
        <v>663</v>
      </c>
      <c r="B158" s="28"/>
      <c r="C158" s="240">
        <v>0</v>
      </c>
      <c r="D158" s="226">
        <v>0.42099999999999999</v>
      </c>
      <c r="E158" s="227">
        <v>0.10100000000000001</v>
      </c>
      <c r="F158" s="228">
        <v>1.2999999999999999E-2</v>
      </c>
      <c r="G158" s="241">
        <v>86</v>
      </c>
      <c r="H158" s="241">
        <v>0.27</v>
      </c>
      <c r="I158" s="242">
        <v>0.27</v>
      </c>
      <c r="J158" s="233">
        <v>6.0000000000000001E-3</v>
      </c>
    </row>
    <row r="159" spans="1:10" ht="27.75" customHeight="1" x14ac:dyDescent="0.25">
      <c r="A159" s="156" t="s">
        <v>664</v>
      </c>
      <c r="B159" s="28"/>
      <c r="C159" s="240">
        <v>0</v>
      </c>
      <c r="D159" s="226">
        <v>0.45700000000000002</v>
      </c>
      <c r="E159" s="227">
        <v>0.105</v>
      </c>
      <c r="F159" s="228">
        <v>1.2999999999999999E-2</v>
      </c>
      <c r="G159" s="241">
        <v>1.75</v>
      </c>
      <c r="H159" s="241">
        <v>0.36</v>
      </c>
      <c r="I159" s="242">
        <v>0.36</v>
      </c>
      <c r="J159" s="233">
        <v>6.0000000000000001E-3</v>
      </c>
    </row>
    <row r="160" spans="1:10" ht="27.75" customHeight="1" x14ac:dyDescent="0.25">
      <c r="A160" s="156" t="s">
        <v>665</v>
      </c>
      <c r="B160" s="28"/>
      <c r="C160" s="240">
        <v>0</v>
      </c>
      <c r="D160" s="226">
        <v>0.45700000000000002</v>
      </c>
      <c r="E160" s="227">
        <v>0.105</v>
      </c>
      <c r="F160" s="228">
        <v>1.2999999999999999E-2</v>
      </c>
      <c r="G160" s="241">
        <v>23.63</v>
      </c>
      <c r="H160" s="241">
        <v>0.36</v>
      </c>
      <c r="I160" s="242">
        <v>0.36</v>
      </c>
      <c r="J160" s="233">
        <v>6.0000000000000001E-3</v>
      </c>
    </row>
    <row r="161" spans="1:10" ht="27.75" customHeight="1" x14ac:dyDescent="0.25">
      <c r="A161" s="156" t="s">
        <v>666</v>
      </c>
      <c r="B161" s="28"/>
      <c r="C161" s="240">
        <v>0</v>
      </c>
      <c r="D161" s="226">
        <v>0.45700000000000002</v>
      </c>
      <c r="E161" s="227">
        <v>0.105</v>
      </c>
      <c r="F161" s="228">
        <v>1.2999999999999999E-2</v>
      </c>
      <c r="G161" s="241">
        <v>44.97</v>
      </c>
      <c r="H161" s="241">
        <v>0.36</v>
      </c>
      <c r="I161" s="242">
        <v>0.36</v>
      </c>
      <c r="J161" s="233">
        <v>6.0000000000000001E-3</v>
      </c>
    </row>
    <row r="162" spans="1:10" ht="27.75" customHeight="1" x14ac:dyDescent="0.25">
      <c r="A162" s="156" t="s">
        <v>667</v>
      </c>
      <c r="B162" s="28"/>
      <c r="C162" s="240">
        <v>0</v>
      </c>
      <c r="D162" s="226">
        <v>0.45700000000000002</v>
      </c>
      <c r="E162" s="227">
        <v>0.105</v>
      </c>
      <c r="F162" s="228">
        <v>1.2999999999999999E-2</v>
      </c>
      <c r="G162" s="241">
        <v>67.92</v>
      </c>
      <c r="H162" s="241">
        <v>0.36</v>
      </c>
      <c r="I162" s="242">
        <v>0.36</v>
      </c>
      <c r="J162" s="233">
        <v>6.0000000000000001E-3</v>
      </c>
    </row>
    <row r="163" spans="1:10" ht="27.75" customHeight="1" x14ac:dyDescent="0.25">
      <c r="A163" s="156" t="s">
        <v>668</v>
      </c>
      <c r="B163" s="28"/>
      <c r="C163" s="240">
        <v>0</v>
      </c>
      <c r="D163" s="226">
        <v>0.45700000000000002</v>
      </c>
      <c r="E163" s="227">
        <v>0.105</v>
      </c>
      <c r="F163" s="228">
        <v>1.2999999999999999E-2</v>
      </c>
      <c r="G163" s="241">
        <v>147.97</v>
      </c>
      <c r="H163" s="241">
        <v>0.36</v>
      </c>
      <c r="I163" s="242">
        <v>0.36</v>
      </c>
      <c r="J163" s="233">
        <v>6.0000000000000001E-3</v>
      </c>
    </row>
    <row r="164" spans="1:10" ht="27.75" customHeight="1" x14ac:dyDescent="0.25">
      <c r="A164" s="156" t="s">
        <v>669</v>
      </c>
      <c r="B164" s="28"/>
      <c r="C164" s="240">
        <v>0</v>
      </c>
      <c r="D164" s="226">
        <v>0.38100000000000001</v>
      </c>
      <c r="E164" s="227">
        <v>8.4000000000000005E-2</v>
      </c>
      <c r="F164" s="228">
        <v>8.9999999999999993E-3</v>
      </c>
      <c r="G164" s="241">
        <v>56.79</v>
      </c>
      <c r="H164" s="241">
        <v>0.57999999999999996</v>
      </c>
      <c r="I164" s="242">
        <v>0.57999999999999996</v>
      </c>
      <c r="J164" s="233">
        <v>5.0000000000000001E-3</v>
      </c>
    </row>
    <row r="165" spans="1:10" ht="27.75" customHeight="1" x14ac:dyDescent="0.25">
      <c r="A165" s="156" t="s">
        <v>670</v>
      </c>
      <c r="B165" s="28"/>
      <c r="C165" s="240">
        <v>0</v>
      </c>
      <c r="D165" s="226">
        <v>0.38100000000000001</v>
      </c>
      <c r="E165" s="227">
        <v>8.4000000000000005E-2</v>
      </c>
      <c r="F165" s="228">
        <v>8.9999999999999993E-3</v>
      </c>
      <c r="G165" s="241">
        <v>238.96</v>
      </c>
      <c r="H165" s="241">
        <v>0.57999999999999996</v>
      </c>
      <c r="I165" s="242">
        <v>0.57999999999999996</v>
      </c>
      <c r="J165" s="233">
        <v>5.0000000000000001E-3</v>
      </c>
    </row>
    <row r="166" spans="1:10" ht="27.75" customHeight="1" x14ac:dyDescent="0.25">
      <c r="A166" s="156" t="s">
        <v>671</v>
      </c>
      <c r="B166" s="28"/>
      <c r="C166" s="240">
        <v>0</v>
      </c>
      <c r="D166" s="226">
        <v>0.38100000000000001</v>
      </c>
      <c r="E166" s="227">
        <v>8.4000000000000005E-2</v>
      </c>
      <c r="F166" s="228">
        <v>8.9999999999999993E-3</v>
      </c>
      <c r="G166" s="241">
        <v>592.4</v>
      </c>
      <c r="H166" s="241">
        <v>0.57999999999999996</v>
      </c>
      <c r="I166" s="242">
        <v>0.57999999999999996</v>
      </c>
      <c r="J166" s="233">
        <v>5.0000000000000001E-3</v>
      </c>
    </row>
    <row r="167" spans="1:10" ht="27.75" customHeight="1" x14ac:dyDescent="0.25">
      <c r="A167" s="156" t="s">
        <v>672</v>
      </c>
      <c r="B167" s="28"/>
      <c r="C167" s="240">
        <v>0</v>
      </c>
      <c r="D167" s="226">
        <v>0.38100000000000001</v>
      </c>
      <c r="E167" s="227">
        <v>8.4000000000000005E-2</v>
      </c>
      <c r="F167" s="228">
        <v>8.9999999999999993E-3</v>
      </c>
      <c r="G167" s="241">
        <v>1107.45</v>
      </c>
      <c r="H167" s="241">
        <v>0.57999999999999996</v>
      </c>
      <c r="I167" s="242">
        <v>0.57999999999999996</v>
      </c>
      <c r="J167" s="233">
        <v>5.0000000000000001E-3</v>
      </c>
    </row>
    <row r="168" spans="1:10" ht="27.75" customHeight="1" x14ac:dyDescent="0.25">
      <c r="A168" s="156" t="s">
        <v>673</v>
      </c>
      <c r="B168" s="28"/>
      <c r="C168" s="240">
        <v>0</v>
      </c>
      <c r="D168" s="226">
        <v>0.38100000000000001</v>
      </c>
      <c r="E168" s="227">
        <v>8.4000000000000005E-2</v>
      </c>
      <c r="F168" s="228">
        <v>8.9999999999999993E-3</v>
      </c>
      <c r="G168" s="241">
        <v>2735.46</v>
      </c>
      <c r="H168" s="241">
        <v>0.57999999999999996</v>
      </c>
      <c r="I168" s="242">
        <v>0.57999999999999996</v>
      </c>
      <c r="J168" s="233">
        <v>5.0000000000000001E-3</v>
      </c>
    </row>
    <row r="169" spans="1:10" ht="27.75" customHeight="1" x14ac:dyDescent="0.25">
      <c r="A169" s="156" t="s">
        <v>674</v>
      </c>
      <c r="B169" s="28"/>
      <c r="C169" s="240" t="s">
        <v>713</v>
      </c>
      <c r="D169" s="234">
        <v>1.4870000000000001</v>
      </c>
      <c r="E169" s="235">
        <v>0.16700000000000001</v>
      </c>
      <c r="F169" s="236">
        <v>7.2999999999999995E-2</v>
      </c>
      <c r="G169" s="230">
        <v>0</v>
      </c>
      <c r="H169" s="230">
        <v>0</v>
      </c>
      <c r="I169" s="230">
        <v>0</v>
      </c>
      <c r="J169" s="231">
        <v>0</v>
      </c>
    </row>
    <row r="170" spans="1:10" ht="27.75" customHeight="1" x14ac:dyDescent="0.25">
      <c r="A170" s="156" t="s">
        <v>675</v>
      </c>
      <c r="B170" s="28"/>
      <c r="C170" s="240" t="s">
        <v>533</v>
      </c>
      <c r="D170" s="226">
        <v>-0.62</v>
      </c>
      <c r="E170" s="227">
        <v>-0.152</v>
      </c>
      <c r="F170" s="228">
        <v>-0.02</v>
      </c>
      <c r="G170" s="230">
        <v>0</v>
      </c>
      <c r="H170" s="230">
        <v>0</v>
      </c>
      <c r="I170" s="230">
        <v>0</v>
      </c>
      <c r="J170" s="231">
        <v>0</v>
      </c>
    </row>
    <row r="171" spans="1:10" ht="27.75" customHeight="1" x14ac:dyDescent="0.25">
      <c r="A171" s="156" t="s">
        <v>676</v>
      </c>
      <c r="B171" s="28"/>
      <c r="C171" s="240">
        <v>8</v>
      </c>
      <c r="D171" s="226">
        <v>-0.625</v>
      </c>
      <c r="E171" s="227">
        <v>-0.151</v>
      </c>
      <c r="F171" s="228">
        <v>-0.02</v>
      </c>
      <c r="G171" s="230">
        <v>0</v>
      </c>
      <c r="H171" s="230">
        <v>0</v>
      </c>
      <c r="I171" s="230">
        <v>0</v>
      </c>
      <c r="J171" s="231">
        <v>0</v>
      </c>
    </row>
    <row r="172" spans="1:10" ht="27.75" customHeight="1" x14ac:dyDescent="0.25">
      <c r="A172" s="156" t="s">
        <v>677</v>
      </c>
      <c r="B172" s="28"/>
      <c r="C172" s="240">
        <v>0</v>
      </c>
      <c r="D172" s="226">
        <v>-0.62</v>
      </c>
      <c r="E172" s="227">
        <v>-0.152</v>
      </c>
      <c r="F172" s="228">
        <v>-0.02</v>
      </c>
      <c r="G172" s="230">
        <v>0</v>
      </c>
      <c r="H172" s="230">
        <v>0</v>
      </c>
      <c r="I172" s="230">
        <v>0</v>
      </c>
      <c r="J172" s="233">
        <v>8.9999999999999993E-3</v>
      </c>
    </row>
    <row r="173" spans="1:10" ht="27.75" customHeight="1" x14ac:dyDescent="0.25">
      <c r="A173" s="156" t="s">
        <v>678</v>
      </c>
      <c r="B173" s="28"/>
      <c r="C173" s="240">
        <v>0</v>
      </c>
      <c r="D173" s="226">
        <v>-0.625</v>
      </c>
      <c r="E173" s="227">
        <v>-0.151</v>
      </c>
      <c r="F173" s="228">
        <v>-0.02</v>
      </c>
      <c r="G173" s="230">
        <v>0</v>
      </c>
      <c r="H173" s="230">
        <v>0</v>
      </c>
      <c r="I173" s="230">
        <v>0</v>
      </c>
      <c r="J173" s="233">
        <v>0.01</v>
      </c>
    </row>
    <row r="174" spans="1:10" ht="27.75" customHeight="1" x14ac:dyDescent="0.25">
      <c r="A174" s="156" t="s">
        <v>679</v>
      </c>
      <c r="B174" s="28"/>
      <c r="C174" s="240">
        <v>0</v>
      </c>
      <c r="D174" s="226">
        <v>-0.752</v>
      </c>
      <c r="E174" s="227">
        <v>-0.17399999999999999</v>
      </c>
      <c r="F174" s="228">
        <v>-2.1000000000000001E-2</v>
      </c>
      <c r="G174" s="241">
        <v>21.53</v>
      </c>
      <c r="H174" s="230">
        <v>0</v>
      </c>
      <c r="I174" s="230">
        <v>0</v>
      </c>
      <c r="J174" s="233">
        <v>1.4999999999999999E-2</v>
      </c>
    </row>
    <row r="175" spans="1:10" ht="27.75" customHeight="1" x14ac:dyDescent="0.25">
      <c r="A175" s="156" t="s">
        <v>680</v>
      </c>
      <c r="B175" s="28"/>
      <c r="C175" s="240" t="s">
        <v>74</v>
      </c>
      <c r="D175" s="226">
        <v>0.214</v>
      </c>
      <c r="E175" s="227">
        <v>5.1999999999999998E-2</v>
      </c>
      <c r="F175" s="228">
        <v>7.0000000000000001E-3</v>
      </c>
      <c r="G175" s="241">
        <v>0.54</v>
      </c>
      <c r="H175" s="230">
        <v>0</v>
      </c>
      <c r="I175" s="230">
        <v>0</v>
      </c>
      <c r="J175" s="231">
        <v>0</v>
      </c>
    </row>
    <row r="176" spans="1:10" ht="27.75" customHeight="1" x14ac:dyDescent="0.25">
      <c r="A176" s="156" t="s">
        <v>681</v>
      </c>
      <c r="B176" s="28"/>
      <c r="C176" s="240">
        <v>2</v>
      </c>
      <c r="D176" s="226">
        <v>0.214</v>
      </c>
      <c r="E176" s="227">
        <v>5.1999999999999998E-2</v>
      </c>
      <c r="F176" s="228">
        <v>7.0000000000000001E-3</v>
      </c>
      <c r="G176" s="230">
        <v>0</v>
      </c>
      <c r="H176" s="230">
        <v>0</v>
      </c>
      <c r="I176" s="230">
        <v>0</v>
      </c>
      <c r="J176" s="231">
        <v>0</v>
      </c>
    </row>
    <row r="177" spans="1:10" ht="27.75" customHeight="1" x14ac:dyDescent="0.25">
      <c r="A177" s="156" t="s">
        <v>682</v>
      </c>
      <c r="B177" s="28"/>
      <c r="C177" s="240" t="s">
        <v>78</v>
      </c>
      <c r="D177" s="226">
        <v>0.24299999999999999</v>
      </c>
      <c r="E177" s="227">
        <v>5.8999999999999997E-2</v>
      </c>
      <c r="F177" s="228">
        <v>8.0000000000000002E-3</v>
      </c>
      <c r="G177" s="241">
        <v>0.33</v>
      </c>
      <c r="H177" s="230">
        <v>0</v>
      </c>
      <c r="I177" s="230">
        <v>0</v>
      </c>
      <c r="J177" s="231">
        <v>0</v>
      </c>
    </row>
    <row r="178" spans="1:10" ht="27.75" customHeight="1" x14ac:dyDescent="0.25">
      <c r="A178" s="156" t="s">
        <v>683</v>
      </c>
      <c r="B178" s="28"/>
      <c r="C178" s="240" t="s">
        <v>78</v>
      </c>
      <c r="D178" s="226">
        <v>0.24299999999999999</v>
      </c>
      <c r="E178" s="227">
        <v>5.8999999999999997E-2</v>
      </c>
      <c r="F178" s="228">
        <v>8.0000000000000002E-3</v>
      </c>
      <c r="G178" s="241">
        <v>0.56000000000000005</v>
      </c>
      <c r="H178" s="230">
        <v>0</v>
      </c>
      <c r="I178" s="230">
        <v>0</v>
      </c>
      <c r="J178" s="231">
        <v>0</v>
      </c>
    </row>
    <row r="179" spans="1:10" ht="27.75" customHeight="1" x14ac:dyDescent="0.25">
      <c r="A179" s="156" t="s">
        <v>684</v>
      </c>
      <c r="B179" s="28"/>
      <c r="C179" s="240" t="s">
        <v>78</v>
      </c>
      <c r="D179" s="226">
        <v>0.24299999999999999</v>
      </c>
      <c r="E179" s="227">
        <v>5.8999999999999997E-2</v>
      </c>
      <c r="F179" s="228">
        <v>8.0000000000000002E-3</v>
      </c>
      <c r="G179" s="241">
        <v>0.86</v>
      </c>
      <c r="H179" s="230">
        <v>0</v>
      </c>
      <c r="I179" s="230">
        <v>0</v>
      </c>
      <c r="J179" s="231">
        <v>0</v>
      </c>
    </row>
    <row r="180" spans="1:10" ht="27.75" customHeight="1" x14ac:dyDescent="0.25">
      <c r="A180" s="156" t="s">
        <v>685</v>
      </c>
      <c r="B180" s="28"/>
      <c r="C180" s="240" t="s">
        <v>78</v>
      </c>
      <c r="D180" s="226">
        <v>0.24299999999999999</v>
      </c>
      <c r="E180" s="227">
        <v>5.8999999999999997E-2</v>
      </c>
      <c r="F180" s="228">
        <v>8.0000000000000002E-3</v>
      </c>
      <c r="G180" s="241">
        <v>1.44</v>
      </c>
      <c r="H180" s="230">
        <v>0</v>
      </c>
      <c r="I180" s="230">
        <v>0</v>
      </c>
      <c r="J180" s="231">
        <v>0</v>
      </c>
    </row>
    <row r="181" spans="1:10" ht="27.75" customHeight="1" x14ac:dyDescent="0.25">
      <c r="A181" s="156" t="s">
        <v>686</v>
      </c>
      <c r="B181" s="28"/>
      <c r="C181" s="240" t="s">
        <v>78</v>
      </c>
      <c r="D181" s="226">
        <v>0.24299999999999999</v>
      </c>
      <c r="E181" s="227">
        <v>5.8999999999999997E-2</v>
      </c>
      <c r="F181" s="228">
        <v>8.0000000000000002E-3</v>
      </c>
      <c r="G181" s="241">
        <v>3.39</v>
      </c>
      <c r="H181" s="230">
        <v>0</v>
      </c>
      <c r="I181" s="230">
        <v>0</v>
      </c>
      <c r="J181" s="231">
        <v>0</v>
      </c>
    </row>
    <row r="182" spans="1:10" ht="27.75" customHeight="1" x14ac:dyDescent="0.25">
      <c r="A182" s="156" t="s">
        <v>687</v>
      </c>
      <c r="B182" s="28"/>
      <c r="C182" s="240">
        <v>4</v>
      </c>
      <c r="D182" s="226">
        <v>0.24299999999999999</v>
      </c>
      <c r="E182" s="227">
        <v>5.8999999999999997E-2</v>
      </c>
      <c r="F182" s="228">
        <v>8.0000000000000002E-3</v>
      </c>
      <c r="G182" s="230">
        <v>0</v>
      </c>
      <c r="H182" s="230">
        <v>0</v>
      </c>
      <c r="I182" s="230">
        <v>0</v>
      </c>
      <c r="J182" s="231">
        <v>0</v>
      </c>
    </row>
    <row r="183" spans="1:10" ht="27.75" customHeight="1" x14ac:dyDescent="0.25">
      <c r="A183" s="156" t="s">
        <v>688</v>
      </c>
      <c r="B183" s="28"/>
      <c r="C183" s="240">
        <v>0</v>
      </c>
      <c r="D183" s="226">
        <v>0.17499999999999999</v>
      </c>
      <c r="E183" s="227">
        <v>4.2000000000000003E-2</v>
      </c>
      <c r="F183" s="228">
        <v>5.0000000000000001E-3</v>
      </c>
      <c r="G183" s="241">
        <v>0.42</v>
      </c>
      <c r="H183" s="241">
        <v>0.11</v>
      </c>
      <c r="I183" s="242">
        <v>0.11</v>
      </c>
      <c r="J183" s="233">
        <v>3.0000000000000001E-3</v>
      </c>
    </row>
    <row r="184" spans="1:10" ht="27.75" customHeight="1" x14ac:dyDescent="0.25">
      <c r="A184" s="156" t="s">
        <v>689</v>
      </c>
      <c r="B184" s="28"/>
      <c r="C184" s="240">
        <v>0</v>
      </c>
      <c r="D184" s="226">
        <v>0.17499999999999999</v>
      </c>
      <c r="E184" s="227">
        <v>4.2000000000000003E-2</v>
      </c>
      <c r="F184" s="228">
        <v>5.0000000000000001E-3</v>
      </c>
      <c r="G184" s="241">
        <v>5.7</v>
      </c>
      <c r="H184" s="241">
        <v>0.11</v>
      </c>
      <c r="I184" s="242">
        <v>0.11</v>
      </c>
      <c r="J184" s="233">
        <v>3.0000000000000001E-3</v>
      </c>
    </row>
    <row r="185" spans="1:10" ht="27.75" customHeight="1" x14ac:dyDescent="0.25">
      <c r="A185" s="156" t="s">
        <v>690</v>
      </c>
      <c r="B185" s="28"/>
      <c r="C185" s="240">
        <v>0</v>
      </c>
      <c r="D185" s="226">
        <v>0.17499999999999999</v>
      </c>
      <c r="E185" s="227">
        <v>4.2000000000000003E-2</v>
      </c>
      <c r="F185" s="228">
        <v>5.0000000000000001E-3</v>
      </c>
      <c r="G185" s="241">
        <v>10.84</v>
      </c>
      <c r="H185" s="241">
        <v>0.11</v>
      </c>
      <c r="I185" s="242">
        <v>0.11</v>
      </c>
      <c r="J185" s="233">
        <v>3.0000000000000001E-3</v>
      </c>
    </row>
    <row r="186" spans="1:10" ht="27.75" customHeight="1" x14ac:dyDescent="0.25">
      <c r="A186" s="156" t="s">
        <v>691</v>
      </c>
      <c r="B186" s="28"/>
      <c r="C186" s="240">
        <v>0</v>
      </c>
      <c r="D186" s="226">
        <v>0.17499999999999999</v>
      </c>
      <c r="E186" s="227">
        <v>4.2000000000000003E-2</v>
      </c>
      <c r="F186" s="228">
        <v>5.0000000000000001E-3</v>
      </c>
      <c r="G186" s="241">
        <v>16.37</v>
      </c>
      <c r="H186" s="241">
        <v>0.11</v>
      </c>
      <c r="I186" s="242">
        <v>0.11</v>
      </c>
      <c r="J186" s="233">
        <v>3.0000000000000001E-3</v>
      </c>
    </row>
    <row r="187" spans="1:10" ht="27.75" customHeight="1" x14ac:dyDescent="0.25">
      <c r="A187" s="156" t="s">
        <v>692</v>
      </c>
      <c r="B187" s="28"/>
      <c r="C187" s="240">
        <v>0</v>
      </c>
      <c r="D187" s="226">
        <v>0.17499999999999999</v>
      </c>
      <c r="E187" s="227">
        <v>4.2000000000000003E-2</v>
      </c>
      <c r="F187" s="228">
        <v>5.0000000000000001E-3</v>
      </c>
      <c r="G187" s="241">
        <v>35.659999999999997</v>
      </c>
      <c r="H187" s="241">
        <v>0.11</v>
      </c>
      <c r="I187" s="242">
        <v>0.11</v>
      </c>
      <c r="J187" s="233">
        <v>3.0000000000000001E-3</v>
      </c>
    </row>
    <row r="188" spans="1:10" ht="27.75" customHeight="1" x14ac:dyDescent="0.25">
      <c r="A188" s="156" t="s">
        <v>693</v>
      </c>
      <c r="B188" s="28"/>
      <c r="C188" s="240">
        <v>0</v>
      </c>
      <c r="D188" s="226">
        <v>0.189</v>
      </c>
      <c r="E188" s="227">
        <v>4.3999999999999997E-2</v>
      </c>
      <c r="F188" s="228">
        <v>5.0000000000000001E-3</v>
      </c>
      <c r="G188" s="241">
        <v>0.73</v>
      </c>
      <c r="H188" s="241">
        <v>0.15</v>
      </c>
      <c r="I188" s="242">
        <v>0.15</v>
      </c>
      <c r="J188" s="233">
        <v>3.0000000000000001E-3</v>
      </c>
    </row>
    <row r="189" spans="1:10" ht="27.75" customHeight="1" x14ac:dyDescent="0.25">
      <c r="A189" s="156" t="s">
        <v>694</v>
      </c>
      <c r="B189" s="28"/>
      <c r="C189" s="240">
        <v>0</v>
      </c>
      <c r="D189" s="226">
        <v>0.189</v>
      </c>
      <c r="E189" s="227">
        <v>4.3999999999999997E-2</v>
      </c>
      <c r="F189" s="228">
        <v>5.0000000000000001E-3</v>
      </c>
      <c r="G189" s="241">
        <v>9.8000000000000007</v>
      </c>
      <c r="H189" s="241">
        <v>0.15</v>
      </c>
      <c r="I189" s="242">
        <v>0.15</v>
      </c>
      <c r="J189" s="233">
        <v>3.0000000000000001E-3</v>
      </c>
    </row>
    <row r="190" spans="1:10" ht="27.75" customHeight="1" x14ac:dyDescent="0.25">
      <c r="A190" s="156" t="s">
        <v>695</v>
      </c>
      <c r="B190" s="28"/>
      <c r="C190" s="240">
        <v>0</v>
      </c>
      <c r="D190" s="226">
        <v>0.189</v>
      </c>
      <c r="E190" s="227">
        <v>4.3999999999999997E-2</v>
      </c>
      <c r="F190" s="228">
        <v>5.0000000000000001E-3</v>
      </c>
      <c r="G190" s="241">
        <v>18.649999999999999</v>
      </c>
      <c r="H190" s="241">
        <v>0.15</v>
      </c>
      <c r="I190" s="242">
        <v>0.15</v>
      </c>
      <c r="J190" s="233">
        <v>3.0000000000000001E-3</v>
      </c>
    </row>
    <row r="191" spans="1:10" ht="27.75" customHeight="1" x14ac:dyDescent="0.25">
      <c r="A191" s="156" t="s">
        <v>696</v>
      </c>
      <c r="B191" s="28"/>
      <c r="C191" s="240">
        <v>0</v>
      </c>
      <c r="D191" s="226">
        <v>0.189</v>
      </c>
      <c r="E191" s="227">
        <v>4.3999999999999997E-2</v>
      </c>
      <c r="F191" s="228">
        <v>5.0000000000000001E-3</v>
      </c>
      <c r="G191" s="241">
        <v>28.16</v>
      </c>
      <c r="H191" s="241">
        <v>0.15</v>
      </c>
      <c r="I191" s="242">
        <v>0.15</v>
      </c>
      <c r="J191" s="233">
        <v>3.0000000000000001E-3</v>
      </c>
    </row>
    <row r="192" spans="1:10" ht="27.75" customHeight="1" x14ac:dyDescent="0.25">
      <c r="A192" s="156" t="s">
        <v>697</v>
      </c>
      <c r="B192" s="28"/>
      <c r="C192" s="240">
        <v>0</v>
      </c>
      <c r="D192" s="226">
        <v>0.189</v>
      </c>
      <c r="E192" s="227">
        <v>4.3999999999999997E-2</v>
      </c>
      <c r="F192" s="228">
        <v>5.0000000000000001E-3</v>
      </c>
      <c r="G192" s="241">
        <v>61.36</v>
      </c>
      <c r="H192" s="241">
        <v>0.15</v>
      </c>
      <c r="I192" s="242">
        <v>0.15</v>
      </c>
      <c r="J192" s="233">
        <v>3.0000000000000001E-3</v>
      </c>
    </row>
    <row r="193" spans="1:10" ht="27.75" customHeight="1" x14ac:dyDescent="0.25">
      <c r="A193" s="156" t="s">
        <v>698</v>
      </c>
      <c r="B193" s="28"/>
      <c r="C193" s="240">
        <v>0</v>
      </c>
      <c r="D193" s="226">
        <v>0.158</v>
      </c>
      <c r="E193" s="227">
        <v>3.5000000000000003E-2</v>
      </c>
      <c r="F193" s="228">
        <v>4.0000000000000001E-3</v>
      </c>
      <c r="G193" s="241">
        <v>23.55</v>
      </c>
      <c r="H193" s="241">
        <v>0.24</v>
      </c>
      <c r="I193" s="242">
        <v>0.24</v>
      </c>
      <c r="J193" s="233">
        <v>2E-3</v>
      </c>
    </row>
    <row r="194" spans="1:10" ht="27.75" customHeight="1" x14ac:dyDescent="0.25">
      <c r="A194" s="156" t="s">
        <v>699</v>
      </c>
      <c r="B194" s="28"/>
      <c r="C194" s="240">
        <v>0</v>
      </c>
      <c r="D194" s="226">
        <v>0.158</v>
      </c>
      <c r="E194" s="227">
        <v>3.5000000000000003E-2</v>
      </c>
      <c r="F194" s="228">
        <v>4.0000000000000001E-3</v>
      </c>
      <c r="G194" s="241">
        <v>99.09</v>
      </c>
      <c r="H194" s="241">
        <v>0.24</v>
      </c>
      <c r="I194" s="242">
        <v>0.24</v>
      </c>
      <c r="J194" s="233">
        <v>2E-3</v>
      </c>
    </row>
    <row r="195" spans="1:10" ht="27.75" customHeight="1" x14ac:dyDescent="0.25">
      <c r="A195" s="156" t="s">
        <v>700</v>
      </c>
      <c r="B195" s="28"/>
      <c r="C195" s="240">
        <v>0</v>
      </c>
      <c r="D195" s="226">
        <v>0.158</v>
      </c>
      <c r="E195" s="227">
        <v>3.5000000000000003E-2</v>
      </c>
      <c r="F195" s="228">
        <v>4.0000000000000001E-3</v>
      </c>
      <c r="G195" s="241">
        <v>245.64</v>
      </c>
      <c r="H195" s="241">
        <v>0.24</v>
      </c>
      <c r="I195" s="242">
        <v>0.24</v>
      </c>
      <c r="J195" s="233">
        <v>2E-3</v>
      </c>
    </row>
    <row r="196" spans="1:10" ht="27.75" customHeight="1" x14ac:dyDescent="0.25">
      <c r="A196" s="156" t="s">
        <v>701</v>
      </c>
      <c r="B196" s="28"/>
      <c r="C196" s="240">
        <v>0</v>
      </c>
      <c r="D196" s="226">
        <v>0.158</v>
      </c>
      <c r="E196" s="227">
        <v>3.5000000000000003E-2</v>
      </c>
      <c r="F196" s="228">
        <v>4.0000000000000001E-3</v>
      </c>
      <c r="G196" s="241">
        <v>459.21</v>
      </c>
      <c r="H196" s="241">
        <v>0.24</v>
      </c>
      <c r="I196" s="242">
        <v>0.24</v>
      </c>
      <c r="J196" s="233">
        <v>2E-3</v>
      </c>
    </row>
    <row r="197" spans="1:10" ht="27.75" customHeight="1" x14ac:dyDescent="0.25">
      <c r="A197" s="156" t="s">
        <v>702</v>
      </c>
      <c r="B197" s="28"/>
      <c r="C197" s="240">
        <v>0</v>
      </c>
      <c r="D197" s="226">
        <v>0.158</v>
      </c>
      <c r="E197" s="227">
        <v>3.5000000000000003E-2</v>
      </c>
      <c r="F197" s="228">
        <v>4.0000000000000001E-3</v>
      </c>
      <c r="G197" s="241">
        <v>1134.26</v>
      </c>
      <c r="H197" s="241">
        <v>0.24</v>
      </c>
      <c r="I197" s="242">
        <v>0.24</v>
      </c>
      <c r="J197" s="233">
        <v>2E-3</v>
      </c>
    </row>
    <row r="198" spans="1:10" ht="27.75" customHeight="1" x14ac:dyDescent="0.25">
      <c r="A198" s="156" t="s">
        <v>703</v>
      </c>
      <c r="B198" s="28"/>
      <c r="C198" s="240" t="s">
        <v>713</v>
      </c>
      <c r="D198" s="234">
        <v>0.61699999999999999</v>
      </c>
      <c r="E198" s="235">
        <v>6.9000000000000006E-2</v>
      </c>
      <c r="F198" s="236">
        <v>0.03</v>
      </c>
      <c r="G198" s="230">
        <v>0</v>
      </c>
      <c r="H198" s="230">
        <v>0</v>
      </c>
      <c r="I198" s="230">
        <v>0</v>
      </c>
      <c r="J198" s="231">
        <v>0</v>
      </c>
    </row>
    <row r="199" spans="1:10" ht="27.75" customHeight="1" x14ac:dyDescent="0.25">
      <c r="A199" s="156" t="s">
        <v>704</v>
      </c>
      <c r="B199" s="28"/>
      <c r="C199" s="240" t="s">
        <v>533</v>
      </c>
      <c r="D199" s="226">
        <v>-0.25700000000000001</v>
      </c>
      <c r="E199" s="227">
        <v>-6.3E-2</v>
      </c>
      <c r="F199" s="228">
        <v>-8.0000000000000002E-3</v>
      </c>
      <c r="G199" s="230">
        <v>0</v>
      </c>
      <c r="H199" s="230">
        <v>0</v>
      </c>
      <c r="I199" s="230">
        <v>0</v>
      </c>
      <c r="J199" s="231">
        <v>0</v>
      </c>
    </row>
    <row r="200" spans="1:10" ht="27.75" customHeight="1" x14ac:dyDescent="0.25">
      <c r="A200" s="156" t="s">
        <v>705</v>
      </c>
      <c r="B200" s="28"/>
      <c r="C200" s="240">
        <v>8</v>
      </c>
      <c r="D200" s="226">
        <v>-0.25900000000000001</v>
      </c>
      <c r="E200" s="227">
        <v>-6.3E-2</v>
      </c>
      <c r="F200" s="228">
        <v>-8.0000000000000002E-3</v>
      </c>
      <c r="G200" s="230">
        <v>0</v>
      </c>
      <c r="H200" s="230">
        <v>0</v>
      </c>
      <c r="I200" s="230">
        <v>0</v>
      </c>
      <c r="J200" s="231">
        <v>0</v>
      </c>
    </row>
    <row r="201" spans="1:10" ht="27.75" customHeight="1" x14ac:dyDescent="0.25">
      <c r="A201" s="156" t="s">
        <v>706</v>
      </c>
      <c r="B201" s="28"/>
      <c r="C201" s="240">
        <v>0</v>
      </c>
      <c r="D201" s="226">
        <v>-0.25700000000000001</v>
      </c>
      <c r="E201" s="227">
        <v>-6.3E-2</v>
      </c>
      <c r="F201" s="228">
        <v>-8.0000000000000002E-3</v>
      </c>
      <c r="G201" s="230">
        <v>0</v>
      </c>
      <c r="H201" s="230">
        <v>0</v>
      </c>
      <c r="I201" s="230">
        <v>0</v>
      </c>
      <c r="J201" s="233">
        <v>4.0000000000000001E-3</v>
      </c>
    </row>
    <row r="202" spans="1:10" ht="27.75" customHeight="1" x14ac:dyDescent="0.25">
      <c r="A202" s="156" t="s">
        <v>707</v>
      </c>
      <c r="B202" s="28"/>
      <c r="C202" s="240">
        <v>0</v>
      </c>
      <c r="D202" s="226">
        <v>-0.25900000000000001</v>
      </c>
      <c r="E202" s="227">
        <v>-6.3E-2</v>
      </c>
      <c r="F202" s="228">
        <v>-8.0000000000000002E-3</v>
      </c>
      <c r="G202" s="230">
        <v>0</v>
      </c>
      <c r="H202" s="230">
        <v>0</v>
      </c>
      <c r="I202" s="230">
        <v>0</v>
      </c>
      <c r="J202" s="233">
        <v>4.0000000000000001E-3</v>
      </c>
    </row>
    <row r="203" spans="1:10" ht="27.75" customHeight="1" x14ac:dyDescent="0.25">
      <c r="A203" s="156" t="s">
        <v>708</v>
      </c>
      <c r="B203" s="28"/>
      <c r="C203" s="240">
        <v>0</v>
      </c>
      <c r="D203" s="226">
        <v>-0.312</v>
      </c>
      <c r="E203" s="227">
        <v>-7.1999999999999995E-2</v>
      </c>
      <c r="F203" s="228">
        <v>-8.9999999999999993E-3</v>
      </c>
      <c r="G203" s="241">
        <v>8.93</v>
      </c>
      <c r="H203" s="230">
        <v>0</v>
      </c>
      <c r="I203" s="230">
        <v>0</v>
      </c>
      <c r="J203" s="233">
        <v>6.0000000000000001E-3</v>
      </c>
    </row>
  </sheetData>
  <mergeCells count="12">
    <mergeCell ref="H9:J9"/>
    <mergeCell ref="F6:G6"/>
    <mergeCell ref="F7:G7"/>
    <mergeCell ref="B8:D8"/>
    <mergeCell ref="F8:G8"/>
    <mergeCell ref="F9:G9"/>
    <mergeCell ref="F5:G5"/>
    <mergeCell ref="B1:D1"/>
    <mergeCell ref="F1:H1"/>
    <mergeCell ref="A2:J2"/>
    <mergeCell ref="A4:D4"/>
    <mergeCell ref="F4:J4"/>
  </mergeCells>
  <hyperlinks>
    <hyperlink ref="A1" location="Overview!A1" display="Back to Overview" xr:uid="{48923658-10E6-4564-AFB7-108814F3E2A1}"/>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40"/>
  <sheetViews>
    <sheetView showGridLines="0" zoomScale="80" zoomScaleNormal="80" zoomScaleSheetLayoutView="100" workbookViewId="0">
      <selection activeCell="G3" sqref="G3"/>
    </sheetView>
  </sheetViews>
  <sheetFormatPr defaultRowHeight="13.2" x14ac:dyDescent="0.25"/>
  <cols>
    <col min="1" max="6" width="24" customWidth="1"/>
    <col min="7" max="7" width="23.88671875" customWidth="1"/>
  </cols>
  <sheetData>
    <row r="1" spans="1:7" ht="27.75" customHeight="1" x14ac:dyDescent="0.25">
      <c r="A1" s="302" t="s">
        <v>40</v>
      </c>
    </row>
    <row r="2" spans="1:7" ht="44.25" customHeight="1" x14ac:dyDescent="0.25">
      <c r="A2" s="400" t="s">
        <v>722</v>
      </c>
      <c r="B2" s="401"/>
      <c r="C2" s="401"/>
      <c r="D2" s="401"/>
      <c r="E2" s="401"/>
    </row>
    <row r="3" spans="1:7" ht="47.25" customHeight="1" x14ac:dyDescent="0.25">
      <c r="A3" s="366" t="str">
        <f>Overview!B4&amp; " - Illustrative LLFs in UKPN EPN Area (GSP Group _A) for year beginning "&amp;Overview!D4</f>
        <v>Southern Electric Power Distribution plc - Illustrative LLFs in UKPN EPN Area (GSP Group _A) for year beginning 1 April 2027</v>
      </c>
      <c r="B3" s="404"/>
      <c r="C3" s="404"/>
      <c r="D3" s="404"/>
      <c r="E3" s="404"/>
      <c r="F3" s="405"/>
    </row>
    <row r="4" spans="1:7" ht="19.5" customHeight="1" x14ac:dyDescent="0.25">
      <c r="A4" s="402" t="s">
        <v>44</v>
      </c>
      <c r="B4" s="21" t="s">
        <v>723</v>
      </c>
      <c r="C4" s="21" t="s">
        <v>724</v>
      </c>
      <c r="D4" s="21" t="s">
        <v>725</v>
      </c>
      <c r="E4" s="21" t="s">
        <v>726</v>
      </c>
      <c r="F4" s="21" t="s">
        <v>727</v>
      </c>
    </row>
    <row r="5" spans="1:7" ht="19.5" customHeight="1" x14ac:dyDescent="0.25">
      <c r="A5" s="403"/>
      <c r="B5" s="21" t="s">
        <v>728</v>
      </c>
      <c r="C5" s="21" t="s">
        <v>729</v>
      </c>
      <c r="D5" s="21" t="s">
        <v>730</v>
      </c>
      <c r="E5" s="21" t="s">
        <v>731</v>
      </c>
      <c r="F5" s="21" t="s">
        <v>732</v>
      </c>
    </row>
    <row r="6" spans="1:7" ht="45" customHeight="1" x14ac:dyDescent="0.25">
      <c r="A6" s="180" t="s">
        <v>733</v>
      </c>
      <c r="B6" s="24" t="s">
        <v>734</v>
      </c>
      <c r="C6" s="22"/>
      <c r="D6" s="86" t="s">
        <v>735</v>
      </c>
      <c r="E6" s="22"/>
      <c r="F6" s="22"/>
    </row>
    <row r="7" spans="1:7" ht="45" customHeight="1" x14ac:dyDescent="0.25">
      <c r="A7" s="180" t="s">
        <v>736</v>
      </c>
      <c r="B7" s="22"/>
      <c r="C7" s="24" t="s">
        <v>737</v>
      </c>
      <c r="D7" s="22"/>
      <c r="E7" s="22"/>
      <c r="F7" s="22"/>
    </row>
    <row r="8" spans="1:7" ht="45" customHeight="1" x14ac:dyDescent="0.25">
      <c r="A8" s="180" t="s">
        <v>738</v>
      </c>
      <c r="B8" s="22"/>
      <c r="C8" s="22"/>
      <c r="D8" s="24" t="s">
        <v>737</v>
      </c>
      <c r="E8" s="22"/>
      <c r="F8" s="22"/>
    </row>
    <row r="9" spans="1:7" ht="25.5" customHeight="1" x14ac:dyDescent="0.25">
      <c r="A9" s="180" t="s">
        <v>739</v>
      </c>
      <c r="B9" s="22"/>
      <c r="C9" s="22"/>
      <c r="D9" s="22"/>
      <c r="E9" s="86" t="s">
        <v>740</v>
      </c>
      <c r="F9" s="86" t="s">
        <v>741</v>
      </c>
    </row>
    <row r="10" spans="1:7" x14ac:dyDescent="0.25">
      <c r="A10" s="180" t="s">
        <v>59</v>
      </c>
      <c r="B10" s="333" t="s">
        <v>496</v>
      </c>
      <c r="C10" s="399"/>
      <c r="D10" s="399"/>
      <c r="E10" s="399"/>
      <c r="F10" s="334"/>
    </row>
    <row r="11" spans="1:7" x14ac:dyDescent="0.25">
      <c r="B11" s="13"/>
      <c r="C11" s="13"/>
      <c r="D11" s="13"/>
      <c r="E11" s="13"/>
    </row>
    <row r="12" spans="1:7" ht="22.5" customHeight="1" x14ac:dyDescent="0.25">
      <c r="A12" s="328" t="s">
        <v>742</v>
      </c>
      <c r="B12" s="398"/>
      <c r="C12" s="398"/>
      <c r="D12" s="398"/>
      <c r="E12" s="398"/>
      <c r="F12" s="398"/>
      <c r="G12" s="329"/>
    </row>
    <row r="13" spans="1:7" ht="22.5" customHeight="1" x14ac:dyDescent="0.25">
      <c r="A13" s="328" t="s">
        <v>743</v>
      </c>
      <c r="B13" s="398"/>
      <c r="C13" s="398"/>
      <c r="D13" s="398"/>
      <c r="E13" s="398"/>
      <c r="F13" s="398"/>
      <c r="G13" s="329"/>
    </row>
    <row r="14" spans="1:7" ht="33" customHeight="1" x14ac:dyDescent="0.25">
      <c r="A14" s="21" t="s">
        <v>744</v>
      </c>
      <c r="B14" s="21" t="s">
        <v>723</v>
      </c>
      <c r="C14" s="21" t="s">
        <v>724</v>
      </c>
      <c r="D14" s="21" t="s">
        <v>725</v>
      </c>
      <c r="E14" s="21" t="s">
        <v>726</v>
      </c>
      <c r="F14" s="21" t="s">
        <v>727</v>
      </c>
      <c r="G14" s="21" t="s">
        <v>745</v>
      </c>
    </row>
    <row r="15" spans="1:7" ht="22.5" customHeight="1" x14ac:dyDescent="0.25">
      <c r="A15" s="1" t="s">
        <v>746</v>
      </c>
      <c r="B15" s="12"/>
      <c r="C15" s="12"/>
      <c r="D15" s="12"/>
      <c r="E15" s="12"/>
      <c r="F15" s="12"/>
      <c r="G15" s="12"/>
    </row>
    <row r="16" spans="1:7" ht="22.5" customHeight="1" x14ac:dyDescent="0.25">
      <c r="A16" s="1" t="s">
        <v>747</v>
      </c>
      <c r="B16" s="12"/>
      <c r="C16" s="12"/>
      <c r="D16" s="12"/>
      <c r="E16" s="12"/>
      <c r="F16" s="12"/>
      <c r="G16" s="12"/>
    </row>
    <row r="17" spans="1:7" ht="22.5" customHeight="1" x14ac:dyDescent="0.25">
      <c r="A17" s="1" t="s">
        <v>748</v>
      </c>
      <c r="B17" s="12"/>
      <c r="C17" s="12"/>
      <c r="D17" s="12"/>
      <c r="E17" s="12"/>
      <c r="F17" s="12"/>
      <c r="G17" s="12"/>
    </row>
    <row r="18" spans="1:7" ht="22.5" customHeight="1" x14ac:dyDescent="0.25">
      <c r="A18" s="1" t="s">
        <v>749</v>
      </c>
      <c r="B18" s="12"/>
      <c r="C18" s="12"/>
      <c r="D18" s="12"/>
      <c r="E18" s="12"/>
      <c r="F18" s="12"/>
      <c r="G18" s="12"/>
    </row>
    <row r="19" spans="1:7" ht="22.5" customHeight="1" x14ac:dyDescent="0.25">
      <c r="A19" s="1" t="s">
        <v>750</v>
      </c>
      <c r="B19" s="12"/>
      <c r="C19" s="12"/>
      <c r="D19" s="12"/>
      <c r="E19" s="12"/>
      <c r="F19" s="12"/>
      <c r="G19" s="12"/>
    </row>
    <row r="20" spans="1:7" ht="22.5" customHeight="1" x14ac:dyDescent="0.25">
      <c r="A20" s="1" t="s">
        <v>750</v>
      </c>
      <c r="B20" s="12"/>
      <c r="C20" s="12"/>
      <c r="D20" s="12"/>
      <c r="E20" s="12"/>
      <c r="F20" s="12"/>
      <c r="G20" s="12"/>
    </row>
    <row r="21" spans="1:7" ht="22.5" customHeight="1" x14ac:dyDescent="0.25">
      <c r="A21" s="1" t="s">
        <v>751</v>
      </c>
      <c r="B21" s="12"/>
      <c r="C21" s="12"/>
      <c r="D21" s="12"/>
      <c r="E21" s="12"/>
      <c r="F21" s="12"/>
      <c r="G21" s="12"/>
    </row>
    <row r="22" spans="1:7" ht="22.5" customHeight="1" x14ac:dyDescent="0.25">
      <c r="A22" s="1" t="s">
        <v>751</v>
      </c>
      <c r="B22" s="12"/>
      <c r="C22" s="12"/>
      <c r="D22" s="12"/>
      <c r="E22" s="12"/>
      <c r="F22" s="12"/>
      <c r="G22" s="12"/>
    </row>
    <row r="24" spans="1:7" ht="22.5" customHeight="1" x14ac:dyDescent="0.25">
      <c r="A24" s="328" t="s">
        <v>752</v>
      </c>
      <c r="B24" s="398"/>
      <c r="C24" s="398"/>
      <c r="D24" s="398"/>
      <c r="E24" s="398"/>
      <c r="F24" s="398"/>
      <c r="G24" s="329"/>
    </row>
    <row r="25" spans="1:7" ht="22.5" customHeight="1" x14ac:dyDescent="0.25">
      <c r="A25" s="328" t="s">
        <v>753</v>
      </c>
      <c r="B25" s="398"/>
      <c r="C25" s="398"/>
      <c r="D25" s="398"/>
      <c r="E25" s="398"/>
      <c r="F25" s="398"/>
      <c r="G25" s="329"/>
    </row>
    <row r="26" spans="1:7" ht="33" customHeight="1" x14ac:dyDescent="0.25">
      <c r="A26" s="21" t="s">
        <v>754</v>
      </c>
      <c r="B26" s="21" t="s">
        <v>723</v>
      </c>
      <c r="C26" s="21" t="s">
        <v>724</v>
      </c>
      <c r="D26" s="21" t="s">
        <v>725</v>
      </c>
      <c r="E26" s="21" t="s">
        <v>726</v>
      </c>
      <c r="F26" s="21" t="s">
        <v>727</v>
      </c>
      <c r="G26" s="21" t="s">
        <v>745</v>
      </c>
    </row>
    <row r="27" spans="1:7" ht="22.5" customHeight="1" x14ac:dyDescent="0.25">
      <c r="A27" s="1" t="s">
        <v>755</v>
      </c>
      <c r="B27" s="12"/>
      <c r="C27" s="12"/>
      <c r="D27" s="12"/>
      <c r="E27" s="12"/>
      <c r="F27" s="12"/>
      <c r="G27" s="12"/>
    </row>
    <row r="28" spans="1:7" ht="22.5" customHeight="1" x14ac:dyDescent="0.25">
      <c r="A28" s="1" t="s">
        <v>756</v>
      </c>
      <c r="B28" s="12"/>
      <c r="C28" s="12"/>
      <c r="D28" s="12"/>
      <c r="E28" s="12"/>
      <c r="F28" s="12"/>
      <c r="G28" s="12"/>
    </row>
    <row r="29" spans="1:7" ht="22.5" customHeight="1" x14ac:dyDescent="0.25">
      <c r="A29" s="1" t="s">
        <v>757</v>
      </c>
      <c r="B29" s="12"/>
      <c r="C29" s="12"/>
      <c r="D29" s="12"/>
      <c r="E29" s="12"/>
      <c r="F29" s="12"/>
      <c r="G29" s="12"/>
    </row>
    <row r="30" spans="1:7" ht="22.5" customHeight="1" x14ac:dyDescent="0.25">
      <c r="A30" s="1" t="s">
        <v>758</v>
      </c>
      <c r="B30" s="12"/>
      <c r="C30" s="12"/>
      <c r="D30" s="12"/>
      <c r="E30" s="12"/>
      <c r="F30" s="12"/>
      <c r="G30" s="12"/>
    </row>
    <row r="31" spans="1:7" ht="22.5" customHeight="1" x14ac:dyDescent="0.25">
      <c r="A31" s="1" t="s">
        <v>759</v>
      </c>
      <c r="B31" s="12"/>
      <c r="C31" s="12"/>
      <c r="D31" s="12"/>
      <c r="E31" s="12"/>
      <c r="F31" s="12"/>
      <c r="G31" s="12"/>
    </row>
    <row r="33" spans="1:7" ht="22.5" customHeight="1" x14ac:dyDescent="0.25">
      <c r="A33" s="328" t="s">
        <v>752</v>
      </c>
      <c r="B33" s="398"/>
      <c r="C33" s="398"/>
      <c r="D33" s="398"/>
      <c r="E33" s="398"/>
      <c r="F33" s="398"/>
      <c r="G33" s="329"/>
    </row>
    <row r="34" spans="1:7" ht="22.5" customHeight="1" x14ac:dyDescent="0.25">
      <c r="A34" s="328" t="s">
        <v>760</v>
      </c>
      <c r="B34" s="398"/>
      <c r="C34" s="398"/>
      <c r="D34" s="398"/>
      <c r="E34" s="398"/>
      <c r="F34" s="398"/>
      <c r="G34" s="329"/>
    </row>
    <row r="35" spans="1:7" ht="33" customHeight="1" x14ac:dyDescent="0.25">
      <c r="A35" s="21" t="s">
        <v>754</v>
      </c>
      <c r="B35" s="21" t="s">
        <v>723</v>
      </c>
      <c r="C35" s="21" t="s">
        <v>724</v>
      </c>
      <c r="D35" s="21" t="s">
        <v>725</v>
      </c>
      <c r="E35" s="21" t="s">
        <v>726</v>
      </c>
      <c r="F35" s="21" t="s">
        <v>727</v>
      </c>
      <c r="G35" s="21" t="s">
        <v>745</v>
      </c>
    </row>
    <row r="36" spans="1:7" ht="22.5" customHeight="1" x14ac:dyDescent="0.25">
      <c r="A36" s="1" t="s">
        <v>755</v>
      </c>
      <c r="B36" s="12"/>
      <c r="C36" s="12"/>
      <c r="D36" s="12"/>
      <c r="E36" s="12"/>
      <c r="F36" s="12"/>
      <c r="G36" s="12"/>
    </row>
    <row r="37" spans="1:7" ht="22.5" customHeight="1" x14ac:dyDescent="0.25">
      <c r="A37" s="1" t="s">
        <v>756</v>
      </c>
      <c r="B37" s="12"/>
      <c r="C37" s="12"/>
      <c r="D37" s="12"/>
      <c r="E37" s="12"/>
      <c r="F37" s="12"/>
      <c r="G37" s="12"/>
    </row>
    <row r="38" spans="1:7" ht="22.5" customHeight="1" x14ac:dyDescent="0.25">
      <c r="A38" s="1" t="s">
        <v>757</v>
      </c>
      <c r="B38" s="12"/>
      <c r="C38" s="12"/>
      <c r="D38" s="12"/>
      <c r="E38" s="12"/>
      <c r="F38" s="12"/>
      <c r="G38" s="12"/>
    </row>
    <row r="39" spans="1:7" ht="22.5" customHeight="1" x14ac:dyDescent="0.25">
      <c r="A39" s="1" t="s">
        <v>758</v>
      </c>
      <c r="B39" s="12"/>
      <c r="C39" s="12"/>
      <c r="D39" s="12"/>
      <c r="E39" s="12"/>
      <c r="F39" s="12"/>
      <c r="G39" s="12"/>
    </row>
    <row r="40" spans="1:7" ht="22.5" customHeight="1" x14ac:dyDescent="0.25">
      <c r="A40" s="1" t="s">
        <v>759</v>
      </c>
      <c r="B40" s="12"/>
      <c r="C40" s="12"/>
      <c r="D40" s="12"/>
      <c r="E40" s="12"/>
      <c r="F40" s="12"/>
      <c r="G40" s="12"/>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4:A5"/>
    <mergeCell ref="A3:F3"/>
    <mergeCell ref="A25:G25"/>
    <mergeCell ref="A33:G33"/>
    <mergeCell ref="A34:G34"/>
    <mergeCell ref="A12:G12"/>
    <mergeCell ref="A13:G13"/>
    <mergeCell ref="A24:G24"/>
    <mergeCell ref="B10:F10"/>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5280-280D-4E34-935E-46A27CB11F70}">
  <sheetPr>
    <pageSetUpPr fitToPage="1"/>
  </sheetPr>
  <dimension ref="A1:F40"/>
  <sheetViews>
    <sheetView showGridLines="0" zoomScale="80" zoomScaleNormal="80" zoomScaleSheetLayoutView="100" workbookViewId="0">
      <selection activeCell="M21" sqref="M21"/>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NGED East Midlands Area (GSP Group _B) for year beginning "&amp;Overview!D4</f>
        <v>Southern Electric Power Distribution plc - Illustrative LLFs in NGED East Midlands Area (GSP Group _B) for year beginning 1 April 2027</v>
      </c>
      <c r="B3" s="324"/>
      <c r="C3" s="324"/>
      <c r="D3" s="324"/>
      <c r="E3" s="324"/>
    </row>
    <row r="4" spans="1:6" ht="19.5" customHeight="1" x14ac:dyDescent="0.25">
      <c r="A4" s="402" t="s">
        <v>44</v>
      </c>
      <c r="B4" s="21" t="s">
        <v>723</v>
      </c>
      <c r="C4" s="21" t="s">
        <v>724</v>
      </c>
      <c r="D4" s="21" t="s">
        <v>725</v>
      </c>
      <c r="E4" s="21" t="s">
        <v>726</v>
      </c>
    </row>
    <row r="5" spans="1:6" ht="19.5" customHeight="1" x14ac:dyDescent="0.25">
      <c r="A5" s="403"/>
      <c r="B5" s="21" t="s">
        <v>728</v>
      </c>
      <c r="C5" s="21" t="s">
        <v>730</v>
      </c>
      <c r="D5" s="21" t="s">
        <v>731</v>
      </c>
      <c r="E5" s="21" t="s">
        <v>732</v>
      </c>
    </row>
    <row r="6" spans="1:6" ht="45" customHeight="1" x14ac:dyDescent="0.25">
      <c r="A6" s="81" t="s">
        <v>761</v>
      </c>
      <c r="B6" s="22"/>
      <c r="C6" s="22"/>
      <c r="D6" s="24" t="s">
        <v>762</v>
      </c>
      <c r="E6" s="24" t="s">
        <v>763</v>
      </c>
    </row>
    <row r="7" spans="1:6" ht="45" customHeight="1" x14ac:dyDescent="0.25">
      <c r="A7" s="81" t="s">
        <v>764</v>
      </c>
      <c r="B7" s="24" t="s">
        <v>765</v>
      </c>
      <c r="C7" s="23" t="s">
        <v>766</v>
      </c>
      <c r="D7" s="24" t="s">
        <v>767</v>
      </c>
      <c r="E7" s="24" t="s">
        <v>763</v>
      </c>
    </row>
    <row r="8" spans="1:6" ht="45" customHeight="1" x14ac:dyDescent="0.25">
      <c r="A8" s="81" t="s">
        <v>55</v>
      </c>
      <c r="B8" s="22"/>
      <c r="C8" s="22"/>
      <c r="D8" s="24" t="s">
        <v>762</v>
      </c>
      <c r="E8" s="24" t="s">
        <v>763</v>
      </c>
    </row>
    <row r="9" spans="1:6" ht="25.5" customHeight="1" x14ac:dyDescent="0.25">
      <c r="A9" s="82" t="s">
        <v>59</v>
      </c>
      <c r="B9" s="408" t="s">
        <v>60</v>
      </c>
      <c r="C9" s="409"/>
      <c r="D9" s="409"/>
      <c r="E9" s="410"/>
    </row>
    <row r="10" spans="1:6" x14ac:dyDescent="0.25">
      <c r="A10" s="14"/>
      <c r="B10" s="13"/>
      <c r="C10" s="13"/>
      <c r="D10" s="13"/>
      <c r="E10" s="13"/>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743</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5CDF8043-A918-47C0-9026-38E52921F6D1}"/>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5348-C7DA-4451-8A33-D2CAB0FFF7F1}">
  <sheetPr>
    <pageSetUpPr fitToPage="1"/>
  </sheetPr>
  <dimension ref="A1:G40"/>
  <sheetViews>
    <sheetView showGridLines="0" topLeftCell="A8" zoomScale="80" zoomScaleNormal="80" zoomScaleSheetLayoutView="100" workbookViewId="0">
      <selection activeCell="G3" sqref="G3"/>
    </sheetView>
  </sheetViews>
  <sheetFormatPr defaultRowHeight="13.2" x14ac:dyDescent="0.25"/>
  <cols>
    <col min="1" max="7" width="24" customWidth="1"/>
  </cols>
  <sheetData>
    <row r="1" spans="1:7" ht="27.75" customHeight="1" x14ac:dyDescent="0.25">
      <c r="A1" s="302" t="s">
        <v>40</v>
      </c>
    </row>
    <row r="2" spans="1:7" ht="44.25" customHeight="1" x14ac:dyDescent="0.25">
      <c r="A2" s="400" t="s">
        <v>722</v>
      </c>
      <c r="B2" s="401"/>
      <c r="C2" s="401"/>
      <c r="D2" s="401"/>
      <c r="E2" s="401"/>
    </row>
    <row r="3" spans="1:7" ht="47.25" customHeight="1" x14ac:dyDescent="0.25">
      <c r="A3" s="366" t="str">
        <f>Overview!B4&amp; " - Illustrative LLFs in UKPN LPN Area (GSP Group _C) for year beginning "&amp;Overview!D4</f>
        <v>Southern Electric Power Distribution plc - Illustrative LLFs in UKPN LPN Area (GSP Group _C) for year beginning 1 April 2027</v>
      </c>
      <c r="B3" s="404"/>
      <c r="C3" s="404"/>
      <c r="D3" s="404"/>
      <c r="E3" s="404"/>
      <c r="F3" s="405"/>
    </row>
    <row r="4" spans="1:7" ht="19.5" customHeight="1" x14ac:dyDescent="0.25">
      <c r="A4" s="402" t="s">
        <v>44</v>
      </c>
      <c r="B4" s="21" t="s">
        <v>723</v>
      </c>
      <c r="C4" s="21" t="s">
        <v>724</v>
      </c>
      <c r="D4" s="21" t="s">
        <v>725</v>
      </c>
      <c r="E4" s="21" t="s">
        <v>726</v>
      </c>
      <c r="F4" s="21" t="s">
        <v>727</v>
      </c>
    </row>
    <row r="5" spans="1:7" ht="19.5" customHeight="1" x14ac:dyDescent="0.25">
      <c r="A5" s="411"/>
      <c r="B5" s="21" t="s">
        <v>728</v>
      </c>
      <c r="C5" s="21" t="s">
        <v>729</v>
      </c>
      <c r="D5" s="21" t="s">
        <v>730</v>
      </c>
      <c r="E5" s="21" t="s">
        <v>731</v>
      </c>
      <c r="F5" s="21" t="s">
        <v>732</v>
      </c>
    </row>
    <row r="6" spans="1:7" ht="45" customHeight="1" x14ac:dyDescent="0.25">
      <c r="A6" s="292" t="s">
        <v>733</v>
      </c>
      <c r="B6" s="24" t="s">
        <v>734</v>
      </c>
      <c r="C6" s="22"/>
      <c r="D6" s="86" t="s">
        <v>735</v>
      </c>
      <c r="E6" s="22"/>
      <c r="F6" s="22"/>
    </row>
    <row r="7" spans="1:7" ht="45" customHeight="1" x14ac:dyDescent="0.25">
      <c r="A7" s="292" t="s">
        <v>736</v>
      </c>
      <c r="B7" s="22"/>
      <c r="C7" s="24" t="s">
        <v>737</v>
      </c>
      <c r="D7" s="22"/>
      <c r="E7" s="22"/>
      <c r="F7" s="22"/>
    </row>
    <row r="8" spans="1:7" ht="45" customHeight="1" x14ac:dyDescent="0.25">
      <c r="A8" s="292" t="s">
        <v>738</v>
      </c>
      <c r="B8" s="22"/>
      <c r="C8" s="22"/>
      <c r="D8" s="24" t="s">
        <v>737</v>
      </c>
      <c r="E8" s="22"/>
      <c r="F8" s="22"/>
    </row>
    <row r="9" spans="1:7" ht="25.5" customHeight="1" x14ac:dyDescent="0.25">
      <c r="A9" s="292" t="s">
        <v>739</v>
      </c>
      <c r="B9" s="22"/>
      <c r="C9" s="22"/>
      <c r="D9" s="22"/>
      <c r="E9" s="86" t="s">
        <v>740</v>
      </c>
      <c r="F9" s="86" t="s">
        <v>741</v>
      </c>
    </row>
    <row r="10" spans="1:7" ht="12.9" customHeight="1" x14ac:dyDescent="0.25">
      <c r="A10" s="292" t="s">
        <v>59</v>
      </c>
      <c r="B10" s="333" t="s">
        <v>496</v>
      </c>
      <c r="C10" s="399"/>
      <c r="D10" s="399"/>
      <c r="E10" s="399"/>
      <c r="F10" s="334"/>
    </row>
    <row r="11" spans="1:7" x14ac:dyDescent="0.25">
      <c r="B11" s="13"/>
      <c r="C11" s="13"/>
      <c r="D11" s="13"/>
      <c r="E11" s="13"/>
    </row>
    <row r="12" spans="1:7" ht="22.5" customHeight="1" x14ac:dyDescent="0.25">
      <c r="A12" s="412" t="s">
        <v>742</v>
      </c>
      <c r="B12" s="412"/>
      <c r="C12" s="412"/>
      <c r="D12" s="412"/>
      <c r="E12" s="412"/>
      <c r="F12" s="412"/>
      <c r="G12" s="412"/>
    </row>
    <row r="13" spans="1:7" ht="22.5" customHeight="1" x14ac:dyDescent="0.25">
      <c r="A13" s="328" t="s">
        <v>743</v>
      </c>
      <c r="B13" s="398"/>
      <c r="C13" s="398"/>
      <c r="D13" s="398"/>
      <c r="E13" s="398"/>
      <c r="F13" s="398"/>
      <c r="G13" s="329"/>
    </row>
    <row r="14" spans="1:7" ht="33" customHeight="1" x14ac:dyDescent="0.25">
      <c r="A14" s="182" t="s">
        <v>744</v>
      </c>
      <c r="B14" s="182" t="s">
        <v>723</v>
      </c>
      <c r="C14" s="182" t="s">
        <v>724</v>
      </c>
      <c r="D14" s="182" t="s">
        <v>725</v>
      </c>
      <c r="E14" s="182" t="s">
        <v>726</v>
      </c>
      <c r="F14" s="182" t="s">
        <v>727</v>
      </c>
      <c r="G14" s="21" t="s">
        <v>745</v>
      </c>
    </row>
    <row r="15" spans="1:7" ht="22.5" customHeight="1" x14ac:dyDescent="0.25">
      <c r="A15" s="1" t="s">
        <v>746</v>
      </c>
      <c r="B15" s="12"/>
      <c r="C15" s="12"/>
      <c r="D15" s="12"/>
      <c r="E15" s="12"/>
      <c r="F15" s="12"/>
      <c r="G15" s="12"/>
    </row>
    <row r="16" spans="1:7" ht="22.5" customHeight="1" x14ac:dyDescent="0.25">
      <c r="A16" s="1" t="s">
        <v>747</v>
      </c>
      <c r="B16" s="12"/>
      <c r="C16" s="12"/>
      <c r="D16" s="12"/>
      <c r="E16" s="12"/>
      <c r="F16" s="12"/>
      <c r="G16" s="12"/>
    </row>
    <row r="17" spans="1:7" ht="22.5" customHeight="1" x14ac:dyDescent="0.25">
      <c r="A17" s="1" t="s">
        <v>748</v>
      </c>
      <c r="B17" s="12"/>
      <c r="C17" s="12"/>
      <c r="D17" s="12"/>
      <c r="E17" s="12"/>
      <c r="F17" s="12"/>
      <c r="G17" s="12"/>
    </row>
    <row r="18" spans="1:7" ht="22.5" customHeight="1" x14ac:dyDescent="0.25">
      <c r="A18" s="1" t="s">
        <v>749</v>
      </c>
      <c r="B18" s="12"/>
      <c r="C18" s="12"/>
      <c r="D18" s="12"/>
      <c r="E18" s="12"/>
      <c r="F18" s="12"/>
      <c r="G18" s="12"/>
    </row>
    <row r="19" spans="1:7" ht="22.5" customHeight="1" x14ac:dyDescent="0.25">
      <c r="A19" s="1" t="s">
        <v>750</v>
      </c>
      <c r="B19" s="12"/>
      <c r="C19" s="12"/>
      <c r="D19" s="12"/>
      <c r="E19" s="12"/>
      <c r="F19" s="12"/>
      <c r="G19" s="12"/>
    </row>
    <row r="20" spans="1:7" ht="22.5" customHeight="1" x14ac:dyDescent="0.25">
      <c r="A20" s="1" t="s">
        <v>750</v>
      </c>
      <c r="B20" s="12"/>
      <c r="C20" s="12"/>
      <c r="D20" s="12"/>
      <c r="E20" s="12"/>
      <c r="F20" s="12"/>
      <c r="G20" s="12"/>
    </row>
    <row r="21" spans="1:7" ht="22.5" customHeight="1" x14ac:dyDescent="0.25">
      <c r="A21" s="1" t="s">
        <v>751</v>
      </c>
      <c r="B21" s="12"/>
      <c r="C21" s="12"/>
      <c r="D21" s="12"/>
      <c r="E21" s="12"/>
      <c r="F21" s="12"/>
      <c r="G21" s="12"/>
    </row>
    <row r="22" spans="1:7" ht="22.5" customHeight="1" x14ac:dyDescent="0.25">
      <c r="A22" s="1" t="s">
        <v>751</v>
      </c>
      <c r="B22" s="12"/>
      <c r="C22" s="12"/>
      <c r="D22" s="12"/>
      <c r="E22" s="12"/>
      <c r="F22" s="12"/>
      <c r="G22" s="12"/>
    </row>
    <row r="24" spans="1:7" ht="22.5" customHeight="1" x14ac:dyDescent="0.25">
      <c r="A24" s="328" t="s">
        <v>752</v>
      </c>
      <c r="B24" s="398"/>
      <c r="C24" s="398"/>
      <c r="D24" s="398"/>
      <c r="E24" s="398"/>
      <c r="F24" s="398"/>
      <c r="G24" s="329"/>
    </row>
    <row r="25" spans="1:7" ht="22.5" customHeight="1" x14ac:dyDescent="0.25">
      <c r="A25" s="328" t="s">
        <v>753</v>
      </c>
      <c r="B25" s="398"/>
      <c r="C25" s="398"/>
      <c r="D25" s="398"/>
      <c r="E25" s="398"/>
      <c r="F25" s="398"/>
      <c r="G25" s="329"/>
    </row>
    <row r="26" spans="1:7" ht="33" customHeight="1" x14ac:dyDescent="0.25">
      <c r="A26" s="21" t="s">
        <v>754</v>
      </c>
      <c r="B26" s="21" t="s">
        <v>723</v>
      </c>
      <c r="C26" s="21" t="s">
        <v>724</v>
      </c>
      <c r="D26" s="21" t="s">
        <v>725</v>
      </c>
      <c r="E26" s="21" t="s">
        <v>726</v>
      </c>
      <c r="F26" s="21" t="s">
        <v>727</v>
      </c>
      <c r="G26" s="21" t="s">
        <v>745</v>
      </c>
    </row>
    <row r="27" spans="1:7" ht="22.5" customHeight="1" x14ac:dyDescent="0.25">
      <c r="A27" s="205" t="s">
        <v>755</v>
      </c>
      <c r="B27" s="206"/>
      <c r="C27" s="206"/>
      <c r="D27" s="206"/>
      <c r="E27" s="206"/>
      <c r="F27" s="206"/>
      <c r="G27" s="12"/>
    </row>
    <row r="28" spans="1:7" ht="22.5" customHeight="1" x14ac:dyDescent="0.25">
      <c r="A28" s="1" t="s">
        <v>756</v>
      </c>
      <c r="B28" s="12"/>
      <c r="C28" s="12"/>
      <c r="D28" s="12"/>
      <c r="E28" s="12"/>
      <c r="F28" s="12"/>
      <c r="G28" s="12"/>
    </row>
    <row r="29" spans="1:7" ht="22.5" customHeight="1" x14ac:dyDescent="0.25">
      <c r="A29" s="1" t="s">
        <v>757</v>
      </c>
      <c r="B29" s="12"/>
      <c r="C29" s="12"/>
      <c r="D29" s="12"/>
      <c r="E29" s="12"/>
      <c r="F29" s="12"/>
      <c r="G29" s="12"/>
    </row>
    <row r="30" spans="1:7" ht="22.5" customHeight="1" x14ac:dyDescent="0.25">
      <c r="A30" s="1" t="s">
        <v>758</v>
      </c>
      <c r="B30" s="12"/>
      <c r="C30" s="12"/>
      <c r="D30" s="12"/>
      <c r="E30" s="12"/>
      <c r="F30" s="12"/>
      <c r="G30" s="12"/>
    </row>
    <row r="31" spans="1:7" ht="22.5" customHeight="1" x14ac:dyDescent="0.25">
      <c r="A31" s="1" t="s">
        <v>759</v>
      </c>
      <c r="B31" s="12"/>
      <c r="C31" s="12"/>
      <c r="D31" s="12"/>
      <c r="E31" s="12"/>
      <c r="F31" s="12"/>
      <c r="G31" s="12"/>
    </row>
    <row r="33" spans="1:7" ht="22.5" customHeight="1" x14ac:dyDescent="0.25">
      <c r="A33" s="328" t="s">
        <v>752</v>
      </c>
      <c r="B33" s="398"/>
      <c r="C33" s="398"/>
      <c r="D33" s="398"/>
      <c r="E33" s="398"/>
      <c r="F33" s="398"/>
      <c r="G33" s="329"/>
    </row>
    <row r="34" spans="1:7" ht="22.5" customHeight="1" x14ac:dyDescent="0.25">
      <c r="A34" s="328" t="s">
        <v>760</v>
      </c>
      <c r="B34" s="398"/>
      <c r="C34" s="398"/>
      <c r="D34" s="398"/>
      <c r="E34" s="398"/>
      <c r="F34" s="398"/>
      <c r="G34" s="329"/>
    </row>
    <row r="35" spans="1:7" ht="33" customHeight="1" x14ac:dyDescent="0.25">
      <c r="A35" s="21" t="s">
        <v>754</v>
      </c>
      <c r="B35" s="21" t="s">
        <v>723</v>
      </c>
      <c r="C35" s="21" t="s">
        <v>724</v>
      </c>
      <c r="D35" s="21" t="s">
        <v>725</v>
      </c>
      <c r="E35" s="21" t="s">
        <v>726</v>
      </c>
      <c r="F35" s="21" t="s">
        <v>727</v>
      </c>
      <c r="G35" s="21" t="s">
        <v>745</v>
      </c>
    </row>
    <row r="36" spans="1:7" ht="22.5" customHeight="1" x14ac:dyDescent="0.25">
      <c r="A36" s="205" t="s">
        <v>755</v>
      </c>
      <c r="B36" s="206"/>
      <c r="C36" s="206"/>
      <c r="D36" s="206"/>
      <c r="E36" s="206"/>
      <c r="F36" s="206"/>
      <c r="G36" s="12"/>
    </row>
    <row r="37" spans="1:7" ht="22.5" customHeight="1" x14ac:dyDescent="0.25">
      <c r="A37" s="1" t="s">
        <v>756</v>
      </c>
      <c r="B37" s="12"/>
      <c r="C37" s="12"/>
      <c r="D37" s="12"/>
      <c r="E37" s="12"/>
      <c r="F37" s="12"/>
      <c r="G37" s="12"/>
    </row>
    <row r="38" spans="1:7" ht="22.5" customHeight="1" x14ac:dyDescent="0.25">
      <c r="A38" s="1" t="s">
        <v>757</v>
      </c>
      <c r="B38" s="12"/>
      <c r="C38" s="12"/>
      <c r="D38" s="12"/>
      <c r="E38" s="12"/>
      <c r="F38" s="12"/>
      <c r="G38" s="12"/>
    </row>
    <row r="39" spans="1:7" ht="22.5" customHeight="1" x14ac:dyDescent="0.25">
      <c r="A39" s="1" t="s">
        <v>758</v>
      </c>
      <c r="B39" s="12"/>
      <c r="C39" s="12"/>
      <c r="D39" s="12"/>
      <c r="E39" s="12"/>
      <c r="F39" s="12"/>
      <c r="G39" s="12"/>
    </row>
    <row r="40" spans="1:7" ht="22.5" customHeight="1" x14ac:dyDescent="0.25">
      <c r="A40" s="1" t="s">
        <v>759</v>
      </c>
      <c r="B40" s="12"/>
      <c r="C40" s="12"/>
      <c r="D40" s="12"/>
      <c r="E40" s="12"/>
      <c r="F40" s="12"/>
      <c r="G40" s="12"/>
    </row>
  </sheetData>
  <mergeCells count="10">
    <mergeCell ref="A2:E2"/>
    <mergeCell ref="A4:A5"/>
    <mergeCell ref="A3:F3"/>
    <mergeCell ref="A33:G33"/>
    <mergeCell ref="A34:G34"/>
    <mergeCell ref="A12:G12"/>
    <mergeCell ref="A13:G13"/>
    <mergeCell ref="A24:G24"/>
    <mergeCell ref="A25:G25"/>
    <mergeCell ref="B10:F10"/>
  </mergeCells>
  <hyperlinks>
    <hyperlink ref="A1" location="Overview!A1" display="Back to Overview" xr:uid="{B0DF0496-5CA1-491C-A979-2265251DABF3}"/>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530F6-F2C2-491A-BC35-6B2187EE039A}">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SP Manweb Area (GSP Group _D) for year beginning "&amp;Overview!D4</f>
        <v>Southern Electric Power Distribution plc - Illustrative LLFs in SP Manweb Area (GSP Group _D) for year beginning 1 April 2027</v>
      </c>
      <c r="B3" s="324"/>
      <c r="C3" s="324"/>
      <c r="D3" s="324"/>
      <c r="E3" s="324"/>
    </row>
    <row r="4" spans="1:6" ht="19.5" customHeight="1" x14ac:dyDescent="0.25">
      <c r="A4" s="402" t="s">
        <v>44</v>
      </c>
      <c r="B4" s="21" t="s">
        <v>723</v>
      </c>
      <c r="C4" s="21" t="s">
        <v>724</v>
      </c>
      <c r="D4" s="21" t="s">
        <v>725</v>
      </c>
      <c r="E4" s="21" t="s">
        <v>726</v>
      </c>
    </row>
    <row r="5" spans="1:6" ht="19.5" customHeight="1" x14ac:dyDescent="0.25">
      <c r="A5" s="403"/>
      <c r="B5" s="21" t="s">
        <v>728</v>
      </c>
      <c r="C5" s="21" t="s">
        <v>730</v>
      </c>
      <c r="D5" s="21" t="s">
        <v>731</v>
      </c>
      <c r="E5" s="21" t="s">
        <v>732</v>
      </c>
    </row>
    <row r="6" spans="1:6" ht="45" customHeight="1" x14ac:dyDescent="0.25">
      <c r="A6" s="294" t="s">
        <v>768</v>
      </c>
      <c r="B6" s="200"/>
      <c r="C6" s="200"/>
      <c r="D6" s="197" t="s">
        <v>769</v>
      </c>
      <c r="E6" s="197" t="s">
        <v>770</v>
      </c>
    </row>
    <row r="7" spans="1:6" ht="45" customHeight="1" x14ac:dyDescent="0.25">
      <c r="A7" s="294" t="s">
        <v>733</v>
      </c>
      <c r="B7" s="197" t="s">
        <v>765</v>
      </c>
      <c r="C7" s="295" t="s">
        <v>766</v>
      </c>
      <c r="D7" s="197" t="s">
        <v>771</v>
      </c>
      <c r="E7" s="197" t="s">
        <v>770</v>
      </c>
    </row>
    <row r="8" spans="1:6" ht="45" customHeight="1" x14ac:dyDescent="0.25">
      <c r="A8" s="294" t="s">
        <v>55</v>
      </c>
      <c r="B8" s="200"/>
      <c r="C8" s="200"/>
      <c r="D8" s="197" t="s">
        <v>769</v>
      </c>
      <c r="E8" s="197" t="s">
        <v>770</v>
      </c>
    </row>
    <row r="9" spans="1:6" ht="25.5" customHeight="1" x14ac:dyDescent="0.25">
      <c r="A9" s="122" t="s">
        <v>59</v>
      </c>
      <c r="B9" s="339" t="s">
        <v>60</v>
      </c>
      <c r="C9" s="340"/>
      <c r="D9" s="340"/>
      <c r="E9" s="341"/>
    </row>
    <row r="10" spans="1:6" x14ac:dyDescent="0.25">
      <c r="A10" s="14"/>
      <c r="B10" s="13"/>
      <c r="C10" s="13"/>
      <c r="D10" s="13"/>
      <c r="E10" s="13"/>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743</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BD80D5A2-E140-4499-A4BA-F17C0636DC5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8317-D60F-4989-B179-64A8AFC65407}">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NGED East Midlands Area (GSP Group _B)"</f>
        <v>Southern Electric Power Distribution plc - Effective from 1 April 2027 - Final LV and HV charges in NGED East Midlands Area (GSP Group _B)</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81" t="s">
        <v>50</v>
      </c>
      <c r="B6" s="24" t="s">
        <v>51</v>
      </c>
      <c r="C6" s="327" t="s">
        <v>137</v>
      </c>
      <c r="D6" s="327"/>
      <c r="E6" s="24" t="s">
        <v>138</v>
      </c>
      <c r="F6" s="87"/>
      <c r="G6" s="338" t="s">
        <v>139</v>
      </c>
      <c r="H6" s="338"/>
      <c r="I6" s="24" t="s">
        <v>140</v>
      </c>
      <c r="J6" s="86" t="s">
        <v>137</v>
      </c>
      <c r="K6" s="86" t="s">
        <v>138</v>
      </c>
    </row>
    <row r="7" spans="1:13" ht="65.25" customHeight="1" x14ac:dyDescent="0.25">
      <c r="A7" s="81" t="s">
        <v>55</v>
      </c>
      <c r="B7" s="22"/>
      <c r="C7" s="331"/>
      <c r="D7" s="331"/>
      <c r="E7" s="24" t="s">
        <v>141</v>
      </c>
      <c r="F7" s="87"/>
      <c r="G7" s="338" t="s">
        <v>142</v>
      </c>
      <c r="H7" s="338"/>
      <c r="I7" s="22"/>
      <c r="J7" s="86" t="s">
        <v>143</v>
      </c>
      <c r="K7" s="86" t="s">
        <v>138</v>
      </c>
    </row>
    <row r="8" spans="1:13" ht="65.25" customHeight="1" x14ac:dyDescent="0.25">
      <c r="A8" s="82" t="s">
        <v>59</v>
      </c>
      <c r="B8" s="339" t="s">
        <v>60</v>
      </c>
      <c r="C8" s="340"/>
      <c r="D8" s="340"/>
      <c r="E8" s="341"/>
      <c r="F8" s="87"/>
      <c r="G8" s="338" t="s">
        <v>144</v>
      </c>
      <c r="H8" s="338"/>
      <c r="I8" s="22"/>
      <c r="J8" s="22"/>
      <c r="K8" s="86" t="s">
        <v>141</v>
      </c>
    </row>
    <row r="9" spans="1:13" s="79" customFormat="1" ht="65.25" customHeight="1" x14ac:dyDescent="0.25">
      <c r="F9" s="87"/>
      <c r="G9" s="338" t="s">
        <v>59</v>
      </c>
      <c r="H9" s="338"/>
      <c r="I9" s="335" t="s">
        <v>60</v>
      </c>
      <c r="J9" s="336"/>
      <c r="K9" s="337"/>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41.4" x14ac:dyDescent="0.25">
      <c r="A14" s="17" t="s">
        <v>72</v>
      </c>
      <c r="B14" s="43" t="s">
        <v>145</v>
      </c>
      <c r="C14" s="171" t="s">
        <v>74</v>
      </c>
      <c r="D14" s="187">
        <v>12.755000000000001</v>
      </c>
      <c r="E14" s="188">
        <v>1.5209999999999999</v>
      </c>
      <c r="F14" s="189">
        <v>0.125</v>
      </c>
      <c r="G14" s="190">
        <v>12.28</v>
      </c>
      <c r="H14" s="191">
        <v>0</v>
      </c>
      <c r="I14" s="191">
        <v>0</v>
      </c>
      <c r="J14" s="192">
        <v>0</v>
      </c>
      <c r="K14" s="46"/>
    </row>
    <row r="15" spans="1:13" ht="32.25" customHeight="1" x14ac:dyDescent="0.25">
      <c r="A15" s="17" t="s">
        <v>75</v>
      </c>
      <c r="B15" s="43"/>
      <c r="C15" s="167">
        <v>2</v>
      </c>
      <c r="D15" s="187">
        <v>12.755000000000001</v>
      </c>
      <c r="E15" s="188">
        <v>1.5209999999999999</v>
      </c>
      <c r="F15" s="189">
        <v>0.125</v>
      </c>
      <c r="G15" s="191">
        <v>0</v>
      </c>
      <c r="H15" s="191">
        <v>0</v>
      </c>
      <c r="I15" s="191">
        <v>0</v>
      </c>
      <c r="J15" s="192">
        <v>0</v>
      </c>
      <c r="K15" s="46"/>
    </row>
    <row r="16" spans="1:13" ht="69" x14ac:dyDescent="0.25">
      <c r="A16" s="17" t="s">
        <v>76</v>
      </c>
      <c r="B16" s="43" t="s">
        <v>146</v>
      </c>
      <c r="C16" s="155" t="s">
        <v>78</v>
      </c>
      <c r="D16" s="187">
        <v>12.349</v>
      </c>
      <c r="E16" s="188">
        <v>1.4730000000000001</v>
      </c>
      <c r="F16" s="189">
        <v>0.121</v>
      </c>
      <c r="G16" s="190">
        <v>12.13</v>
      </c>
      <c r="H16" s="191">
        <v>0</v>
      </c>
      <c r="I16" s="191">
        <v>0</v>
      </c>
      <c r="J16" s="192">
        <v>0</v>
      </c>
      <c r="K16" s="46"/>
    </row>
    <row r="17" spans="1:11" ht="69" x14ac:dyDescent="0.25">
      <c r="A17" s="17" t="s">
        <v>79</v>
      </c>
      <c r="B17" s="43" t="s">
        <v>147</v>
      </c>
      <c r="C17" s="155" t="s">
        <v>78</v>
      </c>
      <c r="D17" s="187">
        <v>12.349</v>
      </c>
      <c r="E17" s="188">
        <v>1.4730000000000001</v>
      </c>
      <c r="F17" s="189">
        <v>0.121</v>
      </c>
      <c r="G17" s="190">
        <v>15.42</v>
      </c>
      <c r="H17" s="191">
        <v>0</v>
      </c>
      <c r="I17" s="191">
        <v>0</v>
      </c>
      <c r="J17" s="192">
        <v>0</v>
      </c>
      <c r="K17" s="46"/>
    </row>
    <row r="18" spans="1:11" ht="69" x14ac:dyDescent="0.25">
      <c r="A18" s="17" t="s">
        <v>81</v>
      </c>
      <c r="B18" s="43" t="s">
        <v>148</v>
      </c>
      <c r="C18" s="155" t="s">
        <v>78</v>
      </c>
      <c r="D18" s="187">
        <v>12.349</v>
      </c>
      <c r="E18" s="188">
        <v>1.4730000000000001</v>
      </c>
      <c r="F18" s="189">
        <v>0.121</v>
      </c>
      <c r="G18" s="190">
        <v>24.53</v>
      </c>
      <c r="H18" s="191">
        <v>0</v>
      </c>
      <c r="I18" s="191">
        <v>0</v>
      </c>
      <c r="J18" s="192">
        <v>0</v>
      </c>
      <c r="K18" s="46"/>
    </row>
    <row r="19" spans="1:11" ht="69" x14ac:dyDescent="0.25">
      <c r="A19" s="17" t="s">
        <v>83</v>
      </c>
      <c r="B19" s="43" t="s">
        <v>149</v>
      </c>
      <c r="C19" s="155" t="s">
        <v>78</v>
      </c>
      <c r="D19" s="187">
        <v>12.349</v>
      </c>
      <c r="E19" s="188">
        <v>1.4730000000000001</v>
      </c>
      <c r="F19" s="189">
        <v>0.121</v>
      </c>
      <c r="G19" s="190">
        <v>39.340000000000003</v>
      </c>
      <c r="H19" s="191">
        <v>0</v>
      </c>
      <c r="I19" s="191">
        <v>0</v>
      </c>
      <c r="J19" s="192">
        <v>0</v>
      </c>
      <c r="K19" s="46"/>
    </row>
    <row r="20" spans="1:11" ht="69" x14ac:dyDescent="0.25">
      <c r="A20" s="17" t="s">
        <v>85</v>
      </c>
      <c r="B20" s="43" t="s">
        <v>150</v>
      </c>
      <c r="C20" s="155" t="s">
        <v>78</v>
      </c>
      <c r="D20" s="187">
        <v>12.349</v>
      </c>
      <c r="E20" s="188">
        <v>1.4730000000000001</v>
      </c>
      <c r="F20" s="189">
        <v>0.121</v>
      </c>
      <c r="G20" s="190">
        <v>83.58</v>
      </c>
      <c r="H20" s="191">
        <v>0</v>
      </c>
      <c r="I20" s="191">
        <v>0</v>
      </c>
      <c r="J20" s="192">
        <v>0</v>
      </c>
      <c r="K20" s="46"/>
    </row>
    <row r="21" spans="1:11" ht="32.25" customHeight="1" x14ac:dyDescent="0.25">
      <c r="A21" s="17" t="s">
        <v>87</v>
      </c>
      <c r="B21" s="43"/>
      <c r="C21" s="167">
        <v>4</v>
      </c>
      <c r="D21" s="187">
        <v>12.349</v>
      </c>
      <c r="E21" s="188">
        <v>1.4730000000000001</v>
      </c>
      <c r="F21" s="189">
        <v>0.121</v>
      </c>
      <c r="G21" s="191">
        <v>0</v>
      </c>
      <c r="H21" s="191">
        <v>0</v>
      </c>
      <c r="I21" s="191">
        <v>0</v>
      </c>
      <c r="J21" s="192">
        <v>0</v>
      </c>
      <c r="K21" s="46"/>
    </row>
    <row r="22" spans="1:11" ht="32.25" customHeight="1" x14ac:dyDescent="0.25">
      <c r="A22" s="17" t="s">
        <v>88</v>
      </c>
      <c r="B22" s="43" t="s">
        <v>151</v>
      </c>
      <c r="C22" s="167">
        <v>0</v>
      </c>
      <c r="D22" s="187">
        <v>8.3680000000000003</v>
      </c>
      <c r="E22" s="188">
        <v>0.93500000000000005</v>
      </c>
      <c r="F22" s="189">
        <v>7.1999999999999995E-2</v>
      </c>
      <c r="G22" s="190">
        <v>14.27</v>
      </c>
      <c r="H22" s="190">
        <v>7.88</v>
      </c>
      <c r="I22" s="193">
        <v>7.88</v>
      </c>
      <c r="J22" s="194">
        <v>0.247</v>
      </c>
      <c r="K22" s="46"/>
    </row>
    <row r="23" spans="1:11" ht="32.25" customHeight="1" x14ac:dyDescent="0.25">
      <c r="A23" s="17" t="s">
        <v>90</v>
      </c>
      <c r="B23" s="43" t="s">
        <v>152</v>
      </c>
      <c r="C23" s="167">
        <v>0</v>
      </c>
      <c r="D23" s="187">
        <v>8.3680000000000003</v>
      </c>
      <c r="E23" s="188">
        <v>0.93500000000000005</v>
      </c>
      <c r="F23" s="189">
        <v>7.1999999999999995E-2</v>
      </c>
      <c r="G23" s="190">
        <v>139.65</v>
      </c>
      <c r="H23" s="190">
        <v>7.88</v>
      </c>
      <c r="I23" s="193">
        <v>7.88</v>
      </c>
      <c r="J23" s="194">
        <v>0.247</v>
      </c>
      <c r="K23" s="46"/>
    </row>
    <row r="24" spans="1:11" ht="32.25" customHeight="1" x14ac:dyDescent="0.25">
      <c r="A24" s="17" t="s">
        <v>92</v>
      </c>
      <c r="B24" s="43" t="s">
        <v>153</v>
      </c>
      <c r="C24" s="167">
        <v>0</v>
      </c>
      <c r="D24" s="187">
        <v>8.3680000000000003</v>
      </c>
      <c r="E24" s="188">
        <v>0.93500000000000005</v>
      </c>
      <c r="F24" s="189">
        <v>7.1999999999999995E-2</v>
      </c>
      <c r="G24" s="190">
        <v>226.69</v>
      </c>
      <c r="H24" s="190">
        <v>7.88</v>
      </c>
      <c r="I24" s="193">
        <v>7.88</v>
      </c>
      <c r="J24" s="194">
        <v>0.247</v>
      </c>
      <c r="K24" s="46"/>
    </row>
    <row r="25" spans="1:11" ht="32.25" customHeight="1" x14ac:dyDescent="0.25">
      <c r="A25" s="17" t="s">
        <v>94</v>
      </c>
      <c r="B25" s="43" t="s">
        <v>154</v>
      </c>
      <c r="C25" s="167">
        <v>0</v>
      </c>
      <c r="D25" s="187">
        <v>8.3680000000000003</v>
      </c>
      <c r="E25" s="188">
        <v>0.93500000000000005</v>
      </c>
      <c r="F25" s="189">
        <v>7.1999999999999995E-2</v>
      </c>
      <c r="G25" s="190">
        <v>356.1</v>
      </c>
      <c r="H25" s="190">
        <v>7.88</v>
      </c>
      <c r="I25" s="193">
        <v>7.88</v>
      </c>
      <c r="J25" s="194">
        <v>0.247</v>
      </c>
      <c r="K25" s="46"/>
    </row>
    <row r="26" spans="1:11" ht="32.25" customHeight="1" x14ac:dyDescent="0.25">
      <c r="A26" s="17" t="s">
        <v>96</v>
      </c>
      <c r="B26" s="43" t="s">
        <v>155</v>
      </c>
      <c r="C26" s="167">
        <v>0</v>
      </c>
      <c r="D26" s="187">
        <v>8.3680000000000003</v>
      </c>
      <c r="E26" s="188">
        <v>0.93500000000000005</v>
      </c>
      <c r="F26" s="189">
        <v>7.1999999999999995E-2</v>
      </c>
      <c r="G26" s="190">
        <v>701.34</v>
      </c>
      <c r="H26" s="190">
        <v>7.88</v>
      </c>
      <c r="I26" s="193">
        <v>7.88</v>
      </c>
      <c r="J26" s="194">
        <v>0.247</v>
      </c>
      <c r="K26" s="46"/>
    </row>
    <row r="27" spans="1:11" ht="32.25" customHeight="1" x14ac:dyDescent="0.25">
      <c r="A27" s="17" t="s">
        <v>98</v>
      </c>
      <c r="B27" s="43" t="s">
        <v>156</v>
      </c>
      <c r="C27" s="167">
        <v>0</v>
      </c>
      <c r="D27" s="187">
        <v>5.5069999999999997</v>
      </c>
      <c r="E27" s="188">
        <v>0.52400000000000002</v>
      </c>
      <c r="F27" s="189">
        <v>3.3000000000000002E-2</v>
      </c>
      <c r="G27" s="190">
        <v>11.14</v>
      </c>
      <c r="H27" s="190">
        <v>7.62</v>
      </c>
      <c r="I27" s="193">
        <v>7.62</v>
      </c>
      <c r="J27" s="194">
        <v>0.156</v>
      </c>
      <c r="K27" s="46"/>
    </row>
    <row r="28" spans="1:11" ht="32.25" customHeight="1" x14ac:dyDescent="0.25">
      <c r="A28" s="17" t="s">
        <v>100</v>
      </c>
      <c r="B28" s="43" t="s">
        <v>157</v>
      </c>
      <c r="C28" s="167">
        <v>0</v>
      </c>
      <c r="D28" s="187">
        <v>5.5069999999999997</v>
      </c>
      <c r="E28" s="188">
        <v>0.52400000000000002</v>
      </c>
      <c r="F28" s="189">
        <v>3.3000000000000002E-2</v>
      </c>
      <c r="G28" s="190">
        <v>136.52000000000001</v>
      </c>
      <c r="H28" s="190">
        <v>7.62</v>
      </c>
      <c r="I28" s="193">
        <v>7.62</v>
      </c>
      <c r="J28" s="194">
        <v>0.156</v>
      </c>
      <c r="K28" s="46"/>
    </row>
    <row r="29" spans="1:11" ht="32.25" customHeight="1" x14ac:dyDescent="0.25">
      <c r="A29" s="17" t="s">
        <v>102</v>
      </c>
      <c r="B29" s="43" t="s">
        <v>158</v>
      </c>
      <c r="C29" s="167">
        <v>0</v>
      </c>
      <c r="D29" s="187">
        <v>5.5069999999999997</v>
      </c>
      <c r="E29" s="188">
        <v>0.52400000000000002</v>
      </c>
      <c r="F29" s="189">
        <v>3.3000000000000002E-2</v>
      </c>
      <c r="G29" s="190">
        <v>223.56</v>
      </c>
      <c r="H29" s="190">
        <v>7.62</v>
      </c>
      <c r="I29" s="193">
        <v>7.62</v>
      </c>
      <c r="J29" s="194">
        <v>0.156</v>
      </c>
      <c r="K29" s="46"/>
    </row>
    <row r="30" spans="1:11" ht="32.25" customHeight="1" x14ac:dyDescent="0.25">
      <c r="A30" s="17" t="s">
        <v>104</v>
      </c>
      <c r="B30" s="43" t="s">
        <v>159</v>
      </c>
      <c r="C30" s="167">
        <v>0</v>
      </c>
      <c r="D30" s="187">
        <v>5.5069999999999997</v>
      </c>
      <c r="E30" s="188">
        <v>0.52400000000000002</v>
      </c>
      <c r="F30" s="189">
        <v>3.3000000000000002E-2</v>
      </c>
      <c r="G30" s="190">
        <v>352.97</v>
      </c>
      <c r="H30" s="190">
        <v>7.62</v>
      </c>
      <c r="I30" s="193">
        <v>7.62</v>
      </c>
      <c r="J30" s="194">
        <v>0.156</v>
      </c>
      <c r="K30" s="46"/>
    </row>
    <row r="31" spans="1:11" ht="32.25" customHeight="1" x14ac:dyDescent="0.25">
      <c r="A31" s="17" t="s">
        <v>106</v>
      </c>
      <c r="B31" s="43" t="s">
        <v>160</v>
      </c>
      <c r="C31" s="167">
        <v>0</v>
      </c>
      <c r="D31" s="187">
        <v>5.5069999999999997</v>
      </c>
      <c r="E31" s="188">
        <v>0.52400000000000002</v>
      </c>
      <c r="F31" s="189">
        <v>3.3000000000000002E-2</v>
      </c>
      <c r="G31" s="190">
        <v>698.21</v>
      </c>
      <c r="H31" s="190">
        <v>7.62</v>
      </c>
      <c r="I31" s="193">
        <v>7.62</v>
      </c>
      <c r="J31" s="194">
        <v>0.156</v>
      </c>
      <c r="K31" s="46"/>
    </row>
    <row r="32" spans="1:11" ht="32.25" customHeight="1" x14ac:dyDescent="0.25">
      <c r="A32" s="17" t="s">
        <v>108</v>
      </c>
      <c r="B32" s="43" t="s">
        <v>161</v>
      </c>
      <c r="C32" s="167">
        <v>0</v>
      </c>
      <c r="D32" s="187">
        <v>3.125</v>
      </c>
      <c r="E32" s="188">
        <v>0.23300000000000001</v>
      </c>
      <c r="F32" s="189">
        <v>8.9999999999999993E-3</v>
      </c>
      <c r="G32" s="190">
        <v>102.86</v>
      </c>
      <c r="H32" s="190">
        <v>8.83</v>
      </c>
      <c r="I32" s="193">
        <v>8.83</v>
      </c>
      <c r="J32" s="194">
        <v>7.6999999999999999E-2</v>
      </c>
      <c r="K32" s="46"/>
    </row>
    <row r="33" spans="1:11" ht="32.25" customHeight="1" x14ac:dyDescent="0.25">
      <c r="A33" s="17" t="s">
        <v>110</v>
      </c>
      <c r="B33" s="43" t="s">
        <v>162</v>
      </c>
      <c r="C33" s="167">
        <v>0</v>
      </c>
      <c r="D33" s="187">
        <v>3.125</v>
      </c>
      <c r="E33" s="188">
        <v>0.23300000000000001</v>
      </c>
      <c r="F33" s="189">
        <v>8.9999999999999993E-3</v>
      </c>
      <c r="G33" s="190">
        <v>952.43</v>
      </c>
      <c r="H33" s="190">
        <v>8.83</v>
      </c>
      <c r="I33" s="193">
        <v>8.83</v>
      </c>
      <c r="J33" s="194">
        <v>7.6999999999999999E-2</v>
      </c>
      <c r="K33" s="46"/>
    </row>
    <row r="34" spans="1:11" ht="32.25" customHeight="1" x14ac:dyDescent="0.25">
      <c r="A34" s="17" t="s">
        <v>112</v>
      </c>
      <c r="B34" s="43" t="s">
        <v>163</v>
      </c>
      <c r="C34" s="167">
        <v>0</v>
      </c>
      <c r="D34" s="187">
        <v>3.125</v>
      </c>
      <c r="E34" s="188">
        <v>0.23300000000000001</v>
      </c>
      <c r="F34" s="189">
        <v>8.9999999999999993E-3</v>
      </c>
      <c r="G34" s="190">
        <v>2585.12</v>
      </c>
      <c r="H34" s="190">
        <v>8.83</v>
      </c>
      <c r="I34" s="193">
        <v>8.83</v>
      </c>
      <c r="J34" s="194">
        <v>7.6999999999999999E-2</v>
      </c>
      <c r="K34" s="46"/>
    </row>
    <row r="35" spans="1:11" ht="32.25" customHeight="1" x14ac:dyDescent="0.25">
      <c r="A35" s="17" t="s">
        <v>114</v>
      </c>
      <c r="B35" s="43" t="s">
        <v>164</v>
      </c>
      <c r="C35" s="167">
        <v>0</v>
      </c>
      <c r="D35" s="187">
        <v>3.125</v>
      </c>
      <c r="E35" s="188">
        <v>0.23300000000000001</v>
      </c>
      <c r="F35" s="189">
        <v>8.9999999999999993E-3</v>
      </c>
      <c r="G35" s="190">
        <v>4700.0600000000004</v>
      </c>
      <c r="H35" s="190">
        <v>8.83</v>
      </c>
      <c r="I35" s="193">
        <v>8.83</v>
      </c>
      <c r="J35" s="194">
        <v>7.6999999999999999E-2</v>
      </c>
      <c r="K35" s="46"/>
    </row>
    <row r="36" spans="1:11" ht="32.25" customHeight="1" x14ac:dyDescent="0.25">
      <c r="A36" s="17" t="s">
        <v>116</v>
      </c>
      <c r="B36" s="43" t="s">
        <v>165</v>
      </c>
      <c r="C36" s="167">
        <v>0</v>
      </c>
      <c r="D36" s="187">
        <v>3.125</v>
      </c>
      <c r="E36" s="188">
        <v>0.23300000000000001</v>
      </c>
      <c r="F36" s="189">
        <v>8.9999999999999993E-3</v>
      </c>
      <c r="G36" s="190">
        <v>11785.66</v>
      </c>
      <c r="H36" s="190">
        <v>8.83</v>
      </c>
      <c r="I36" s="193">
        <v>8.83</v>
      </c>
      <c r="J36" s="194">
        <v>7.6999999999999999E-2</v>
      </c>
      <c r="K36" s="46"/>
    </row>
    <row r="37" spans="1:11" ht="32.25" customHeight="1" x14ac:dyDescent="0.25">
      <c r="A37" s="17" t="s">
        <v>118</v>
      </c>
      <c r="B37" s="46" t="s">
        <v>166</v>
      </c>
      <c r="C37" s="167" t="s">
        <v>120</v>
      </c>
      <c r="D37" s="195">
        <v>39.633000000000003</v>
      </c>
      <c r="E37" s="196">
        <v>2.96</v>
      </c>
      <c r="F37" s="189">
        <v>1.6559999999999999</v>
      </c>
      <c r="G37" s="191">
        <v>0</v>
      </c>
      <c r="H37" s="191">
        <v>0</v>
      </c>
      <c r="I37" s="191">
        <v>0</v>
      </c>
      <c r="J37" s="192">
        <v>0</v>
      </c>
      <c r="K37" s="46"/>
    </row>
    <row r="38" spans="1:11" ht="27.75" customHeight="1" x14ac:dyDescent="0.25">
      <c r="A38" s="17" t="s">
        <v>121</v>
      </c>
      <c r="B38" s="47" t="s">
        <v>167</v>
      </c>
      <c r="C38" s="166" t="s">
        <v>123</v>
      </c>
      <c r="D38" s="187">
        <v>-8.0399999999999991</v>
      </c>
      <c r="E38" s="188">
        <v>-0.95899999999999996</v>
      </c>
      <c r="F38" s="189">
        <v>-7.9000000000000001E-2</v>
      </c>
      <c r="G38" s="158">
        <v>0</v>
      </c>
      <c r="H38" s="191">
        <v>0</v>
      </c>
      <c r="I38" s="191">
        <v>0</v>
      </c>
      <c r="J38" s="192">
        <v>0</v>
      </c>
      <c r="K38" s="46"/>
    </row>
    <row r="39" spans="1:11" ht="27.75" customHeight="1" x14ac:dyDescent="0.25">
      <c r="A39" s="17" t="s">
        <v>124</v>
      </c>
      <c r="B39" s="46"/>
      <c r="C39" s="167">
        <v>0</v>
      </c>
      <c r="D39" s="187">
        <v>-6.7160000000000002</v>
      </c>
      <c r="E39" s="188">
        <v>-0.76900000000000002</v>
      </c>
      <c r="F39" s="189">
        <v>-6.0999999999999999E-2</v>
      </c>
      <c r="G39" s="158">
        <v>0</v>
      </c>
      <c r="H39" s="191">
        <v>0</v>
      </c>
      <c r="I39" s="191">
        <v>0</v>
      </c>
      <c r="J39" s="192">
        <v>0</v>
      </c>
      <c r="K39" s="46"/>
    </row>
    <row r="40" spans="1:11" ht="27.75" customHeight="1" x14ac:dyDescent="0.25">
      <c r="A40" s="17" t="s">
        <v>125</v>
      </c>
      <c r="B40" s="46" t="s">
        <v>168</v>
      </c>
      <c r="C40" s="167">
        <v>0</v>
      </c>
      <c r="D40" s="187">
        <v>-8.0399999999999991</v>
      </c>
      <c r="E40" s="188">
        <v>-0.95899999999999996</v>
      </c>
      <c r="F40" s="189">
        <v>-7.9000000000000001E-2</v>
      </c>
      <c r="G40" s="158">
        <v>0</v>
      </c>
      <c r="H40" s="191">
        <v>0</v>
      </c>
      <c r="I40" s="191">
        <v>0</v>
      </c>
      <c r="J40" s="194">
        <v>0.28000000000000003</v>
      </c>
      <c r="K40" s="46"/>
    </row>
    <row r="41" spans="1:11" ht="27.75" customHeight="1" x14ac:dyDescent="0.25">
      <c r="A41" s="17" t="s">
        <v>127</v>
      </c>
      <c r="B41" s="46" t="s">
        <v>169</v>
      </c>
      <c r="C41" s="167">
        <v>0</v>
      </c>
      <c r="D41" s="187">
        <v>-8.0399999999999991</v>
      </c>
      <c r="E41" s="188">
        <v>-0.95899999999999996</v>
      </c>
      <c r="F41" s="189">
        <v>-7.9000000000000001E-2</v>
      </c>
      <c r="G41" s="158">
        <v>0</v>
      </c>
      <c r="H41" s="191">
        <v>0</v>
      </c>
      <c r="I41" s="191">
        <v>0</v>
      </c>
      <c r="J41" s="192">
        <v>0</v>
      </c>
      <c r="K41" s="46"/>
    </row>
    <row r="42" spans="1:11" ht="27.75" customHeight="1" x14ac:dyDescent="0.25">
      <c r="A42" s="17" t="s">
        <v>129</v>
      </c>
      <c r="B42" s="46" t="s">
        <v>170</v>
      </c>
      <c r="C42" s="167">
        <v>0</v>
      </c>
      <c r="D42" s="187">
        <v>-6.7160000000000002</v>
      </c>
      <c r="E42" s="188">
        <v>-0.76900000000000002</v>
      </c>
      <c r="F42" s="189">
        <v>-6.0999999999999999E-2</v>
      </c>
      <c r="G42" s="158">
        <v>0</v>
      </c>
      <c r="H42" s="191">
        <v>0</v>
      </c>
      <c r="I42" s="191">
        <v>0</v>
      </c>
      <c r="J42" s="194">
        <v>0.20899999999999999</v>
      </c>
      <c r="K42" s="46"/>
    </row>
    <row r="43" spans="1:11" ht="27.75" customHeight="1" x14ac:dyDescent="0.25">
      <c r="A43" s="17" t="s">
        <v>131</v>
      </c>
      <c r="B43" s="46" t="s">
        <v>171</v>
      </c>
      <c r="C43" s="167">
        <v>0</v>
      </c>
      <c r="D43" s="187">
        <v>-6.7160000000000002</v>
      </c>
      <c r="E43" s="188">
        <v>-0.76900000000000002</v>
      </c>
      <c r="F43" s="189">
        <v>-6.0999999999999999E-2</v>
      </c>
      <c r="G43" s="158">
        <v>0</v>
      </c>
      <c r="H43" s="191">
        <v>0</v>
      </c>
      <c r="I43" s="191">
        <v>0</v>
      </c>
      <c r="J43" s="192">
        <v>0</v>
      </c>
      <c r="K43" s="46"/>
    </row>
    <row r="44" spans="1:11" ht="27.75" customHeight="1" x14ac:dyDescent="0.25">
      <c r="A44" s="17" t="s">
        <v>133</v>
      </c>
      <c r="B44" s="46" t="s">
        <v>172</v>
      </c>
      <c r="C44" s="167">
        <v>0</v>
      </c>
      <c r="D44" s="187">
        <v>-4.1890000000000001</v>
      </c>
      <c r="E44" s="188">
        <v>-0.39800000000000002</v>
      </c>
      <c r="F44" s="189">
        <v>-2.5000000000000001E-2</v>
      </c>
      <c r="G44" s="190">
        <v>64.37</v>
      </c>
      <c r="H44" s="191">
        <v>0</v>
      </c>
      <c r="I44" s="191">
        <v>0</v>
      </c>
      <c r="J44" s="194">
        <v>0.17299999999999999</v>
      </c>
      <c r="K44" s="46"/>
    </row>
    <row r="45" spans="1:11" ht="27.75" customHeight="1" x14ac:dyDescent="0.25">
      <c r="A45" s="17" t="s">
        <v>135</v>
      </c>
      <c r="B45" s="46" t="s">
        <v>173</v>
      </c>
      <c r="C45" s="167">
        <v>0</v>
      </c>
      <c r="D45" s="187">
        <v>-4.1890000000000001</v>
      </c>
      <c r="E45" s="188">
        <v>-0.39800000000000002</v>
      </c>
      <c r="F45" s="189">
        <v>-2.5000000000000001E-2</v>
      </c>
      <c r="G45" s="190">
        <v>64.37</v>
      </c>
      <c r="H45" s="191">
        <v>0</v>
      </c>
      <c r="I45" s="191">
        <v>0</v>
      </c>
      <c r="J45" s="192">
        <v>0</v>
      </c>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4DA66E29-F48B-482E-BE18-D4669D2C1D78}"/>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D3D8-35ED-4C51-AD71-38DFB9DFBA62}">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NGED West Midlands Area (GSP Group _E) for year beginning "&amp;Overview!D4</f>
        <v>Southern Electric Power Distribution plc - Illustrative LLFs in NGED West Midlands Area (GSP Group _E) for year beginning 1 April 2027</v>
      </c>
      <c r="B3" s="324"/>
      <c r="C3" s="324"/>
      <c r="D3" s="324"/>
      <c r="E3" s="324"/>
    </row>
    <row r="4" spans="1:6" ht="19.5" customHeight="1" x14ac:dyDescent="0.25">
      <c r="A4" s="402" t="s">
        <v>44</v>
      </c>
      <c r="B4" s="21" t="s">
        <v>723</v>
      </c>
      <c r="C4" s="21" t="s">
        <v>724</v>
      </c>
      <c r="D4" s="21" t="s">
        <v>725</v>
      </c>
      <c r="E4" s="21" t="s">
        <v>726</v>
      </c>
    </row>
    <row r="5" spans="1:6" ht="19.5" customHeight="1" x14ac:dyDescent="0.25">
      <c r="A5" s="403"/>
      <c r="B5" s="21" t="s">
        <v>728</v>
      </c>
      <c r="C5" s="21" t="s">
        <v>730</v>
      </c>
      <c r="D5" s="21" t="s">
        <v>731</v>
      </c>
      <c r="E5" s="21" t="s">
        <v>732</v>
      </c>
    </row>
    <row r="6" spans="1:6" ht="45" customHeight="1" x14ac:dyDescent="0.25">
      <c r="A6" s="81" t="s">
        <v>761</v>
      </c>
      <c r="B6" s="22"/>
      <c r="C6" s="22"/>
      <c r="D6" s="24" t="s">
        <v>762</v>
      </c>
      <c r="E6" s="24" t="s">
        <v>763</v>
      </c>
    </row>
    <row r="7" spans="1:6" ht="45" customHeight="1" x14ac:dyDescent="0.25">
      <c r="A7" s="81" t="s">
        <v>764</v>
      </c>
      <c r="B7" s="24" t="s">
        <v>765</v>
      </c>
      <c r="C7" s="23" t="s">
        <v>766</v>
      </c>
      <c r="D7" s="24" t="s">
        <v>767</v>
      </c>
      <c r="E7" s="24" t="s">
        <v>763</v>
      </c>
    </row>
    <row r="8" spans="1:6" ht="45" customHeight="1" x14ac:dyDescent="0.25">
      <c r="A8" s="81" t="s">
        <v>55</v>
      </c>
      <c r="B8" s="22"/>
      <c r="C8" s="22"/>
      <c r="D8" s="24" t="s">
        <v>762</v>
      </c>
      <c r="E8" s="24" t="s">
        <v>763</v>
      </c>
    </row>
    <row r="9" spans="1:6" ht="25.5" customHeight="1" x14ac:dyDescent="0.25">
      <c r="A9" s="82" t="s">
        <v>59</v>
      </c>
      <c r="B9" s="408" t="s">
        <v>60</v>
      </c>
      <c r="C9" s="409"/>
      <c r="D9" s="409"/>
      <c r="E9" s="410"/>
    </row>
    <row r="10" spans="1:6" x14ac:dyDescent="0.25">
      <c r="A10" s="14"/>
      <c r="B10" s="13"/>
      <c r="C10" s="13"/>
      <c r="D10" s="13"/>
      <c r="E10" s="13"/>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743</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EAE395CD-BA65-4325-80A7-8813690FA084}"/>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607C3-8C8A-44B6-87EA-37A5D6A6589A}">
  <sheetPr>
    <pageSetUpPr fitToPage="1"/>
  </sheetPr>
  <dimension ref="A1:F40"/>
  <sheetViews>
    <sheetView showGridLines="0" zoomScale="80" zoomScaleNormal="80" zoomScaleSheetLayoutView="100" workbookViewId="0">
      <selection activeCell="R28" sqref="R28"/>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NPG Northeast Area (GSP Group _F) for year beginning "&amp;Overview!D4</f>
        <v>Southern Electric Power Distribution plc - Illustrative LLFs in NPG Northeast Area (GSP Group _F) for year beginning 1 April 2027</v>
      </c>
      <c r="B3" s="324"/>
      <c r="C3" s="324"/>
      <c r="D3" s="324"/>
      <c r="E3" s="324"/>
    </row>
    <row r="4" spans="1:6" ht="19.5" customHeight="1" x14ac:dyDescent="0.25">
      <c r="A4" s="413" t="s">
        <v>44</v>
      </c>
      <c r="B4" s="283" t="s">
        <v>723</v>
      </c>
      <c r="C4" s="283" t="s">
        <v>724</v>
      </c>
      <c r="D4" s="283" t="s">
        <v>725</v>
      </c>
      <c r="E4" s="283" t="s">
        <v>726</v>
      </c>
    </row>
    <row r="5" spans="1:6" ht="19.5" customHeight="1" x14ac:dyDescent="0.25">
      <c r="A5" s="414"/>
      <c r="B5" s="283" t="s">
        <v>728</v>
      </c>
      <c r="C5" s="283" t="s">
        <v>730</v>
      </c>
      <c r="D5" s="283" t="s">
        <v>731</v>
      </c>
      <c r="E5" s="283" t="s">
        <v>732</v>
      </c>
    </row>
    <row r="6" spans="1:6" ht="45" customHeight="1" x14ac:dyDescent="0.25">
      <c r="A6" s="294"/>
      <c r="B6" s="197"/>
      <c r="C6" s="197"/>
      <c r="D6" s="197"/>
      <c r="E6" s="197"/>
    </row>
    <row r="7" spans="1:6" ht="45" customHeight="1" x14ac:dyDescent="0.25">
      <c r="A7" s="294"/>
      <c r="B7" s="197"/>
      <c r="C7" s="197"/>
      <c r="D7" s="197"/>
      <c r="E7" s="197"/>
    </row>
    <row r="8" spans="1:6" ht="45" customHeight="1" x14ac:dyDescent="0.25">
      <c r="A8" s="294"/>
      <c r="B8" s="197"/>
      <c r="C8" s="197"/>
      <c r="D8" s="197"/>
      <c r="E8" s="197"/>
    </row>
    <row r="9" spans="1:6" x14ac:dyDescent="0.25">
      <c r="A9" s="296" t="s">
        <v>59</v>
      </c>
      <c r="B9" s="415" t="s">
        <v>60</v>
      </c>
      <c r="C9" s="416"/>
      <c r="D9" s="416"/>
      <c r="E9" s="417"/>
    </row>
    <row r="10" spans="1:6" x14ac:dyDescent="0.25">
      <c r="A10" s="297"/>
      <c r="B10" s="298"/>
      <c r="C10" s="298"/>
      <c r="D10" s="298"/>
      <c r="E10" s="298"/>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743</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A12:F12"/>
    <mergeCell ref="A13:F13"/>
    <mergeCell ref="B9:E9"/>
  </mergeCells>
  <hyperlinks>
    <hyperlink ref="A1" location="Overview!A1" display="Back to Overview" xr:uid="{ED9C520D-4918-4A3C-9D0D-A4FDD99B7636}"/>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71C2-B82E-41FB-85C5-008CE4E82E10}">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NPG Northeast Area (GSP Group _F) for year beginning "&amp;Overview!D4</f>
        <v>Southern Electric Power Distribution plc - Illustrative LLFs in NPG Northeast Area (GSP Group _F) for year beginning 1 April 2027</v>
      </c>
      <c r="B3" s="324"/>
      <c r="C3" s="324"/>
      <c r="D3" s="324"/>
      <c r="E3" s="324"/>
    </row>
    <row r="4" spans="1:6" ht="19.5" customHeight="1" x14ac:dyDescent="0.25">
      <c r="A4" s="413" t="s">
        <v>44</v>
      </c>
      <c r="B4" s="283" t="s">
        <v>723</v>
      </c>
      <c r="C4" s="283" t="s">
        <v>724</v>
      </c>
      <c r="D4" s="283" t="s">
        <v>725</v>
      </c>
      <c r="E4" s="283" t="s">
        <v>726</v>
      </c>
    </row>
    <row r="5" spans="1:6" ht="19.5" customHeight="1" x14ac:dyDescent="0.25">
      <c r="A5" s="414"/>
      <c r="B5" s="283" t="s">
        <v>728</v>
      </c>
      <c r="C5" s="283" t="s">
        <v>730</v>
      </c>
      <c r="D5" s="283" t="s">
        <v>731</v>
      </c>
      <c r="E5" s="283" t="s">
        <v>732</v>
      </c>
    </row>
    <row r="6" spans="1:6" ht="45" customHeight="1" x14ac:dyDescent="0.25">
      <c r="A6" s="294"/>
      <c r="B6" s="197"/>
      <c r="C6" s="197"/>
      <c r="D6" s="197"/>
      <c r="E6" s="197"/>
    </row>
    <row r="7" spans="1:6" ht="45" customHeight="1" x14ac:dyDescent="0.25">
      <c r="A7" s="294"/>
      <c r="B7" s="197"/>
      <c r="C7" s="197"/>
      <c r="D7" s="197"/>
      <c r="E7" s="197"/>
    </row>
    <row r="8" spans="1:6" ht="45" customHeight="1" x14ac:dyDescent="0.25">
      <c r="A8" s="294"/>
      <c r="B8" s="197"/>
      <c r="C8" s="197"/>
      <c r="D8" s="197"/>
      <c r="E8" s="197"/>
    </row>
    <row r="9" spans="1:6" x14ac:dyDescent="0.25">
      <c r="A9" s="296" t="s">
        <v>59</v>
      </c>
      <c r="B9" s="415" t="s">
        <v>60</v>
      </c>
      <c r="C9" s="416"/>
      <c r="D9" s="416"/>
      <c r="E9" s="417"/>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743</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A12:F12"/>
    <mergeCell ref="A13:F13"/>
    <mergeCell ref="B9:E9"/>
  </mergeCells>
  <hyperlinks>
    <hyperlink ref="A1" location="Overview!A1" display="Back to Overview" xr:uid="{500858B1-204F-45A1-A408-AA5F4D20116B}"/>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C233E-B3F8-4B69-B44C-79D89DADF736}">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SP Electricity North West Area (GSP Group _G) for year beginning "&amp;Overview!D4</f>
        <v>Southern Electric Power Distribution plc - Illustrative LLFs in SP Electricity North West Area (GSP Group _G) for year beginning 1 April 2027</v>
      </c>
      <c r="B3" s="324"/>
      <c r="C3" s="324"/>
      <c r="D3" s="324"/>
      <c r="E3" s="324"/>
    </row>
    <row r="4" spans="1:6" ht="19.5" customHeight="1" x14ac:dyDescent="0.25">
      <c r="A4" s="413" t="s">
        <v>44</v>
      </c>
      <c r="B4" s="283" t="s">
        <v>723</v>
      </c>
      <c r="C4" s="283" t="s">
        <v>724</v>
      </c>
      <c r="D4" s="283" t="s">
        <v>725</v>
      </c>
      <c r="E4" s="283" t="s">
        <v>726</v>
      </c>
    </row>
    <row r="5" spans="1:6" ht="19.5" customHeight="1" x14ac:dyDescent="0.25">
      <c r="A5" s="414"/>
      <c r="B5" s="283" t="s">
        <v>728</v>
      </c>
      <c r="C5" s="283" t="s">
        <v>730</v>
      </c>
      <c r="D5" s="283" t="s">
        <v>731</v>
      </c>
      <c r="E5" s="283" t="s">
        <v>732</v>
      </c>
    </row>
    <row r="6" spans="1:6" ht="45" customHeight="1" x14ac:dyDescent="0.25">
      <c r="A6" s="197"/>
      <c r="B6" s="197"/>
      <c r="C6" s="197"/>
      <c r="D6" s="197"/>
      <c r="E6" s="197"/>
    </row>
    <row r="7" spans="1:6" ht="45" customHeight="1" x14ac:dyDescent="0.25">
      <c r="A7" s="197"/>
      <c r="B7" s="197"/>
      <c r="C7" s="197"/>
      <c r="D7" s="197"/>
      <c r="E7" s="197"/>
    </row>
    <row r="8" spans="1:6" ht="45" customHeight="1" x14ac:dyDescent="0.25">
      <c r="A8" s="197"/>
      <c r="B8" s="197"/>
      <c r="C8" s="197"/>
      <c r="D8" s="197"/>
      <c r="E8" s="197"/>
    </row>
    <row r="9" spans="1:6" x14ac:dyDescent="0.25">
      <c r="A9" s="296" t="s">
        <v>59</v>
      </c>
      <c r="B9" s="415" t="s">
        <v>60</v>
      </c>
      <c r="C9" s="416"/>
      <c r="D9" s="416"/>
      <c r="E9" s="417"/>
    </row>
    <row r="10" spans="1:6" x14ac:dyDescent="0.25">
      <c r="A10" s="14"/>
      <c r="B10" s="13"/>
      <c r="C10" s="13"/>
      <c r="D10" s="13"/>
      <c r="E10" s="13"/>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743</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48142E26-69EB-4FC9-99DA-897D43430DBA}"/>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0E4B9-88C3-4B3B-AC98-DDFC5C411821}">
  <sheetPr>
    <pageSetUpPr fitToPage="1"/>
  </sheetPr>
  <dimension ref="A1:G40"/>
  <sheetViews>
    <sheetView showGridLines="0" zoomScale="80" zoomScaleNormal="80" zoomScaleSheetLayoutView="100" workbookViewId="0">
      <selection activeCell="G3" sqref="G3"/>
    </sheetView>
  </sheetViews>
  <sheetFormatPr defaultRowHeight="13.2" x14ac:dyDescent="0.25"/>
  <cols>
    <col min="1" max="7" width="24" customWidth="1"/>
  </cols>
  <sheetData>
    <row r="1" spans="1:7" ht="27.75" customHeight="1" x14ac:dyDescent="0.25">
      <c r="A1" s="302" t="s">
        <v>40</v>
      </c>
    </row>
    <row r="2" spans="1:7" ht="44.25" customHeight="1" x14ac:dyDescent="0.25">
      <c r="A2" s="418" t="s">
        <v>722</v>
      </c>
      <c r="B2" s="418"/>
      <c r="C2" s="418"/>
      <c r="D2" s="418"/>
      <c r="E2" s="418"/>
      <c r="F2" s="418"/>
    </row>
    <row r="3" spans="1:7" ht="47.25" customHeight="1" x14ac:dyDescent="0.25">
      <c r="A3" s="366" t="str">
        <f>Overview!B4&amp; " - Illustrative LLFs in UKPN SPN Area (GSP Group _J) for year beginning "&amp;Overview!D4</f>
        <v>Southern Electric Power Distribution plc - Illustrative LLFs in UKPN SPN Area (GSP Group _J) for year beginning 1 April 2027</v>
      </c>
      <c r="B3" s="404"/>
      <c r="C3" s="404"/>
      <c r="D3" s="404"/>
      <c r="E3" s="404"/>
      <c r="F3" s="405"/>
    </row>
    <row r="4" spans="1:7" ht="19.5" customHeight="1" x14ac:dyDescent="0.25">
      <c r="A4" s="402" t="s">
        <v>44</v>
      </c>
      <c r="B4" s="21" t="s">
        <v>723</v>
      </c>
      <c r="C4" s="21" t="s">
        <v>724</v>
      </c>
      <c r="D4" s="21" t="s">
        <v>725</v>
      </c>
      <c r="E4" s="21" t="s">
        <v>726</v>
      </c>
      <c r="F4" s="21" t="s">
        <v>727</v>
      </c>
    </row>
    <row r="5" spans="1:7" ht="19.5" customHeight="1" x14ac:dyDescent="0.25">
      <c r="A5" s="411"/>
      <c r="B5" s="21" t="s">
        <v>728</v>
      </c>
      <c r="C5" s="21" t="s">
        <v>729</v>
      </c>
      <c r="D5" s="21" t="s">
        <v>730</v>
      </c>
      <c r="E5" s="21" t="s">
        <v>731</v>
      </c>
      <c r="F5" s="21" t="s">
        <v>732</v>
      </c>
    </row>
    <row r="6" spans="1:7" ht="45" customHeight="1" x14ac:dyDescent="0.25">
      <c r="A6" s="180" t="s">
        <v>733</v>
      </c>
      <c r="B6" s="24" t="s">
        <v>734</v>
      </c>
      <c r="C6" s="22"/>
      <c r="D6" s="86" t="s">
        <v>735</v>
      </c>
      <c r="E6" s="22"/>
      <c r="F6" s="22"/>
    </row>
    <row r="7" spans="1:7" ht="45" customHeight="1" x14ac:dyDescent="0.25">
      <c r="A7" s="180" t="s">
        <v>736</v>
      </c>
      <c r="B7" s="22"/>
      <c r="C7" s="24" t="s">
        <v>737</v>
      </c>
      <c r="D7" s="22"/>
      <c r="E7" s="22"/>
      <c r="F7" s="22"/>
    </row>
    <row r="8" spans="1:7" ht="45" customHeight="1" x14ac:dyDescent="0.25">
      <c r="A8" s="180" t="s">
        <v>738</v>
      </c>
      <c r="B8" s="22"/>
      <c r="C8" s="22"/>
      <c r="D8" s="24" t="s">
        <v>737</v>
      </c>
      <c r="E8" s="22"/>
      <c r="F8" s="22"/>
    </row>
    <row r="9" spans="1:7" ht="25.5" customHeight="1" x14ac:dyDescent="0.25">
      <c r="A9" s="180" t="s">
        <v>739</v>
      </c>
      <c r="B9" s="22"/>
      <c r="C9" s="22"/>
      <c r="D9" s="22"/>
      <c r="E9" s="86" t="s">
        <v>740</v>
      </c>
      <c r="F9" s="86" t="s">
        <v>741</v>
      </c>
    </row>
    <row r="10" spans="1:7" ht="12.9" customHeight="1" x14ac:dyDescent="0.25">
      <c r="A10" s="180" t="s">
        <v>59</v>
      </c>
      <c r="B10" s="333" t="s">
        <v>496</v>
      </c>
      <c r="C10" s="399"/>
      <c r="D10" s="399"/>
      <c r="E10" s="399"/>
      <c r="F10" s="334"/>
    </row>
    <row r="11" spans="1:7" x14ac:dyDescent="0.25">
      <c r="B11" s="13"/>
      <c r="C11" s="13"/>
      <c r="D11" s="13"/>
      <c r="E11" s="13"/>
    </row>
    <row r="12" spans="1:7" ht="22.5" customHeight="1" x14ac:dyDescent="0.25">
      <c r="A12" s="328" t="s">
        <v>742</v>
      </c>
      <c r="B12" s="398"/>
      <c r="C12" s="398"/>
      <c r="D12" s="398"/>
      <c r="E12" s="398"/>
      <c r="F12" s="398"/>
      <c r="G12" s="329"/>
    </row>
    <row r="13" spans="1:7" ht="22.5" customHeight="1" x14ac:dyDescent="0.25">
      <c r="A13" s="328" t="s">
        <v>772</v>
      </c>
      <c r="B13" s="398"/>
      <c r="C13" s="398"/>
      <c r="D13" s="398"/>
      <c r="E13" s="398"/>
      <c r="F13" s="398"/>
      <c r="G13" s="329"/>
    </row>
    <row r="14" spans="1:7" ht="33" customHeight="1" x14ac:dyDescent="0.25">
      <c r="A14" s="21" t="s">
        <v>744</v>
      </c>
      <c r="B14" s="21" t="s">
        <v>723</v>
      </c>
      <c r="C14" s="21" t="s">
        <v>724</v>
      </c>
      <c r="D14" s="21" t="s">
        <v>725</v>
      </c>
      <c r="E14" s="21" t="s">
        <v>726</v>
      </c>
      <c r="F14" s="21" t="s">
        <v>727</v>
      </c>
      <c r="G14" s="21" t="s">
        <v>745</v>
      </c>
    </row>
    <row r="15" spans="1:7" ht="22.5" customHeight="1" x14ac:dyDescent="0.25">
      <c r="A15" s="205" t="s">
        <v>746</v>
      </c>
      <c r="B15" s="206"/>
      <c r="C15" s="206"/>
      <c r="D15" s="206"/>
      <c r="E15" s="206"/>
      <c r="F15" s="206"/>
      <c r="G15" s="12"/>
    </row>
    <row r="16" spans="1:7" ht="22.5" customHeight="1" x14ac:dyDescent="0.25">
      <c r="A16" s="1" t="s">
        <v>747</v>
      </c>
      <c r="B16" s="12"/>
      <c r="C16" s="12"/>
      <c r="D16" s="12"/>
      <c r="E16" s="12"/>
      <c r="F16" s="12"/>
      <c r="G16" s="12"/>
    </row>
    <row r="17" spans="1:7" ht="22.5" customHeight="1" x14ac:dyDescent="0.25">
      <c r="A17" s="1" t="s">
        <v>748</v>
      </c>
      <c r="B17" s="12"/>
      <c r="C17" s="12"/>
      <c r="D17" s="12"/>
      <c r="E17" s="12"/>
      <c r="F17" s="12"/>
      <c r="G17" s="12"/>
    </row>
    <row r="18" spans="1:7" ht="22.5" customHeight="1" x14ac:dyDescent="0.25">
      <c r="A18" s="1" t="s">
        <v>749</v>
      </c>
      <c r="B18" s="12"/>
      <c r="C18" s="12"/>
      <c r="D18" s="12"/>
      <c r="E18" s="12"/>
      <c r="F18" s="12"/>
      <c r="G18" s="12"/>
    </row>
    <row r="19" spans="1:7" ht="22.5" customHeight="1" x14ac:dyDescent="0.25">
      <c r="A19" s="1" t="s">
        <v>750</v>
      </c>
      <c r="B19" s="12"/>
      <c r="C19" s="12"/>
      <c r="D19" s="12"/>
      <c r="E19" s="12"/>
      <c r="F19" s="12"/>
      <c r="G19" s="12"/>
    </row>
    <row r="20" spans="1:7" ht="22.5" customHeight="1" x14ac:dyDescent="0.25">
      <c r="A20" s="1" t="s">
        <v>750</v>
      </c>
      <c r="B20" s="12"/>
      <c r="C20" s="12"/>
      <c r="D20" s="12"/>
      <c r="E20" s="12"/>
      <c r="F20" s="12"/>
      <c r="G20" s="12"/>
    </row>
    <row r="21" spans="1:7" ht="22.5" customHeight="1" x14ac:dyDescent="0.25">
      <c r="A21" s="1" t="s">
        <v>751</v>
      </c>
      <c r="B21" s="12"/>
      <c r="C21" s="12"/>
      <c r="D21" s="12"/>
      <c r="E21" s="12"/>
      <c r="F21" s="12"/>
      <c r="G21" s="12"/>
    </row>
    <row r="22" spans="1:7" ht="22.5" customHeight="1" x14ac:dyDescent="0.25">
      <c r="A22" s="1" t="s">
        <v>751</v>
      </c>
      <c r="B22" s="12"/>
      <c r="C22" s="12"/>
      <c r="D22" s="12"/>
      <c r="E22" s="12"/>
      <c r="F22" s="12"/>
      <c r="G22" s="12"/>
    </row>
    <row r="24" spans="1:7" ht="22.5" customHeight="1" x14ac:dyDescent="0.25">
      <c r="A24" s="328" t="s">
        <v>752</v>
      </c>
      <c r="B24" s="398"/>
      <c r="C24" s="398"/>
      <c r="D24" s="398"/>
      <c r="E24" s="398"/>
      <c r="F24" s="398"/>
      <c r="G24" s="329"/>
    </row>
    <row r="25" spans="1:7" ht="22.5" customHeight="1" x14ac:dyDescent="0.25">
      <c r="A25" s="412" t="s">
        <v>753</v>
      </c>
      <c r="B25" s="412"/>
      <c r="C25" s="412"/>
      <c r="D25" s="412"/>
      <c r="E25" s="412"/>
      <c r="F25" s="412"/>
      <c r="G25" s="412"/>
    </row>
    <row r="26" spans="1:7" ht="33" customHeight="1" x14ac:dyDescent="0.25">
      <c r="A26" s="21" t="s">
        <v>754</v>
      </c>
      <c r="B26" s="21" t="s">
        <v>723</v>
      </c>
      <c r="C26" s="21" t="s">
        <v>724</v>
      </c>
      <c r="D26" s="21" t="s">
        <v>725</v>
      </c>
      <c r="E26" s="21" t="s">
        <v>726</v>
      </c>
      <c r="F26" s="21" t="s">
        <v>727</v>
      </c>
      <c r="G26" s="21" t="s">
        <v>745</v>
      </c>
    </row>
    <row r="27" spans="1:7" ht="22.5" customHeight="1" x14ac:dyDescent="0.25">
      <c r="A27" s="1" t="s">
        <v>755</v>
      </c>
      <c r="B27" s="12"/>
      <c r="C27" s="12"/>
      <c r="D27" s="12"/>
      <c r="E27" s="12"/>
      <c r="F27" s="12"/>
      <c r="G27" s="12"/>
    </row>
    <row r="28" spans="1:7" ht="22.5" customHeight="1" x14ac:dyDescent="0.25">
      <c r="A28" s="1" t="s">
        <v>756</v>
      </c>
      <c r="B28" s="12"/>
      <c r="C28" s="12"/>
      <c r="D28" s="12"/>
      <c r="E28" s="12"/>
      <c r="F28" s="12"/>
      <c r="G28" s="12"/>
    </row>
    <row r="29" spans="1:7" ht="22.5" customHeight="1" x14ac:dyDescent="0.25">
      <c r="A29" s="1" t="s">
        <v>757</v>
      </c>
      <c r="B29" s="12"/>
      <c r="C29" s="12"/>
      <c r="D29" s="12"/>
      <c r="E29" s="12"/>
      <c r="F29" s="12"/>
      <c r="G29" s="12"/>
    </row>
    <row r="30" spans="1:7" ht="22.5" customHeight="1" x14ac:dyDescent="0.25">
      <c r="A30" s="1" t="s">
        <v>758</v>
      </c>
      <c r="B30" s="12"/>
      <c r="C30" s="12"/>
      <c r="D30" s="12"/>
      <c r="E30" s="12"/>
      <c r="F30" s="12"/>
      <c r="G30" s="12"/>
    </row>
    <row r="31" spans="1:7" ht="22.5" customHeight="1" x14ac:dyDescent="0.25">
      <c r="A31" s="1" t="s">
        <v>759</v>
      </c>
      <c r="B31" s="12"/>
      <c r="C31" s="12"/>
      <c r="D31" s="12"/>
      <c r="E31" s="12"/>
      <c r="F31" s="12"/>
      <c r="G31" s="12"/>
    </row>
    <row r="33" spans="1:7" ht="22.5" customHeight="1" x14ac:dyDescent="0.25">
      <c r="A33" s="328" t="s">
        <v>752</v>
      </c>
      <c r="B33" s="398"/>
      <c r="C33" s="398"/>
      <c r="D33" s="398"/>
      <c r="E33" s="398"/>
      <c r="F33" s="398"/>
      <c r="G33" s="329"/>
    </row>
    <row r="34" spans="1:7" ht="22.5" customHeight="1" x14ac:dyDescent="0.25">
      <c r="A34" s="328" t="s">
        <v>760</v>
      </c>
      <c r="B34" s="398"/>
      <c r="C34" s="398"/>
      <c r="D34" s="398"/>
      <c r="E34" s="398"/>
      <c r="F34" s="398"/>
      <c r="G34" s="329"/>
    </row>
    <row r="35" spans="1:7" ht="33" customHeight="1" x14ac:dyDescent="0.25">
      <c r="A35" s="21" t="s">
        <v>754</v>
      </c>
      <c r="B35" s="21" t="s">
        <v>723</v>
      </c>
      <c r="C35" s="21" t="s">
        <v>724</v>
      </c>
      <c r="D35" s="21" t="s">
        <v>725</v>
      </c>
      <c r="E35" s="21" t="s">
        <v>726</v>
      </c>
      <c r="F35" s="21" t="s">
        <v>727</v>
      </c>
      <c r="G35" s="21" t="s">
        <v>745</v>
      </c>
    </row>
    <row r="36" spans="1:7" ht="22.5" customHeight="1" x14ac:dyDescent="0.25">
      <c r="A36" s="1" t="s">
        <v>755</v>
      </c>
      <c r="B36" s="12"/>
      <c r="C36" s="12"/>
      <c r="D36" s="12"/>
      <c r="E36" s="12"/>
      <c r="F36" s="12"/>
      <c r="G36" s="12"/>
    </row>
    <row r="37" spans="1:7" ht="22.5" customHeight="1" x14ac:dyDescent="0.25">
      <c r="A37" s="1" t="s">
        <v>756</v>
      </c>
      <c r="B37" s="12"/>
      <c r="C37" s="12"/>
      <c r="D37" s="12"/>
      <c r="E37" s="12"/>
      <c r="F37" s="12"/>
      <c r="G37" s="12"/>
    </row>
    <row r="38" spans="1:7" ht="22.5" customHeight="1" x14ac:dyDescent="0.25">
      <c r="A38" s="1" t="s">
        <v>757</v>
      </c>
      <c r="B38" s="12"/>
      <c r="C38" s="12"/>
      <c r="D38" s="12"/>
      <c r="E38" s="12"/>
      <c r="F38" s="12"/>
      <c r="G38" s="12"/>
    </row>
    <row r="39" spans="1:7" ht="22.5" customHeight="1" x14ac:dyDescent="0.25">
      <c r="A39" s="1" t="s">
        <v>758</v>
      </c>
      <c r="B39" s="12"/>
      <c r="C39" s="12"/>
      <c r="D39" s="12"/>
      <c r="E39" s="12"/>
      <c r="F39" s="12"/>
      <c r="G39" s="12"/>
    </row>
    <row r="40" spans="1:7" ht="22.5" customHeight="1" x14ac:dyDescent="0.25">
      <c r="A40" s="1" t="s">
        <v>759</v>
      </c>
      <c r="B40" s="12"/>
      <c r="C40" s="12"/>
      <c r="D40" s="12"/>
      <c r="E40" s="12"/>
      <c r="F40" s="12"/>
      <c r="G40" s="12"/>
    </row>
  </sheetData>
  <mergeCells count="10">
    <mergeCell ref="A34:G34"/>
    <mergeCell ref="A12:G12"/>
    <mergeCell ref="A13:G13"/>
    <mergeCell ref="A24:G24"/>
    <mergeCell ref="A25:G25"/>
    <mergeCell ref="A4:A5"/>
    <mergeCell ref="B10:F10"/>
    <mergeCell ref="A3:F3"/>
    <mergeCell ref="A2:F2"/>
    <mergeCell ref="A33:G33"/>
  </mergeCells>
  <hyperlinks>
    <hyperlink ref="A1" location="Overview!A1" display="Back to Overview" xr:uid="{D67835D5-1AFD-4829-8E58-D2CC3672E8FB}"/>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14B3-426E-4DE3-97DA-EBA6FEDBF2D8}">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NGED South Wales Area (GSP Group _K) for year beginning "&amp;Overview!D4</f>
        <v>Southern Electric Power Distribution plc - Illustrative LLFs in NGED South Wales Area (GSP Group _K) for year beginning 1 April 2027</v>
      </c>
      <c r="B3" s="324"/>
      <c r="C3" s="324"/>
      <c r="D3" s="324"/>
      <c r="E3" s="324"/>
    </row>
    <row r="4" spans="1:6" ht="19.5" customHeight="1" x14ac:dyDescent="0.25">
      <c r="A4" s="402" t="s">
        <v>44</v>
      </c>
      <c r="B4" s="21" t="s">
        <v>723</v>
      </c>
      <c r="C4" s="21" t="s">
        <v>724</v>
      </c>
      <c r="D4" s="21" t="s">
        <v>725</v>
      </c>
      <c r="E4" s="21" t="s">
        <v>726</v>
      </c>
    </row>
    <row r="5" spans="1:6" ht="19.5" customHeight="1" x14ac:dyDescent="0.25">
      <c r="A5" s="403"/>
      <c r="B5" s="21" t="s">
        <v>728</v>
      </c>
      <c r="C5" s="21" t="s">
        <v>730</v>
      </c>
      <c r="D5" s="21" t="s">
        <v>731</v>
      </c>
      <c r="E5" s="21" t="s">
        <v>732</v>
      </c>
    </row>
    <row r="6" spans="1:6" ht="45" customHeight="1" x14ac:dyDescent="0.25">
      <c r="A6" s="81" t="s">
        <v>761</v>
      </c>
      <c r="B6" s="200"/>
      <c r="C6" s="200"/>
      <c r="D6" s="197" t="s">
        <v>773</v>
      </c>
      <c r="E6" s="197" t="s">
        <v>774</v>
      </c>
    </row>
    <row r="7" spans="1:6" ht="45" customHeight="1" x14ac:dyDescent="0.25">
      <c r="A7" s="81" t="s">
        <v>764</v>
      </c>
      <c r="B7" s="197" t="s">
        <v>765</v>
      </c>
      <c r="C7" s="295" t="s">
        <v>775</v>
      </c>
      <c r="D7" s="197" t="s">
        <v>776</v>
      </c>
      <c r="E7" s="197" t="s">
        <v>774</v>
      </c>
    </row>
    <row r="8" spans="1:6" ht="45" customHeight="1" x14ac:dyDescent="0.25">
      <c r="A8" s="81" t="s">
        <v>55</v>
      </c>
      <c r="B8" s="200"/>
      <c r="C8" s="200"/>
      <c r="D8" s="197" t="s">
        <v>773</v>
      </c>
      <c r="E8" s="197" t="s">
        <v>774</v>
      </c>
    </row>
    <row r="9" spans="1:6" ht="25.5" customHeight="1" x14ac:dyDescent="0.25">
      <c r="A9" s="82" t="s">
        <v>59</v>
      </c>
      <c r="B9" s="339" t="s">
        <v>60</v>
      </c>
      <c r="C9" s="340"/>
      <c r="D9" s="340"/>
      <c r="E9" s="341"/>
    </row>
    <row r="10" spans="1:6" x14ac:dyDescent="0.25">
      <c r="A10" s="14"/>
      <c r="B10" s="13"/>
      <c r="C10" s="13"/>
      <c r="D10" s="13"/>
      <c r="E10" s="13"/>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772</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06010A0D-B75F-4234-A575-F78FB3C1B899}"/>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4C44-3214-4B0F-AA11-37BAD744DA91}">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NGED South West Area (GSP Group _L) for year beginning "&amp;Overview!D4</f>
        <v>Southern Electric Power Distribution plc - Illustrative LLFs in NGED South West Area (GSP Group _L) for year beginning 1 April 2027</v>
      </c>
      <c r="B3" s="324"/>
      <c r="C3" s="324"/>
      <c r="D3" s="324"/>
      <c r="E3" s="324"/>
    </row>
    <row r="4" spans="1:6" ht="19.5" customHeight="1" x14ac:dyDescent="0.25">
      <c r="A4" s="402" t="s">
        <v>44</v>
      </c>
      <c r="B4" s="21" t="s">
        <v>723</v>
      </c>
      <c r="C4" s="21" t="s">
        <v>724</v>
      </c>
      <c r="D4" s="21" t="s">
        <v>725</v>
      </c>
      <c r="E4" s="21" t="s">
        <v>726</v>
      </c>
    </row>
    <row r="5" spans="1:6" ht="19.5" customHeight="1" x14ac:dyDescent="0.25">
      <c r="A5" s="403"/>
      <c r="B5" s="21" t="s">
        <v>728</v>
      </c>
      <c r="C5" s="21" t="s">
        <v>730</v>
      </c>
      <c r="D5" s="21" t="s">
        <v>731</v>
      </c>
      <c r="E5" s="21" t="s">
        <v>732</v>
      </c>
    </row>
    <row r="6" spans="1:6" ht="45" customHeight="1" x14ac:dyDescent="0.25">
      <c r="A6" s="81" t="s">
        <v>761</v>
      </c>
      <c r="B6" s="200"/>
      <c r="C6" s="200"/>
      <c r="D6" s="197" t="s">
        <v>777</v>
      </c>
      <c r="E6" s="197" t="s">
        <v>778</v>
      </c>
    </row>
    <row r="7" spans="1:6" ht="45" customHeight="1" x14ac:dyDescent="0.25">
      <c r="A7" s="81" t="s">
        <v>764</v>
      </c>
      <c r="B7" s="197" t="s">
        <v>51</v>
      </c>
      <c r="C7" s="295" t="s">
        <v>779</v>
      </c>
      <c r="D7" s="197" t="s">
        <v>780</v>
      </c>
      <c r="E7" s="197" t="s">
        <v>778</v>
      </c>
    </row>
    <row r="8" spans="1:6" ht="45" customHeight="1" x14ac:dyDescent="0.25">
      <c r="A8" s="81" t="s">
        <v>55</v>
      </c>
      <c r="B8" s="200"/>
      <c r="C8" s="200"/>
      <c r="D8" s="197" t="s">
        <v>777</v>
      </c>
      <c r="E8" s="197" t="s">
        <v>778</v>
      </c>
    </row>
    <row r="9" spans="1:6" ht="25.5" customHeight="1" x14ac:dyDescent="0.25">
      <c r="A9" s="82" t="s">
        <v>59</v>
      </c>
      <c r="B9" s="408" t="s">
        <v>60</v>
      </c>
      <c r="C9" s="409"/>
      <c r="D9" s="409"/>
      <c r="E9" s="410"/>
      <c r="F9" s="102"/>
    </row>
    <row r="10" spans="1:6" x14ac:dyDescent="0.25">
      <c r="A10" s="14"/>
      <c r="B10" s="13"/>
      <c r="C10" s="13"/>
      <c r="D10" s="13"/>
      <c r="E10" s="13"/>
    </row>
    <row r="11" spans="1:6" x14ac:dyDescent="0.25">
      <c r="B11" s="13"/>
      <c r="C11" s="13"/>
      <c r="D11" s="13"/>
      <c r="E11" s="13"/>
    </row>
    <row r="12" spans="1:6" ht="22.5" customHeight="1" x14ac:dyDescent="0.25">
      <c r="A12" s="328" t="s">
        <v>742</v>
      </c>
      <c r="B12" s="398"/>
      <c r="C12" s="398"/>
      <c r="D12" s="398"/>
      <c r="E12" s="398"/>
      <c r="F12" s="329"/>
    </row>
    <row r="13" spans="1:6" ht="22.5" customHeight="1" x14ac:dyDescent="0.25">
      <c r="A13" s="328" t="s">
        <v>772</v>
      </c>
      <c r="B13" s="398"/>
      <c r="C13" s="398"/>
      <c r="D13" s="398"/>
      <c r="E13" s="398"/>
      <c r="F13" s="329"/>
    </row>
    <row r="14" spans="1:6" ht="33" customHeight="1" x14ac:dyDescent="0.25">
      <c r="A14" s="21" t="s">
        <v>744</v>
      </c>
      <c r="B14" s="21" t="s">
        <v>723</v>
      </c>
      <c r="C14" s="21" t="s">
        <v>724</v>
      </c>
      <c r="D14" s="21" t="s">
        <v>725</v>
      </c>
      <c r="E14" s="21" t="s">
        <v>726</v>
      </c>
      <c r="F14" s="21" t="s">
        <v>745</v>
      </c>
    </row>
    <row r="15" spans="1:6" ht="22.5" customHeight="1" x14ac:dyDescent="0.25">
      <c r="A15" s="1" t="s">
        <v>746</v>
      </c>
      <c r="B15" s="12"/>
      <c r="C15" s="12"/>
      <c r="D15" s="12"/>
      <c r="E15" s="12"/>
      <c r="F15" s="12"/>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750</v>
      </c>
      <c r="B20" s="12"/>
      <c r="C20" s="12"/>
      <c r="D20" s="12"/>
      <c r="E20" s="12"/>
      <c r="F20" s="12"/>
    </row>
    <row r="21" spans="1:6" ht="22.5" customHeight="1" x14ac:dyDescent="0.25">
      <c r="A21" s="1" t="s">
        <v>751</v>
      </c>
      <c r="B21" s="12"/>
      <c r="C21" s="12"/>
      <c r="D21" s="12"/>
      <c r="E21" s="12"/>
      <c r="F21" s="12"/>
    </row>
    <row r="22" spans="1:6" ht="22.5" customHeight="1" x14ac:dyDescent="0.25">
      <c r="A22" s="1" t="s">
        <v>751</v>
      </c>
      <c r="B22" s="12"/>
      <c r="C22" s="12"/>
      <c r="D22" s="12"/>
      <c r="E22" s="12"/>
      <c r="F22" s="12"/>
    </row>
    <row r="24" spans="1:6" ht="22.5" customHeight="1" x14ac:dyDescent="0.25">
      <c r="A24" s="328" t="s">
        <v>752</v>
      </c>
      <c r="B24" s="398"/>
      <c r="C24" s="398"/>
      <c r="D24" s="398"/>
      <c r="E24" s="398"/>
      <c r="F24" s="329"/>
    </row>
    <row r="25" spans="1:6" ht="22.5" customHeight="1" x14ac:dyDescent="0.25">
      <c r="A25" s="328" t="s">
        <v>753</v>
      </c>
      <c r="B25" s="398"/>
      <c r="C25" s="398"/>
      <c r="D25" s="398"/>
      <c r="E25" s="398"/>
      <c r="F25" s="329"/>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28" t="s">
        <v>752</v>
      </c>
      <c r="B33" s="398"/>
      <c r="C33" s="398"/>
      <c r="D33" s="398"/>
      <c r="E33" s="398"/>
      <c r="F33" s="329"/>
    </row>
    <row r="34" spans="1:6" ht="22.5" customHeight="1" x14ac:dyDescent="0.25">
      <c r="A34" s="328" t="s">
        <v>760</v>
      </c>
      <c r="B34" s="398"/>
      <c r="C34" s="398"/>
      <c r="D34" s="398"/>
      <c r="E34" s="398"/>
      <c r="F34" s="329"/>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B65B7BEA-5482-479E-906E-E1802E5D7FC4}"/>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9C3A5-9693-475E-82FC-16ED1EAC4336}">
  <sheetPr>
    <pageSetUpPr fitToPage="1"/>
  </sheetPr>
  <dimension ref="A1:F41"/>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2" t="s">
        <v>40</v>
      </c>
    </row>
    <row r="2" spans="1:6" ht="44.25" customHeight="1" x14ac:dyDescent="0.25">
      <c r="A2" s="406" t="s">
        <v>722</v>
      </c>
      <c r="B2" s="407"/>
      <c r="C2" s="407"/>
      <c r="D2" s="407"/>
      <c r="E2" s="407"/>
    </row>
    <row r="3" spans="1:6" ht="47.25" customHeight="1" x14ac:dyDescent="0.25">
      <c r="A3" s="324" t="str">
        <f>Overview!B4&amp; " - Illustrative LLFs in NPG Yorkshire Area (GSP Group _M) for year beginning "&amp;Overview!D4</f>
        <v>Southern Electric Power Distribution plc - Illustrative LLFs in NPG Yorkshire Area (GSP Group _M) for year beginning 1 April 2027</v>
      </c>
      <c r="B3" s="324"/>
      <c r="C3" s="324"/>
      <c r="D3" s="324"/>
      <c r="E3" s="324"/>
    </row>
    <row r="4" spans="1:6" ht="19.5" customHeight="1" x14ac:dyDescent="0.25">
      <c r="A4" s="413" t="s">
        <v>44</v>
      </c>
      <c r="B4" s="283" t="s">
        <v>723</v>
      </c>
      <c r="C4" s="283" t="s">
        <v>724</v>
      </c>
      <c r="D4" s="283" t="s">
        <v>725</v>
      </c>
      <c r="E4" s="283" t="s">
        <v>726</v>
      </c>
    </row>
    <row r="5" spans="1:6" ht="19.5" customHeight="1" x14ac:dyDescent="0.25">
      <c r="A5" s="414"/>
      <c r="B5" s="283" t="s">
        <v>728</v>
      </c>
      <c r="C5" s="283" t="s">
        <v>730</v>
      </c>
      <c r="D5" s="283" t="s">
        <v>731</v>
      </c>
      <c r="E5" s="283" t="s">
        <v>732</v>
      </c>
    </row>
    <row r="6" spans="1:6" ht="45" customHeight="1" x14ac:dyDescent="0.25">
      <c r="A6" s="296"/>
      <c r="B6" s="198"/>
      <c r="C6" s="198"/>
      <c r="D6" s="198"/>
      <c r="E6" s="198"/>
    </row>
    <row r="7" spans="1:6" ht="45" customHeight="1" x14ac:dyDescent="0.25">
      <c r="A7" s="296"/>
      <c r="B7" s="198"/>
      <c r="C7" s="198"/>
      <c r="D7" s="198"/>
      <c r="E7" s="198"/>
    </row>
    <row r="8" spans="1:6" ht="45" customHeight="1" x14ac:dyDescent="0.25">
      <c r="A8" s="296"/>
      <c r="B8" s="198"/>
      <c r="C8" s="198"/>
      <c r="D8" s="198"/>
      <c r="E8" s="198"/>
    </row>
    <row r="9" spans="1:6" ht="45" customHeight="1" x14ac:dyDescent="0.25">
      <c r="A9" s="296"/>
      <c r="B9" s="198"/>
      <c r="C9" s="198"/>
      <c r="D9" s="198"/>
      <c r="E9" s="198"/>
    </row>
    <row r="10" spans="1:6" x14ac:dyDescent="0.25">
      <c r="A10" s="296" t="s">
        <v>59</v>
      </c>
      <c r="B10" s="415" t="s">
        <v>60</v>
      </c>
      <c r="C10" s="416"/>
      <c r="D10" s="416"/>
      <c r="E10" s="417"/>
    </row>
    <row r="12" spans="1:6" x14ac:dyDescent="0.25">
      <c r="B12" s="13"/>
      <c r="C12" s="13"/>
      <c r="D12" s="13"/>
      <c r="E12" s="13"/>
    </row>
    <row r="13" spans="1:6" ht="22.5" customHeight="1" x14ac:dyDescent="0.25">
      <c r="A13" s="328" t="s">
        <v>742</v>
      </c>
      <c r="B13" s="398"/>
      <c r="C13" s="398"/>
      <c r="D13" s="398"/>
      <c r="E13" s="398"/>
      <c r="F13" s="329"/>
    </row>
    <row r="14" spans="1:6" ht="22.5" customHeight="1" x14ac:dyDescent="0.25">
      <c r="A14" s="328" t="s">
        <v>772</v>
      </c>
      <c r="B14" s="398"/>
      <c r="C14" s="398"/>
      <c r="D14" s="398"/>
      <c r="E14" s="398"/>
      <c r="F14" s="329"/>
    </row>
    <row r="15" spans="1:6" ht="33" customHeight="1" x14ac:dyDescent="0.25">
      <c r="A15" s="21" t="s">
        <v>744</v>
      </c>
      <c r="B15" s="21" t="s">
        <v>723</v>
      </c>
      <c r="C15" s="21" t="s">
        <v>724</v>
      </c>
      <c r="D15" s="21" t="s">
        <v>725</v>
      </c>
      <c r="E15" s="21" t="s">
        <v>726</v>
      </c>
      <c r="F15" s="21" t="s">
        <v>745</v>
      </c>
    </row>
    <row r="16" spans="1:6" ht="22.5" customHeight="1" x14ac:dyDescent="0.25">
      <c r="A16" s="1" t="s">
        <v>746</v>
      </c>
      <c r="B16" s="12"/>
      <c r="C16" s="12"/>
      <c r="D16" s="12"/>
      <c r="E16" s="12"/>
      <c r="F16" s="12"/>
    </row>
    <row r="17" spans="1:6" ht="22.5" customHeight="1" x14ac:dyDescent="0.25">
      <c r="A17" s="1" t="s">
        <v>747</v>
      </c>
      <c r="B17" s="12"/>
      <c r="C17" s="12"/>
      <c r="D17" s="12"/>
      <c r="E17" s="12"/>
      <c r="F17" s="12"/>
    </row>
    <row r="18" spans="1:6" ht="22.5" customHeight="1" x14ac:dyDescent="0.25">
      <c r="A18" s="1" t="s">
        <v>748</v>
      </c>
      <c r="B18" s="12"/>
      <c r="C18" s="12"/>
      <c r="D18" s="12"/>
      <c r="E18" s="12"/>
      <c r="F18" s="12"/>
    </row>
    <row r="19" spans="1:6" ht="22.5" customHeight="1" x14ac:dyDescent="0.25">
      <c r="A19" s="1" t="s">
        <v>749</v>
      </c>
      <c r="B19" s="12"/>
      <c r="C19" s="12"/>
      <c r="D19" s="12"/>
      <c r="E19" s="12"/>
      <c r="F19" s="12"/>
    </row>
    <row r="20" spans="1:6" ht="22.5" customHeight="1" x14ac:dyDescent="0.25">
      <c r="A20" s="1" t="s">
        <v>750</v>
      </c>
      <c r="B20" s="12"/>
      <c r="C20" s="12"/>
      <c r="D20" s="12"/>
      <c r="E20" s="12"/>
      <c r="F20" s="12"/>
    </row>
    <row r="21" spans="1:6" ht="22.5" customHeight="1" x14ac:dyDescent="0.25">
      <c r="A21" s="1" t="s">
        <v>750</v>
      </c>
      <c r="B21" s="12"/>
      <c r="C21" s="12"/>
      <c r="D21" s="12"/>
      <c r="E21" s="12"/>
      <c r="F21" s="12"/>
    </row>
    <row r="22" spans="1:6" ht="22.5" customHeight="1" x14ac:dyDescent="0.25">
      <c r="A22" s="1" t="s">
        <v>751</v>
      </c>
      <c r="B22" s="12"/>
      <c r="C22" s="12"/>
      <c r="D22" s="12"/>
      <c r="E22" s="12"/>
      <c r="F22" s="12"/>
    </row>
    <row r="23" spans="1:6" ht="22.5" customHeight="1" x14ac:dyDescent="0.25">
      <c r="A23" s="1" t="s">
        <v>751</v>
      </c>
      <c r="B23" s="12"/>
      <c r="C23" s="12"/>
      <c r="D23" s="12"/>
      <c r="E23" s="12"/>
      <c r="F23" s="12"/>
    </row>
    <row r="25" spans="1:6" ht="22.5" customHeight="1" x14ac:dyDescent="0.25">
      <c r="A25" s="328" t="s">
        <v>752</v>
      </c>
      <c r="B25" s="398"/>
      <c r="C25" s="398"/>
      <c r="D25" s="398"/>
      <c r="E25" s="398"/>
      <c r="F25" s="329"/>
    </row>
    <row r="26" spans="1:6" ht="22.5" customHeight="1" x14ac:dyDescent="0.25">
      <c r="A26" s="328" t="s">
        <v>753</v>
      </c>
      <c r="B26" s="398"/>
      <c r="C26" s="398"/>
      <c r="D26" s="398"/>
      <c r="E26" s="398"/>
      <c r="F26" s="329"/>
    </row>
    <row r="27" spans="1:6" ht="33" customHeight="1" x14ac:dyDescent="0.25">
      <c r="A27" s="21" t="s">
        <v>754</v>
      </c>
      <c r="B27" s="21" t="s">
        <v>723</v>
      </c>
      <c r="C27" s="21" t="s">
        <v>724</v>
      </c>
      <c r="D27" s="21" t="s">
        <v>725</v>
      </c>
      <c r="E27" s="21" t="s">
        <v>726</v>
      </c>
      <c r="F27" s="21" t="s">
        <v>745</v>
      </c>
    </row>
    <row r="28" spans="1:6" ht="22.5" customHeight="1" x14ac:dyDescent="0.25">
      <c r="A28" s="1" t="s">
        <v>755</v>
      </c>
      <c r="B28" s="12"/>
      <c r="C28" s="12"/>
      <c r="D28" s="12"/>
      <c r="E28" s="12"/>
      <c r="F28" s="12"/>
    </row>
    <row r="29" spans="1:6" ht="22.5" customHeight="1" x14ac:dyDescent="0.25">
      <c r="A29" s="1" t="s">
        <v>756</v>
      </c>
      <c r="B29" s="12"/>
      <c r="C29" s="12"/>
      <c r="D29" s="12"/>
      <c r="E29" s="12"/>
      <c r="F29" s="12"/>
    </row>
    <row r="30" spans="1:6" ht="22.5" customHeight="1" x14ac:dyDescent="0.25">
      <c r="A30" s="1" t="s">
        <v>757</v>
      </c>
      <c r="B30" s="12"/>
      <c r="C30" s="12"/>
      <c r="D30" s="12"/>
      <c r="E30" s="12"/>
      <c r="F30" s="12"/>
    </row>
    <row r="31" spans="1:6" ht="22.5" customHeight="1" x14ac:dyDescent="0.25">
      <c r="A31" s="1" t="s">
        <v>758</v>
      </c>
      <c r="B31" s="12"/>
      <c r="C31" s="12"/>
      <c r="D31" s="12"/>
      <c r="E31" s="12"/>
      <c r="F31" s="12"/>
    </row>
    <row r="32" spans="1:6" ht="22.5" customHeight="1" x14ac:dyDescent="0.25">
      <c r="A32" s="1" t="s">
        <v>759</v>
      </c>
      <c r="B32" s="12"/>
      <c r="C32" s="12"/>
      <c r="D32" s="12"/>
      <c r="E32" s="12"/>
      <c r="F32" s="12"/>
    </row>
    <row r="34" spans="1:6" ht="22.5" customHeight="1" x14ac:dyDescent="0.25">
      <c r="A34" s="328" t="s">
        <v>752</v>
      </c>
      <c r="B34" s="398"/>
      <c r="C34" s="398"/>
      <c r="D34" s="398"/>
      <c r="E34" s="398"/>
      <c r="F34" s="329"/>
    </row>
    <row r="35" spans="1:6" ht="22.5" customHeight="1" x14ac:dyDescent="0.25">
      <c r="A35" s="328" t="s">
        <v>760</v>
      </c>
      <c r="B35" s="398"/>
      <c r="C35" s="398"/>
      <c r="D35" s="398"/>
      <c r="E35" s="398"/>
      <c r="F35" s="329"/>
    </row>
    <row r="36" spans="1:6" ht="33" customHeight="1" x14ac:dyDescent="0.25">
      <c r="A36" s="21" t="s">
        <v>754</v>
      </c>
      <c r="B36" s="21" t="s">
        <v>723</v>
      </c>
      <c r="C36" s="21" t="s">
        <v>724</v>
      </c>
      <c r="D36" s="21" t="s">
        <v>725</v>
      </c>
      <c r="E36" s="21" t="s">
        <v>726</v>
      </c>
      <c r="F36" s="21" t="s">
        <v>745</v>
      </c>
    </row>
    <row r="37" spans="1:6" ht="22.5" customHeight="1" x14ac:dyDescent="0.25">
      <c r="A37" s="1" t="s">
        <v>755</v>
      </c>
      <c r="B37" s="12"/>
      <c r="C37" s="12"/>
      <c r="D37" s="12"/>
      <c r="E37" s="12"/>
      <c r="F37" s="12"/>
    </row>
    <row r="38" spans="1:6" ht="22.5" customHeight="1" x14ac:dyDescent="0.25">
      <c r="A38" s="1" t="s">
        <v>756</v>
      </c>
      <c r="B38" s="12"/>
      <c r="C38" s="12"/>
      <c r="D38" s="12"/>
      <c r="E38" s="12"/>
      <c r="F38" s="12"/>
    </row>
    <row r="39" spans="1:6" ht="22.5" customHeight="1" x14ac:dyDescent="0.25">
      <c r="A39" s="1" t="s">
        <v>757</v>
      </c>
      <c r="B39" s="12"/>
      <c r="C39" s="12"/>
      <c r="D39" s="12"/>
      <c r="E39" s="12"/>
      <c r="F39" s="12"/>
    </row>
    <row r="40" spans="1:6" ht="22.5" customHeight="1" x14ac:dyDescent="0.25">
      <c r="A40" s="1" t="s">
        <v>758</v>
      </c>
      <c r="B40" s="12"/>
      <c r="C40" s="12"/>
      <c r="D40" s="12"/>
      <c r="E40" s="12"/>
      <c r="F40" s="12"/>
    </row>
    <row r="41" spans="1:6" ht="22.5" customHeight="1" x14ac:dyDescent="0.25">
      <c r="A41" s="1" t="s">
        <v>759</v>
      </c>
      <c r="B41" s="12"/>
      <c r="C41" s="12"/>
      <c r="D41" s="12"/>
      <c r="E41" s="12"/>
      <c r="F41" s="12"/>
    </row>
  </sheetData>
  <mergeCells count="10">
    <mergeCell ref="A25:F25"/>
    <mergeCell ref="A26:F26"/>
    <mergeCell ref="A34:F34"/>
    <mergeCell ref="A35:F35"/>
    <mergeCell ref="A2:E2"/>
    <mergeCell ref="A3:E3"/>
    <mergeCell ref="A4:A5"/>
    <mergeCell ref="A13:F13"/>
    <mergeCell ref="A14:F14"/>
    <mergeCell ref="B10:E10"/>
  </mergeCells>
  <hyperlinks>
    <hyperlink ref="A1" location="Overview!A1" display="Back to Overview" xr:uid="{14C591D9-A536-41B5-B1F1-A3906B8C56A1}"/>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S100"/>
  <sheetViews>
    <sheetView zoomScale="80" zoomScaleNormal="80" zoomScaleSheetLayoutView="100" workbookViewId="0">
      <selection activeCell="A63" sqref="A63"/>
    </sheetView>
  </sheetViews>
  <sheetFormatPr defaultColWidth="9.109375" defaultRowHeight="27.75" customHeight="1" x14ac:dyDescent="0.25"/>
  <cols>
    <col min="1" max="1" width="16" style="2" customWidth="1"/>
    <col min="2" max="2" width="8.5546875" style="2" customWidth="1"/>
    <col min="3" max="3" width="17.5546875" style="2" customWidth="1"/>
    <col min="4" max="4" width="8.5546875" style="2" customWidth="1"/>
    <col min="5" max="5" width="17.5546875" style="3" customWidth="1"/>
    <col min="6" max="6" width="15.88671875" style="3" customWidth="1"/>
    <col min="7" max="7" width="15.88671875" style="2" customWidth="1"/>
    <col min="8" max="10" width="15.88671875" style="3" customWidth="1"/>
    <col min="11" max="11" width="15.88671875" style="10" customWidth="1"/>
    <col min="12" max="13" width="15.88671875" style="4" customWidth="1"/>
    <col min="14" max="15" width="15.88671875" style="2" customWidth="1"/>
    <col min="16" max="19" width="15.5546875" style="2" customWidth="1"/>
    <col min="20" max="16384" width="9.109375" style="2"/>
  </cols>
  <sheetData>
    <row r="1" spans="1:19" ht="100.5" customHeight="1" x14ac:dyDescent="0.25">
      <c r="A1" s="54" t="s">
        <v>40</v>
      </c>
      <c r="B1" s="54"/>
      <c r="C1" s="54"/>
      <c r="D1" s="54"/>
      <c r="G1" s="25"/>
      <c r="H1" s="419" t="s">
        <v>781</v>
      </c>
      <c r="I1" s="420"/>
    </row>
    <row r="2" spans="1:19" ht="27.75" customHeight="1" x14ac:dyDescent="0.25">
      <c r="A2" s="421" t="s">
        <v>782</v>
      </c>
      <c r="B2" s="422"/>
      <c r="C2" s="422"/>
      <c r="D2" s="422"/>
      <c r="E2" s="422"/>
      <c r="F2" s="422"/>
      <c r="G2" s="422"/>
      <c r="H2" s="422"/>
      <c r="I2" s="422"/>
      <c r="J2" s="422"/>
      <c r="K2" s="422"/>
      <c r="L2" s="422"/>
      <c r="M2" s="422"/>
      <c r="N2" s="422"/>
      <c r="O2" s="422"/>
      <c r="P2" s="422"/>
      <c r="Q2" s="422"/>
    </row>
    <row r="3" spans="1:19" ht="17.25" customHeight="1" x14ac:dyDescent="0.25">
      <c r="A3" s="54"/>
      <c r="B3" s="54"/>
      <c r="C3" s="54"/>
      <c r="D3" s="54"/>
      <c r="G3" s="25"/>
    </row>
    <row r="4" spans="1:19" s="11" customFormat="1" ht="17.399999999999999" x14ac:dyDescent="0.25">
      <c r="A4" s="366" t="str">
        <f>Overview!B4&amp; " - Effective from "&amp;Overview!D4&amp;" - "&amp;Overview!E4&amp;" new or amended EHV charges in UKPN EPN Area (GSP Group _A)"</f>
        <v>Southern Electric Power Distribution plc - Effective from 1 April 2027 - Final new or amended EHV charges in UKPN EPN Area (GSP Group _A)</v>
      </c>
      <c r="B4" s="404"/>
      <c r="C4" s="404"/>
      <c r="D4" s="404"/>
      <c r="E4" s="404"/>
      <c r="F4" s="404"/>
      <c r="G4" s="404"/>
      <c r="H4" s="404"/>
      <c r="I4" s="404"/>
      <c r="J4" s="404"/>
      <c r="K4" s="404"/>
      <c r="L4" s="404"/>
      <c r="M4" s="404"/>
      <c r="N4" s="404"/>
      <c r="O4" s="405"/>
      <c r="P4" s="2"/>
      <c r="Q4" s="2"/>
    </row>
    <row r="5" spans="1:19" ht="75" customHeight="1" x14ac:dyDescent="0.25">
      <c r="A5" s="29" t="s">
        <v>783</v>
      </c>
      <c r="B5" s="29" t="s">
        <v>784</v>
      </c>
      <c r="C5" s="29" t="s">
        <v>480</v>
      </c>
      <c r="D5" s="29" t="s">
        <v>481</v>
      </c>
      <c r="E5" s="29" t="s">
        <v>482</v>
      </c>
      <c r="F5" s="76" t="s">
        <v>785</v>
      </c>
      <c r="G5" s="59" t="s">
        <v>484</v>
      </c>
      <c r="H5" s="76" t="str">
        <f>'[1]Annex 2 EHV charges'!G10</f>
        <v>Import
Super Red
unit charge
(p/kWh)</v>
      </c>
      <c r="I5" s="76" t="str">
        <f>'[1]Annex 2 EHV charges'!H10</f>
        <v>Import
fixed charge
(p/day)</v>
      </c>
      <c r="J5" s="76" t="str">
        <f>'[1]Annex 2 EHV charges'!I10</f>
        <v>Import
capacity charge
(p/kVA/day)</v>
      </c>
      <c r="K5" s="76" t="str">
        <f>'[1]Annex 2 EHV charges'!J10</f>
        <v>Import
exceeded capacity charge
(p/kVA/day)</v>
      </c>
      <c r="L5" s="76" t="str">
        <f>'[1]Annex 2 EHV charges'!K10</f>
        <v>Export
Super Red
unit charge
(p/kWh)</v>
      </c>
      <c r="M5" s="76" t="str">
        <f>'[1]Annex 2 EHV charges'!L10</f>
        <v>Export
fixed charge
(p/day)</v>
      </c>
      <c r="N5" s="76" t="str">
        <f>'[1]Annex 2 EHV charges'!M10</f>
        <v>Export
capacity charge
(p/kVA/day)</v>
      </c>
      <c r="O5" s="76" t="str">
        <f>'[1]Annex 2 EHV charges'!N10</f>
        <v>Export
exceeded capacity charge
(p/kVA/day)</v>
      </c>
    </row>
    <row r="6" spans="1:19" ht="22.5" customHeight="1" x14ac:dyDescent="0.25">
      <c r="A6" s="50"/>
      <c r="B6" s="50"/>
      <c r="C6" s="50"/>
      <c r="D6" s="51"/>
      <c r="E6" s="51"/>
      <c r="F6" s="52"/>
      <c r="G6" s="52"/>
      <c r="H6" s="31"/>
      <c r="I6" s="32"/>
      <c r="J6" s="32"/>
      <c r="K6" s="32"/>
      <c r="L6" s="40"/>
      <c r="M6" s="41"/>
      <c r="N6" s="41"/>
      <c r="O6" s="41"/>
    </row>
    <row r="7" spans="1:19" ht="27.75" customHeight="1" x14ac:dyDescent="0.25">
      <c r="G7" s="3"/>
      <c r="H7" s="2"/>
      <c r="K7" s="3"/>
      <c r="L7" s="10"/>
      <c r="N7" s="4"/>
    </row>
    <row r="8" spans="1:19" ht="27.75" customHeight="1" x14ac:dyDescent="0.25">
      <c r="A8" s="366" t="str">
        <f>Overview!B4&amp; " - Effective from "&amp;Overview!D4&amp;" - "&amp;Overview!E4&amp;" new or amended EHV line loss factors in UKPN EPN Area (GSP Group _A)"</f>
        <v>Southern Electric Power Distribution plc - Effective from 1 April 2027 - Final new or amended EHV line loss factors in UKPN EPN Area (GSP Group _A)</v>
      </c>
      <c r="B8" s="404"/>
      <c r="C8" s="404"/>
      <c r="D8" s="404"/>
      <c r="E8" s="404"/>
      <c r="F8" s="404"/>
      <c r="G8" s="404"/>
      <c r="H8" s="404"/>
      <c r="I8" s="404"/>
      <c r="J8" s="404"/>
      <c r="K8" s="404"/>
      <c r="L8" s="404"/>
      <c r="M8" s="404"/>
      <c r="N8" s="404"/>
      <c r="O8" s="404"/>
      <c r="P8" s="404"/>
      <c r="Q8" s="405"/>
    </row>
    <row r="9" spans="1:19" ht="69.900000000000006" customHeight="1" x14ac:dyDescent="0.25">
      <c r="A9" s="29" t="s">
        <v>783</v>
      </c>
      <c r="B9" s="29" t="s">
        <v>784</v>
      </c>
      <c r="C9" s="29" t="s">
        <v>480</v>
      </c>
      <c r="D9" s="29" t="s">
        <v>481</v>
      </c>
      <c r="E9" s="29" t="s">
        <v>482</v>
      </c>
      <c r="F9" s="76" t="s">
        <v>785</v>
      </c>
      <c r="G9" s="59" t="s">
        <v>484</v>
      </c>
      <c r="H9" s="35" t="s">
        <v>786</v>
      </c>
      <c r="I9" s="35" t="s">
        <v>787</v>
      </c>
      <c r="J9" s="35" t="s">
        <v>788</v>
      </c>
      <c r="K9" s="35" t="s">
        <v>789</v>
      </c>
      <c r="L9" s="35" t="s">
        <v>790</v>
      </c>
      <c r="M9" s="37" t="s">
        <v>791</v>
      </c>
      <c r="N9" s="37" t="s">
        <v>792</v>
      </c>
      <c r="O9" s="37" t="s">
        <v>793</v>
      </c>
      <c r="P9" s="37" t="s">
        <v>794</v>
      </c>
      <c r="Q9" s="37" t="s">
        <v>795</v>
      </c>
    </row>
    <row r="10" spans="1:19" ht="22.5" customHeight="1" x14ac:dyDescent="0.25">
      <c r="A10" s="50"/>
      <c r="B10" s="50"/>
      <c r="C10" s="50"/>
      <c r="D10" s="38"/>
      <c r="E10" s="38"/>
      <c r="F10" s="39"/>
      <c r="G10" s="39"/>
      <c r="H10" s="42"/>
      <c r="I10" s="42"/>
      <c r="J10" s="33"/>
      <c r="K10" s="34"/>
      <c r="L10" s="34"/>
      <c r="M10" s="36"/>
      <c r="N10" s="36"/>
      <c r="O10" s="36"/>
      <c r="P10" s="36"/>
      <c r="Q10" s="36"/>
      <c r="R10" s="264"/>
    </row>
    <row r="11" spans="1:19" ht="27.75" customHeight="1" thickBot="1" x14ac:dyDescent="0.3">
      <c r="A11" s="265"/>
      <c r="B11" s="265"/>
      <c r="C11" s="265"/>
      <c r="D11" s="265"/>
      <c r="E11" s="266"/>
      <c r="F11" s="266"/>
      <c r="G11" s="266"/>
      <c r="H11" s="265"/>
      <c r="I11" s="266"/>
      <c r="J11" s="266"/>
      <c r="K11" s="266"/>
      <c r="L11" s="267"/>
      <c r="M11" s="268"/>
      <c r="N11" s="268"/>
      <c r="O11" s="265"/>
      <c r="P11" s="265"/>
      <c r="Q11" s="265"/>
      <c r="R11" s="269"/>
      <c r="S11" s="269"/>
    </row>
    <row r="12" spans="1:19" ht="27.75" customHeight="1" x14ac:dyDescent="0.25">
      <c r="G12" s="3"/>
      <c r="H12" s="2"/>
      <c r="K12" s="3"/>
      <c r="L12" s="10"/>
      <c r="N12" s="4"/>
    </row>
    <row r="13" spans="1:19" ht="27.75" customHeight="1" x14ac:dyDescent="0.25">
      <c r="A13" s="366" t="str">
        <f>Overview!B4&amp; " - Effective from "&amp;Overview!D4&amp;" - "&amp;Overview!E4&amp;" new or amended EHV charges in NGED East Midlands Area (GSP Group _B)"</f>
        <v>Southern Electric Power Distribution plc - Effective from 1 April 2027 - Final new or amended EHV charges in NGED East Midlands Area (GSP Group _B)</v>
      </c>
      <c r="B13" s="404"/>
      <c r="C13" s="404"/>
      <c r="D13" s="404"/>
      <c r="E13" s="404"/>
      <c r="F13" s="404"/>
      <c r="G13" s="404"/>
      <c r="H13" s="404"/>
      <c r="I13" s="404"/>
      <c r="J13" s="404"/>
      <c r="K13" s="404"/>
      <c r="L13" s="404"/>
      <c r="M13" s="404"/>
      <c r="N13" s="404"/>
      <c r="O13" s="405"/>
    </row>
    <row r="14" spans="1:19" ht="75" customHeight="1" x14ac:dyDescent="0.25">
      <c r="A14" s="29" t="s">
        <v>783</v>
      </c>
      <c r="B14" s="29" t="s">
        <v>784</v>
      </c>
      <c r="C14" s="29" t="s">
        <v>480</v>
      </c>
      <c r="D14" s="29" t="s">
        <v>481</v>
      </c>
      <c r="E14" s="29" t="s">
        <v>482</v>
      </c>
      <c r="F14" s="76" t="s">
        <v>785</v>
      </c>
      <c r="G14" s="59" t="s">
        <v>484</v>
      </c>
      <c r="H14" s="76" t="s">
        <v>485</v>
      </c>
      <c r="I14" s="76" t="s">
        <v>486</v>
      </c>
      <c r="J14" s="76" t="s">
        <v>487</v>
      </c>
      <c r="K14" s="76" t="s">
        <v>488</v>
      </c>
      <c r="L14" s="76" t="s">
        <v>489</v>
      </c>
      <c r="M14" s="76" t="s">
        <v>490</v>
      </c>
      <c r="N14" s="76" t="s">
        <v>491</v>
      </c>
      <c r="O14" s="76" t="s">
        <v>492</v>
      </c>
    </row>
    <row r="15" spans="1:19" ht="21.75" customHeight="1" x14ac:dyDescent="0.25">
      <c r="A15" s="50"/>
      <c r="B15" s="50"/>
      <c r="C15" s="50"/>
      <c r="D15" s="51"/>
      <c r="E15" s="51"/>
      <c r="F15" s="52"/>
      <c r="G15" s="52"/>
      <c r="H15" s="31"/>
      <c r="I15" s="32"/>
      <c r="J15" s="32"/>
      <c r="K15" s="32"/>
      <c r="L15" s="40"/>
      <c r="M15" s="41"/>
      <c r="N15" s="41"/>
      <c r="O15" s="41"/>
    </row>
    <row r="16" spans="1:19" ht="27.75" customHeight="1" x14ac:dyDescent="0.25">
      <c r="G16" s="3"/>
      <c r="H16" s="2"/>
      <c r="K16" s="3"/>
      <c r="L16" s="10"/>
      <c r="N16" s="4"/>
    </row>
    <row r="17" spans="1:19" ht="27.75" customHeight="1" x14ac:dyDescent="0.25">
      <c r="A17" s="366" t="str">
        <f>Overview!B4&amp; " - Effective from "&amp;Overview!D4&amp;" - "&amp;Overview!E4&amp;" new or amended EHV line loss factors in NGED East Midlands Area (GSP Group _B)"</f>
        <v>Southern Electric Power Distribution plc - Effective from 1 April 2027 - Final new or amended EHV line loss factors in NGED East Midlands Area (GSP Group _B)</v>
      </c>
      <c r="B17" s="404"/>
      <c r="C17" s="404"/>
      <c r="D17" s="404"/>
      <c r="E17" s="404"/>
      <c r="F17" s="404"/>
      <c r="G17" s="404"/>
      <c r="H17" s="404"/>
      <c r="I17" s="404"/>
      <c r="J17" s="404"/>
      <c r="K17" s="404"/>
      <c r="L17" s="404"/>
      <c r="M17" s="404"/>
      <c r="N17" s="404"/>
      <c r="O17" s="405"/>
    </row>
    <row r="18" spans="1:19" ht="75" customHeight="1" x14ac:dyDescent="0.25">
      <c r="A18" s="29" t="s">
        <v>783</v>
      </c>
      <c r="B18" s="29" t="s">
        <v>784</v>
      </c>
      <c r="C18" s="29" t="s">
        <v>480</v>
      </c>
      <c r="D18" s="29" t="s">
        <v>481</v>
      </c>
      <c r="E18" s="29" t="s">
        <v>482</v>
      </c>
      <c r="F18" s="76" t="s">
        <v>785</v>
      </c>
      <c r="G18" s="59" t="s">
        <v>484</v>
      </c>
      <c r="H18" s="35" t="s">
        <v>786</v>
      </c>
      <c r="I18" s="35" t="s">
        <v>787</v>
      </c>
      <c r="J18" s="35" t="s">
        <v>788</v>
      </c>
      <c r="K18" s="35" t="s">
        <v>789</v>
      </c>
      <c r="L18" s="37" t="s">
        <v>791</v>
      </c>
      <c r="M18" s="37" t="s">
        <v>792</v>
      </c>
      <c r="N18" s="37" t="s">
        <v>793</v>
      </c>
      <c r="O18" s="37" t="s">
        <v>794</v>
      </c>
    </row>
    <row r="19" spans="1:19" ht="21.75" customHeight="1" x14ac:dyDescent="0.25">
      <c r="A19" s="50"/>
      <c r="B19" s="50"/>
      <c r="C19" s="50"/>
      <c r="D19" s="38"/>
      <c r="E19" s="38"/>
      <c r="F19" s="39"/>
      <c r="G19" s="39"/>
      <c r="H19" s="42"/>
      <c r="I19" s="42"/>
      <c r="J19" s="33"/>
      <c r="K19" s="34"/>
      <c r="L19" s="36"/>
      <c r="M19" s="36"/>
      <c r="N19" s="36"/>
      <c r="O19" s="36"/>
    </row>
    <row r="20" spans="1:19" ht="27.75" customHeight="1" thickBot="1" x14ac:dyDescent="0.3">
      <c r="A20" s="269"/>
      <c r="B20" s="269"/>
      <c r="C20" s="269"/>
      <c r="D20" s="269"/>
      <c r="E20" s="270"/>
      <c r="F20" s="270"/>
      <c r="G20" s="270"/>
      <c r="H20" s="269"/>
      <c r="I20" s="270"/>
      <c r="J20" s="270"/>
      <c r="K20" s="270"/>
      <c r="L20" s="271"/>
      <c r="M20" s="272"/>
      <c r="N20" s="272"/>
      <c r="O20" s="269"/>
      <c r="P20" s="269"/>
      <c r="Q20" s="269"/>
      <c r="R20" s="269"/>
      <c r="S20" s="269"/>
    </row>
    <row r="21" spans="1:19" ht="27.75" customHeight="1" x14ac:dyDescent="0.25">
      <c r="G21" s="3"/>
      <c r="H21" s="2"/>
      <c r="K21" s="3"/>
      <c r="L21" s="10"/>
      <c r="N21" s="4"/>
    </row>
    <row r="22" spans="1:19" ht="27.75" customHeight="1" x14ac:dyDescent="0.25">
      <c r="A22" s="366" t="str">
        <f>Overview!B4&amp; " - Effective from "&amp;Overview!D4&amp;" - "&amp;Overview!E4&amp;" new or amended EHV charges in UKPN LPN Area (GSP Group _C)"</f>
        <v>Southern Electric Power Distribution plc - Effective from 1 April 2027 - Final new or amended EHV charges in UKPN LPN Area (GSP Group _C)</v>
      </c>
      <c r="B22" s="404"/>
      <c r="C22" s="404"/>
      <c r="D22" s="404"/>
      <c r="E22" s="404"/>
      <c r="F22" s="404"/>
      <c r="G22" s="404"/>
      <c r="H22" s="404"/>
      <c r="I22" s="404"/>
      <c r="J22" s="404"/>
      <c r="K22" s="404"/>
      <c r="L22" s="404"/>
      <c r="M22" s="404"/>
      <c r="N22" s="404"/>
      <c r="O22" s="405"/>
    </row>
    <row r="23" spans="1:19" ht="75" customHeight="1" x14ac:dyDescent="0.25">
      <c r="A23" s="29" t="s">
        <v>783</v>
      </c>
      <c r="B23" s="29" t="s">
        <v>784</v>
      </c>
      <c r="C23" s="29" t="s">
        <v>480</v>
      </c>
      <c r="D23" s="29" t="s">
        <v>481</v>
      </c>
      <c r="E23" s="29" t="s">
        <v>482</v>
      </c>
      <c r="F23" s="76" t="s">
        <v>785</v>
      </c>
      <c r="G23" s="59" t="s">
        <v>484</v>
      </c>
      <c r="H23" s="76" t="s">
        <v>485</v>
      </c>
      <c r="I23" s="76" t="s">
        <v>486</v>
      </c>
      <c r="J23" s="76" t="s">
        <v>487</v>
      </c>
      <c r="K23" s="76" t="s">
        <v>488</v>
      </c>
      <c r="L23" s="76" t="s">
        <v>489</v>
      </c>
      <c r="M23" s="76" t="s">
        <v>490</v>
      </c>
      <c r="N23" s="76" t="s">
        <v>491</v>
      </c>
      <c r="O23" s="76" t="s">
        <v>492</v>
      </c>
    </row>
    <row r="24" spans="1:19" ht="21.75" customHeight="1" x14ac:dyDescent="0.25">
      <c r="A24" s="50"/>
      <c r="B24" s="50"/>
      <c r="C24" s="50"/>
      <c r="D24" s="51"/>
      <c r="E24" s="51"/>
      <c r="F24" s="52"/>
      <c r="G24" s="52"/>
      <c r="H24" s="31"/>
      <c r="I24" s="32"/>
      <c r="J24" s="32"/>
      <c r="K24" s="32"/>
      <c r="L24" s="40"/>
      <c r="M24" s="41"/>
      <c r="N24" s="41"/>
      <c r="O24" s="41"/>
    </row>
    <row r="25" spans="1:19" ht="27.75" customHeight="1" x14ac:dyDescent="0.25">
      <c r="G25" s="3"/>
      <c r="H25" s="2"/>
      <c r="K25" s="3"/>
      <c r="L25" s="10"/>
      <c r="N25" s="4"/>
    </row>
    <row r="26" spans="1:19" ht="27.75" customHeight="1" x14ac:dyDescent="0.25">
      <c r="A26" s="366" t="str">
        <f>Overview!B4&amp; " - Effective from "&amp;Overview!D4&amp;" - "&amp;Overview!E4&amp;" new or amended EHV line loss factors in UKPN LPN Area (GSP Group _C)"</f>
        <v>Southern Electric Power Distribution plc - Effective from 1 April 2027 - Final new or amended EHV line loss factors in UKPN LPN Area (GSP Group _C)</v>
      </c>
      <c r="B26" s="404"/>
      <c r="C26" s="404"/>
      <c r="D26" s="404"/>
      <c r="E26" s="404"/>
      <c r="F26" s="404"/>
      <c r="G26" s="404"/>
      <c r="H26" s="404"/>
      <c r="I26" s="404"/>
      <c r="J26" s="404"/>
      <c r="K26" s="404"/>
      <c r="L26" s="404"/>
      <c r="M26" s="404"/>
      <c r="N26" s="404"/>
      <c r="O26" s="404"/>
      <c r="P26" s="404"/>
      <c r="Q26" s="405"/>
    </row>
    <row r="27" spans="1:19" ht="63.75" customHeight="1" x14ac:dyDescent="0.25">
      <c r="A27" s="29" t="s">
        <v>783</v>
      </c>
      <c r="B27" s="29" t="s">
        <v>784</v>
      </c>
      <c r="C27" s="29" t="s">
        <v>480</v>
      </c>
      <c r="D27" s="29" t="s">
        <v>481</v>
      </c>
      <c r="E27" s="29" t="s">
        <v>482</v>
      </c>
      <c r="F27" s="76" t="s">
        <v>785</v>
      </c>
      <c r="G27" s="59" t="s">
        <v>484</v>
      </c>
      <c r="H27" s="35" t="s">
        <v>786</v>
      </c>
      <c r="I27" s="35" t="s">
        <v>787</v>
      </c>
      <c r="J27" s="35" t="s">
        <v>788</v>
      </c>
      <c r="K27" s="35" t="s">
        <v>789</v>
      </c>
      <c r="L27" s="35" t="s">
        <v>790</v>
      </c>
      <c r="M27" s="37" t="s">
        <v>791</v>
      </c>
      <c r="N27" s="37" t="s">
        <v>792</v>
      </c>
      <c r="O27" s="37" t="s">
        <v>793</v>
      </c>
      <c r="P27" s="37" t="s">
        <v>794</v>
      </c>
      <c r="Q27" s="37" t="s">
        <v>795</v>
      </c>
    </row>
    <row r="28" spans="1:19" ht="21.75" customHeight="1" x14ac:dyDescent="0.25">
      <c r="A28" s="50"/>
      <c r="B28" s="50"/>
      <c r="C28" s="50"/>
      <c r="D28" s="38"/>
      <c r="E28" s="38"/>
      <c r="F28" s="39"/>
      <c r="G28" s="39"/>
      <c r="H28" s="42"/>
      <c r="I28" s="42"/>
      <c r="J28" s="33"/>
      <c r="K28" s="34"/>
      <c r="L28" s="34"/>
      <c r="M28" s="36"/>
      <c r="N28" s="36"/>
      <c r="O28" s="36"/>
      <c r="P28" s="36"/>
      <c r="Q28" s="36"/>
    </row>
    <row r="29" spans="1:19" ht="27.75" customHeight="1" thickBot="1" x14ac:dyDescent="0.3">
      <c r="A29" s="269"/>
      <c r="B29" s="269"/>
      <c r="C29" s="269"/>
      <c r="D29" s="269"/>
      <c r="E29" s="270"/>
      <c r="F29" s="270"/>
      <c r="G29" s="270"/>
      <c r="H29" s="269"/>
      <c r="I29" s="270"/>
      <c r="J29" s="270"/>
      <c r="K29" s="270"/>
      <c r="L29" s="271"/>
      <c r="M29" s="272"/>
      <c r="N29" s="272"/>
      <c r="O29" s="269"/>
      <c r="P29" s="269"/>
      <c r="Q29" s="269"/>
      <c r="R29" s="269"/>
      <c r="S29" s="269"/>
    </row>
    <row r="30" spans="1:19" ht="27.75" customHeight="1" x14ac:dyDescent="0.25">
      <c r="G30" s="3"/>
      <c r="H30" s="2"/>
      <c r="K30" s="3"/>
      <c r="L30" s="10"/>
      <c r="N30" s="4"/>
    </row>
    <row r="31" spans="1:19" ht="27.75" customHeight="1" x14ac:dyDescent="0.25">
      <c r="A31" s="366" t="str">
        <f>Overview!B4&amp; " - Effective from "&amp;Overview!D4&amp;" - "&amp;Overview!E4&amp;" new or amended EHV charges in SP Manweb Area (GSP Group _D)"</f>
        <v>Southern Electric Power Distribution plc - Effective from 1 April 2027 - Final new or amended EHV charges in SP Manweb Area (GSP Group _D)</v>
      </c>
      <c r="B31" s="404"/>
      <c r="C31" s="404"/>
      <c r="D31" s="404"/>
      <c r="E31" s="404"/>
      <c r="F31" s="404"/>
      <c r="G31" s="404"/>
      <c r="H31" s="404"/>
      <c r="I31" s="404"/>
      <c r="J31" s="404"/>
      <c r="K31" s="404"/>
      <c r="L31" s="404"/>
      <c r="M31" s="404"/>
      <c r="N31" s="404"/>
      <c r="O31" s="405"/>
    </row>
    <row r="32" spans="1:19" ht="52.8" x14ac:dyDescent="0.25">
      <c r="A32" s="29" t="s">
        <v>783</v>
      </c>
      <c r="B32" s="29" t="s">
        <v>784</v>
      </c>
      <c r="C32" s="29" t="s">
        <v>480</v>
      </c>
      <c r="D32" s="29" t="s">
        <v>481</v>
      </c>
      <c r="E32" s="29" t="s">
        <v>482</v>
      </c>
      <c r="F32" s="76" t="s">
        <v>785</v>
      </c>
      <c r="G32" s="59" t="s">
        <v>484</v>
      </c>
      <c r="H32" s="76" t="s">
        <v>485</v>
      </c>
      <c r="I32" s="76" t="s">
        <v>486</v>
      </c>
      <c r="J32" s="76" t="s">
        <v>487</v>
      </c>
      <c r="K32" s="76" t="s">
        <v>488</v>
      </c>
      <c r="L32" s="76" t="s">
        <v>489</v>
      </c>
      <c r="M32" s="76" t="s">
        <v>490</v>
      </c>
      <c r="N32" s="76" t="s">
        <v>491</v>
      </c>
      <c r="O32" s="76" t="s">
        <v>492</v>
      </c>
    </row>
    <row r="33" spans="1:19" ht="27.75" customHeight="1" x14ac:dyDescent="0.25">
      <c r="A33" s="50"/>
      <c r="B33" s="50"/>
      <c r="C33" s="50"/>
      <c r="D33" s="51"/>
      <c r="E33" s="51"/>
      <c r="F33" s="52"/>
      <c r="G33" s="52"/>
      <c r="H33" s="31"/>
      <c r="I33" s="32"/>
      <c r="J33" s="32"/>
      <c r="K33" s="32"/>
      <c r="L33" s="40"/>
      <c r="M33" s="41"/>
      <c r="N33" s="41"/>
      <c r="O33" s="41"/>
    </row>
    <row r="34" spans="1:19" ht="27.75" customHeight="1" x14ac:dyDescent="0.25">
      <c r="G34" s="3"/>
      <c r="H34" s="2"/>
      <c r="K34" s="3"/>
      <c r="L34" s="10"/>
      <c r="N34" s="4"/>
    </row>
    <row r="35" spans="1:19" ht="27.75" customHeight="1" x14ac:dyDescent="0.25">
      <c r="A35" s="366" t="str">
        <f>Overview!B4&amp; " - Effective from "&amp;Overview!D4&amp;" - "&amp;Overview!E4&amp;" new or amended EHV line loss factors in SP Manweb Area (GSP Group _D)"</f>
        <v>Southern Electric Power Distribution plc - Effective from 1 April 2027 - Final new or amended EHV line loss factors in SP Manweb Area (GSP Group _D)</v>
      </c>
      <c r="B35" s="404"/>
      <c r="C35" s="404"/>
      <c r="D35" s="404"/>
      <c r="E35" s="404"/>
      <c r="F35" s="404"/>
      <c r="G35" s="404"/>
      <c r="H35" s="404"/>
      <c r="I35" s="404"/>
      <c r="J35" s="404"/>
      <c r="K35" s="404"/>
      <c r="L35" s="404"/>
      <c r="M35" s="404"/>
      <c r="N35" s="404"/>
      <c r="O35" s="405"/>
    </row>
    <row r="36" spans="1:19" ht="52.8" x14ac:dyDescent="0.25">
      <c r="A36" s="29" t="s">
        <v>783</v>
      </c>
      <c r="B36" s="29" t="s">
        <v>784</v>
      </c>
      <c r="C36" s="29" t="s">
        <v>480</v>
      </c>
      <c r="D36" s="29" t="s">
        <v>481</v>
      </c>
      <c r="E36" s="29" t="s">
        <v>482</v>
      </c>
      <c r="F36" s="76" t="s">
        <v>785</v>
      </c>
      <c r="G36" s="59" t="s">
        <v>484</v>
      </c>
      <c r="H36" s="35" t="s">
        <v>786</v>
      </c>
      <c r="I36" s="35" t="s">
        <v>787</v>
      </c>
      <c r="J36" s="35" t="s">
        <v>788</v>
      </c>
      <c r="K36" s="35" t="s">
        <v>789</v>
      </c>
      <c r="L36" s="37" t="s">
        <v>791</v>
      </c>
      <c r="M36" s="37" t="s">
        <v>792</v>
      </c>
      <c r="N36" s="37" t="s">
        <v>793</v>
      </c>
      <c r="O36" s="37" t="s">
        <v>794</v>
      </c>
    </row>
    <row r="37" spans="1:19" ht="27.75" customHeight="1" x14ac:dyDescent="0.25">
      <c r="A37" s="50"/>
      <c r="B37" s="50"/>
      <c r="C37" s="50"/>
      <c r="D37" s="38"/>
      <c r="E37" s="38"/>
      <c r="F37" s="39"/>
      <c r="G37" s="39"/>
      <c r="H37" s="42"/>
      <c r="I37" s="42"/>
      <c r="J37" s="33"/>
      <c r="K37" s="34"/>
      <c r="L37" s="36"/>
      <c r="M37" s="36"/>
      <c r="N37" s="36"/>
      <c r="O37" s="36"/>
    </row>
    <row r="38" spans="1:19" ht="27.75" customHeight="1" thickBot="1" x14ac:dyDescent="0.3">
      <c r="A38" s="269"/>
      <c r="B38" s="269"/>
      <c r="C38" s="269"/>
      <c r="D38" s="269"/>
      <c r="E38" s="270"/>
      <c r="F38" s="270"/>
      <c r="G38" s="270"/>
      <c r="H38" s="269"/>
      <c r="I38" s="270"/>
      <c r="J38" s="270"/>
      <c r="K38" s="270"/>
      <c r="L38" s="271"/>
      <c r="M38" s="272"/>
      <c r="N38" s="272"/>
      <c r="O38" s="269"/>
      <c r="P38" s="269"/>
      <c r="Q38" s="269"/>
      <c r="R38" s="269"/>
      <c r="S38" s="269"/>
    </row>
    <row r="39" spans="1:19" ht="27.75" customHeight="1" x14ac:dyDescent="0.25">
      <c r="G39" s="3"/>
      <c r="H39" s="2"/>
      <c r="K39" s="3"/>
      <c r="L39" s="10"/>
      <c r="N39" s="4"/>
    </row>
    <row r="40" spans="1:19" ht="27.75" customHeight="1" x14ac:dyDescent="0.25">
      <c r="A40" s="366" t="str">
        <f>Overview!B4&amp; " - Effective from "&amp;Overview!D4&amp;" - "&amp;Overview!E4&amp;" new or amended EHV charges in NGED West Midlands Area (GSP Group _E)"</f>
        <v>Southern Electric Power Distribution plc - Effective from 1 April 2027 - Final new or amended EHV charges in NGED West Midlands Area (GSP Group _E)</v>
      </c>
      <c r="B40" s="404"/>
      <c r="C40" s="404"/>
      <c r="D40" s="404"/>
      <c r="E40" s="404"/>
      <c r="F40" s="404"/>
      <c r="G40" s="404"/>
      <c r="H40" s="404"/>
      <c r="I40" s="404"/>
      <c r="J40" s="404"/>
      <c r="K40" s="404"/>
      <c r="L40" s="404"/>
      <c r="M40" s="404"/>
      <c r="N40" s="404"/>
      <c r="O40" s="405"/>
    </row>
    <row r="41" spans="1:19" ht="52.8" x14ac:dyDescent="0.25">
      <c r="A41" s="29" t="s">
        <v>783</v>
      </c>
      <c r="B41" s="29" t="s">
        <v>784</v>
      </c>
      <c r="C41" s="29" t="s">
        <v>480</v>
      </c>
      <c r="D41" s="29" t="s">
        <v>481</v>
      </c>
      <c r="E41" s="29" t="s">
        <v>482</v>
      </c>
      <c r="F41" s="76" t="s">
        <v>785</v>
      </c>
      <c r="G41" s="59" t="s">
        <v>484</v>
      </c>
      <c r="H41" s="76" t="s">
        <v>485</v>
      </c>
      <c r="I41" s="76" t="s">
        <v>486</v>
      </c>
      <c r="J41" s="76" t="s">
        <v>487</v>
      </c>
      <c r="K41" s="76" t="s">
        <v>488</v>
      </c>
      <c r="L41" s="76" t="s">
        <v>489</v>
      </c>
      <c r="M41" s="76" t="s">
        <v>490</v>
      </c>
      <c r="N41" s="76" t="s">
        <v>491</v>
      </c>
      <c r="O41" s="76" t="s">
        <v>492</v>
      </c>
    </row>
    <row r="42" spans="1:19" ht="27.75" customHeight="1" x14ac:dyDescent="0.25">
      <c r="A42" s="50"/>
      <c r="B42" s="50"/>
      <c r="C42" s="50"/>
      <c r="D42" s="51"/>
      <c r="E42" s="51"/>
      <c r="F42" s="52"/>
      <c r="G42" s="52"/>
      <c r="H42" s="31"/>
      <c r="I42" s="32"/>
      <c r="J42" s="32"/>
      <c r="K42" s="32"/>
      <c r="L42" s="40"/>
      <c r="M42" s="41"/>
      <c r="N42" s="41"/>
      <c r="O42" s="41"/>
    </row>
    <row r="43" spans="1:19" ht="27.75" customHeight="1" x14ac:dyDescent="0.25">
      <c r="G43" s="3"/>
      <c r="H43" s="2"/>
      <c r="K43" s="3"/>
      <c r="L43" s="10"/>
      <c r="N43" s="4"/>
    </row>
    <row r="44" spans="1:19" ht="27.75" customHeight="1" x14ac:dyDescent="0.25">
      <c r="A44" s="366" t="str">
        <f>Overview!B4&amp; " - Effective from "&amp;Overview!D4&amp;" - "&amp;Overview!E4&amp;" new or amended EHV line loss factors in NGED West Midlands Area (GSP Group _E)"</f>
        <v>Southern Electric Power Distribution plc - Effective from 1 April 2027 - Final new or amended EHV line loss factors in NGED West Midlands Area (GSP Group _E)</v>
      </c>
      <c r="B44" s="404"/>
      <c r="C44" s="404"/>
      <c r="D44" s="404"/>
      <c r="E44" s="404"/>
      <c r="F44" s="404"/>
      <c r="G44" s="404"/>
      <c r="H44" s="404"/>
      <c r="I44" s="404"/>
      <c r="J44" s="404"/>
      <c r="K44" s="404"/>
      <c r="L44" s="404"/>
      <c r="M44" s="404"/>
      <c r="N44" s="404"/>
      <c r="O44" s="405"/>
    </row>
    <row r="45" spans="1:19" ht="52.8" x14ac:dyDescent="0.25">
      <c r="A45" s="29" t="s">
        <v>783</v>
      </c>
      <c r="B45" s="29" t="s">
        <v>784</v>
      </c>
      <c r="C45" s="29" t="s">
        <v>480</v>
      </c>
      <c r="D45" s="29" t="s">
        <v>481</v>
      </c>
      <c r="E45" s="29" t="s">
        <v>482</v>
      </c>
      <c r="F45" s="76" t="s">
        <v>785</v>
      </c>
      <c r="G45" s="59" t="s">
        <v>484</v>
      </c>
      <c r="H45" s="35" t="s">
        <v>786</v>
      </c>
      <c r="I45" s="35" t="s">
        <v>787</v>
      </c>
      <c r="J45" s="35" t="s">
        <v>788</v>
      </c>
      <c r="K45" s="35" t="s">
        <v>789</v>
      </c>
      <c r="L45" s="37" t="s">
        <v>791</v>
      </c>
      <c r="M45" s="37" t="s">
        <v>792</v>
      </c>
      <c r="N45" s="37" t="s">
        <v>793</v>
      </c>
      <c r="O45" s="37" t="s">
        <v>794</v>
      </c>
    </row>
    <row r="46" spans="1:19" ht="27.75" customHeight="1" x14ac:dyDescent="0.25">
      <c r="A46" s="50"/>
      <c r="B46" s="50"/>
      <c r="C46" s="50"/>
      <c r="D46" s="38"/>
      <c r="E46" s="38"/>
      <c r="F46" s="39"/>
      <c r="G46" s="39"/>
      <c r="H46" s="42"/>
      <c r="I46" s="42"/>
      <c r="J46" s="33"/>
      <c r="K46" s="34"/>
      <c r="L46" s="36"/>
      <c r="M46" s="36"/>
      <c r="N46" s="36"/>
      <c r="O46" s="36"/>
    </row>
    <row r="47" spans="1:19" ht="27.75" customHeight="1" thickBot="1" x14ac:dyDescent="0.3">
      <c r="A47" s="269"/>
      <c r="B47" s="269"/>
      <c r="C47" s="269"/>
      <c r="D47" s="269"/>
      <c r="E47" s="270"/>
      <c r="F47" s="270"/>
      <c r="G47" s="270"/>
      <c r="H47" s="269"/>
      <c r="I47" s="270"/>
      <c r="J47" s="270"/>
      <c r="K47" s="270"/>
      <c r="L47" s="271"/>
      <c r="M47" s="272"/>
      <c r="N47" s="272"/>
      <c r="O47" s="269"/>
      <c r="P47" s="269"/>
      <c r="Q47" s="269"/>
      <c r="R47" s="269"/>
      <c r="S47" s="269"/>
    </row>
    <row r="48" spans="1:19" ht="27.75" customHeight="1" x14ac:dyDescent="0.25">
      <c r="G48" s="3"/>
      <c r="H48" s="2"/>
      <c r="K48" s="3"/>
      <c r="L48" s="10"/>
      <c r="N48" s="4"/>
    </row>
    <row r="49" spans="1:19" ht="27.75" customHeight="1" x14ac:dyDescent="0.25">
      <c r="A49" s="366" t="str">
        <f>Overview!B4&amp; " - Effective from "&amp;Overview!D4&amp;" - "&amp;Overview!E4&amp;" new or amended EHV charges in NPG Northeast Area (GSP Group _F)"</f>
        <v>Southern Electric Power Distribution plc - Effective from 1 April 2027 - Final new or amended EHV charges in NPG Northeast Area (GSP Group _F)</v>
      </c>
      <c r="B49" s="404"/>
      <c r="C49" s="404"/>
      <c r="D49" s="404"/>
      <c r="E49" s="404"/>
      <c r="F49" s="404"/>
      <c r="G49" s="404"/>
      <c r="H49" s="404"/>
      <c r="I49" s="404"/>
      <c r="J49" s="404"/>
      <c r="K49" s="404"/>
      <c r="L49" s="404"/>
      <c r="M49" s="404"/>
      <c r="N49" s="404"/>
      <c r="O49" s="405"/>
    </row>
    <row r="50" spans="1:19" ht="52.8" x14ac:dyDescent="0.25">
      <c r="A50" s="29" t="s">
        <v>783</v>
      </c>
      <c r="B50" s="29" t="s">
        <v>784</v>
      </c>
      <c r="C50" s="29" t="s">
        <v>480</v>
      </c>
      <c r="D50" s="29" t="s">
        <v>481</v>
      </c>
      <c r="E50" s="29" t="s">
        <v>482</v>
      </c>
      <c r="F50" s="76" t="s">
        <v>785</v>
      </c>
      <c r="G50" s="59" t="s">
        <v>484</v>
      </c>
      <c r="H50" s="76" t="s">
        <v>485</v>
      </c>
      <c r="I50" s="76" t="s">
        <v>486</v>
      </c>
      <c r="J50" s="76" t="s">
        <v>487</v>
      </c>
      <c r="K50" s="76" t="s">
        <v>488</v>
      </c>
      <c r="L50" s="76" t="s">
        <v>489</v>
      </c>
      <c r="M50" s="76" t="s">
        <v>490</v>
      </c>
      <c r="N50" s="76" t="s">
        <v>491</v>
      </c>
      <c r="O50" s="76" t="s">
        <v>492</v>
      </c>
    </row>
    <row r="51" spans="1:19" ht="27.75" customHeight="1" x14ac:dyDescent="0.25">
      <c r="A51" s="50"/>
      <c r="B51" s="50"/>
      <c r="C51" s="50"/>
      <c r="D51" s="51"/>
      <c r="E51" s="51"/>
      <c r="F51" s="52"/>
      <c r="G51" s="52"/>
      <c r="H51" s="31"/>
      <c r="I51" s="32"/>
      <c r="J51" s="32"/>
      <c r="K51" s="32"/>
      <c r="L51" s="40"/>
      <c r="M51" s="41"/>
      <c r="N51" s="41"/>
      <c r="O51" s="41"/>
    </row>
    <row r="52" spans="1:19" ht="27.75" customHeight="1" x14ac:dyDescent="0.25">
      <c r="G52" s="3"/>
      <c r="H52" s="2"/>
      <c r="K52" s="3"/>
      <c r="L52" s="10"/>
      <c r="N52" s="4"/>
    </row>
    <row r="53" spans="1:19" ht="27.75" customHeight="1" x14ac:dyDescent="0.25">
      <c r="A53" s="366" t="str">
        <f>Overview!B4&amp; " - Effective from "&amp;Overview!D4&amp;" - "&amp;Overview!E4&amp;" new or amended EHV line loss factors in NPG Northeast Area (GSP Group _F)"</f>
        <v>Southern Electric Power Distribution plc - Effective from 1 April 2027 - Final new or amended EHV line loss factors in NPG Northeast Area (GSP Group _F)</v>
      </c>
      <c r="B53" s="404"/>
      <c r="C53" s="404"/>
      <c r="D53" s="404"/>
      <c r="E53" s="404"/>
      <c r="F53" s="404"/>
      <c r="G53" s="404"/>
      <c r="H53" s="404"/>
      <c r="I53" s="404"/>
      <c r="J53" s="404"/>
      <c r="K53" s="404"/>
      <c r="L53" s="404"/>
      <c r="M53" s="404"/>
      <c r="N53" s="404"/>
      <c r="O53" s="405"/>
    </row>
    <row r="54" spans="1:19" ht="52.8" x14ac:dyDescent="0.25">
      <c r="A54" s="29" t="s">
        <v>783</v>
      </c>
      <c r="B54" s="29" t="s">
        <v>784</v>
      </c>
      <c r="C54" s="29" t="s">
        <v>480</v>
      </c>
      <c r="D54" s="29" t="s">
        <v>481</v>
      </c>
      <c r="E54" s="29" t="s">
        <v>482</v>
      </c>
      <c r="F54" s="76" t="s">
        <v>785</v>
      </c>
      <c r="G54" s="59" t="s">
        <v>484</v>
      </c>
      <c r="H54" s="35" t="s">
        <v>786</v>
      </c>
      <c r="I54" s="35" t="s">
        <v>787</v>
      </c>
      <c r="J54" s="35" t="s">
        <v>788</v>
      </c>
      <c r="K54" s="35" t="s">
        <v>789</v>
      </c>
      <c r="L54" s="37" t="s">
        <v>791</v>
      </c>
      <c r="M54" s="37" t="s">
        <v>792</v>
      </c>
      <c r="N54" s="37" t="s">
        <v>793</v>
      </c>
      <c r="O54" s="37" t="s">
        <v>794</v>
      </c>
    </row>
    <row r="55" spans="1:19" ht="27.75" customHeight="1" x14ac:dyDescent="0.25">
      <c r="A55" s="50"/>
      <c r="B55" s="50"/>
      <c r="C55" s="50"/>
      <c r="D55" s="38"/>
      <c r="E55" s="38"/>
      <c r="F55" s="39"/>
      <c r="G55" s="39"/>
      <c r="H55" s="42"/>
      <c r="I55" s="42"/>
      <c r="J55" s="33"/>
      <c r="K55" s="34"/>
      <c r="L55" s="36"/>
      <c r="M55" s="36"/>
      <c r="N55" s="36"/>
      <c r="O55" s="36"/>
    </row>
    <row r="56" spans="1:19" ht="27.75" customHeight="1" thickBot="1" x14ac:dyDescent="0.3">
      <c r="A56" s="269"/>
      <c r="B56" s="269"/>
      <c r="C56" s="269"/>
      <c r="D56" s="269"/>
      <c r="E56" s="270"/>
      <c r="F56" s="270"/>
      <c r="G56" s="270"/>
      <c r="H56" s="269"/>
      <c r="I56" s="270"/>
      <c r="J56" s="270"/>
      <c r="K56" s="270"/>
      <c r="L56" s="271"/>
      <c r="M56" s="272"/>
      <c r="N56" s="272"/>
      <c r="O56" s="269"/>
      <c r="P56" s="269"/>
      <c r="Q56" s="269"/>
      <c r="R56" s="269"/>
      <c r="S56" s="269"/>
    </row>
    <row r="57" spans="1:19" ht="27.75" customHeight="1" x14ac:dyDescent="0.25">
      <c r="G57" s="3"/>
      <c r="H57" s="2"/>
      <c r="K57" s="3"/>
      <c r="L57" s="10"/>
      <c r="N57" s="4"/>
    </row>
    <row r="58" spans="1:19" ht="27.75" customHeight="1" x14ac:dyDescent="0.25">
      <c r="A58" s="366" t="str">
        <f>Overview!B4&amp; " - Effective from "&amp;Overview!D4&amp;" - "&amp;Overview!E4&amp;" new or amended EHV charges in SP Electricity North West Area (GSP Group _G)"</f>
        <v>Southern Electric Power Distribution plc - Effective from 1 April 2027 - Final new or amended EHV charges in SP Electricity North West Area (GSP Group _G)</v>
      </c>
      <c r="B58" s="404"/>
      <c r="C58" s="404"/>
      <c r="D58" s="404"/>
      <c r="E58" s="404"/>
      <c r="F58" s="404"/>
      <c r="G58" s="404"/>
      <c r="H58" s="404"/>
      <c r="I58" s="404"/>
      <c r="J58" s="404"/>
      <c r="K58" s="404"/>
      <c r="L58" s="404"/>
      <c r="M58" s="404"/>
      <c r="N58" s="404"/>
      <c r="O58" s="405"/>
    </row>
    <row r="59" spans="1:19" ht="52.8" x14ac:dyDescent="0.25">
      <c r="A59" s="29" t="s">
        <v>783</v>
      </c>
      <c r="B59" s="29" t="s">
        <v>784</v>
      </c>
      <c r="C59" s="29" t="s">
        <v>480</v>
      </c>
      <c r="D59" s="29" t="s">
        <v>481</v>
      </c>
      <c r="E59" s="29" t="s">
        <v>482</v>
      </c>
      <c r="F59" s="76" t="s">
        <v>785</v>
      </c>
      <c r="G59" s="59" t="s">
        <v>484</v>
      </c>
      <c r="H59" s="76" t="s">
        <v>485</v>
      </c>
      <c r="I59" s="76" t="s">
        <v>486</v>
      </c>
      <c r="J59" s="76" t="s">
        <v>487</v>
      </c>
      <c r="K59" s="76" t="s">
        <v>488</v>
      </c>
      <c r="L59" s="76" t="s">
        <v>489</v>
      </c>
      <c r="M59" s="76" t="s">
        <v>490</v>
      </c>
      <c r="N59" s="76" t="s">
        <v>491</v>
      </c>
      <c r="O59" s="76" t="s">
        <v>492</v>
      </c>
    </row>
    <row r="60" spans="1:19" ht="27.75" customHeight="1" x14ac:dyDescent="0.25">
      <c r="A60" s="50"/>
      <c r="B60" s="50"/>
      <c r="C60" s="50"/>
      <c r="D60" s="51"/>
      <c r="E60" s="51"/>
      <c r="F60" s="52"/>
      <c r="G60" s="52"/>
      <c r="H60" s="31"/>
      <c r="I60" s="32"/>
      <c r="J60" s="32"/>
      <c r="K60" s="32"/>
      <c r="L60" s="40"/>
      <c r="M60" s="41"/>
      <c r="N60" s="41"/>
      <c r="O60" s="41"/>
    </row>
    <row r="61" spans="1:19" ht="27.75" customHeight="1" x14ac:dyDescent="0.25">
      <c r="G61" s="3"/>
      <c r="H61" s="2"/>
      <c r="K61" s="3"/>
      <c r="L61" s="10"/>
      <c r="N61" s="4"/>
    </row>
    <row r="62" spans="1:19" ht="27.75" customHeight="1" x14ac:dyDescent="0.25">
      <c r="A62" s="366" t="str">
        <f>Overview!B4&amp; " - Effective from "&amp;Overview!D4&amp;" - "&amp;Overview!E4&amp;" new or amended EHV line loss factors in SP Electricity North West Area (GSP Group _G)"</f>
        <v>Southern Electric Power Distribution plc - Effective from 1 April 2027 - Final new or amended EHV line loss factors in SP Electricity North West Area (GSP Group _G)</v>
      </c>
      <c r="B62" s="404"/>
      <c r="C62" s="404"/>
      <c r="D62" s="404"/>
      <c r="E62" s="404"/>
      <c r="F62" s="404"/>
      <c r="G62" s="404"/>
      <c r="H62" s="404"/>
      <c r="I62" s="404"/>
      <c r="J62" s="404"/>
      <c r="K62" s="404"/>
      <c r="L62" s="404"/>
      <c r="M62" s="404"/>
      <c r="N62" s="404"/>
      <c r="O62" s="405"/>
    </row>
    <row r="63" spans="1:19" ht="52.8" x14ac:dyDescent="0.25">
      <c r="A63" s="29" t="s">
        <v>783</v>
      </c>
      <c r="B63" s="29" t="s">
        <v>784</v>
      </c>
      <c r="C63" s="29" t="s">
        <v>480</v>
      </c>
      <c r="D63" s="29" t="s">
        <v>481</v>
      </c>
      <c r="E63" s="29" t="s">
        <v>482</v>
      </c>
      <c r="F63" s="76" t="s">
        <v>785</v>
      </c>
      <c r="G63" s="59" t="s">
        <v>484</v>
      </c>
      <c r="H63" s="35" t="s">
        <v>786</v>
      </c>
      <c r="I63" s="35" t="s">
        <v>787</v>
      </c>
      <c r="J63" s="35" t="s">
        <v>788</v>
      </c>
      <c r="K63" s="35" t="s">
        <v>789</v>
      </c>
      <c r="L63" s="37" t="s">
        <v>791</v>
      </c>
      <c r="M63" s="37" t="s">
        <v>792</v>
      </c>
      <c r="N63" s="37" t="s">
        <v>793</v>
      </c>
      <c r="O63" s="37" t="s">
        <v>794</v>
      </c>
    </row>
    <row r="64" spans="1:19" ht="27.75" customHeight="1" x14ac:dyDescent="0.25">
      <c r="A64" s="50"/>
      <c r="B64" s="50"/>
      <c r="C64" s="50"/>
      <c r="D64" s="38"/>
      <c r="E64" s="38"/>
      <c r="F64" s="39"/>
      <c r="G64" s="39"/>
      <c r="H64" s="42"/>
      <c r="I64" s="42"/>
      <c r="J64" s="33"/>
      <c r="K64" s="34"/>
      <c r="L64" s="36"/>
      <c r="M64" s="36"/>
      <c r="N64" s="36"/>
      <c r="O64" s="36"/>
    </row>
    <row r="65" spans="1:19" ht="27.75" customHeight="1" thickBot="1" x14ac:dyDescent="0.3">
      <c r="A65" s="269"/>
      <c r="B65" s="269"/>
      <c r="C65" s="269"/>
      <c r="D65" s="269"/>
      <c r="E65" s="270"/>
      <c r="F65" s="270"/>
      <c r="G65" s="270"/>
      <c r="H65" s="269"/>
      <c r="I65" s="270"/>
      <c r="J65" s="270"/>
      <c r="K65" s="270"/>
      <c r="L65" s="271"/>
      <c r="M65" s="272"/>
      <c r="N65" s="272"/>
      <c r="O65" s="269"/>
      <c r="P65" s="269"/>
      <c r="Q65" s="269"/>
      <c r="R65" s="269"/>
      <c r="S65" s="269"/>
    </row>
    <row r="66" spans="1:19" ht="27.75" customHeight="1" x14ac:dyDescent="0.25">
      <c r="G66" s="3"/>
      <c r="H66" s="2"/>
      <c r="K66" s="3"/>
      <c r="L66" s="10"/>
      <c r="N66" s="4"/>
    </row>
    <row r="67" spans="1:19" ht="27.75" customHeight="1" x14ac:dyDescent="0.25">
      <c r="A67" s="366" t="str">
        <f>Overview!B4&amp; " - Effective from "&amp;Overview!D4&amp;" - "&amp;Overview!E4&amp;" new or amended EHV charges in UKPN SPN Area (GSP Group _J)"</f>
        <v>Southern Electric Power Distribution plc - Effective from 1 April 2027 - Final new or amended EHV charges in UKPN SPN Area (GSP Group _J)</v>
      </c>
      <c r="B67" s="404"/>
      <c r="C67" s="404"/>
      <c r="D67" s="404"/>
      <c r="E67" s="404"/>
      <c r="F67" s="404"/>
      <c r="G67" s="404"/>
      <c r="H67" s="404"/>
      <c r="I67" s="404"/>
      <c r="J67" s="404"/>
      <c r="K67" s="404"/>
      <c r="L67" s="404"/>
      <c r="M67" s="404"/>
      <c r="N67" s="404"/>
      <c r="O67" s="405"/>
    </row>
    <row r="68" spans="1:19" ht="52.8" x14ac:dyDescent="0.25">
      <c r="A68" s="29" t="s">
        <v>783</v>
      </c>
      <c r="B68" s="29" t="s">
        <v>784</v>
      </c>
      <c r="C68" s="29" t="s">
        <v>480</v>
      </c>
      <c r="D68" s="29" t="s">
        <v>481</v>
      </c>
      <c r="E68" s="29" t="s">
        <v>482</v>
      </c>
      <c r="F68" s="76" t="s">
        <v>785</v>
      </c>
      <c r="G68" s="59" t="s">
        <v>484</v>
      </c>
      <c r="H68" s="76" t="s">
        <v>485</v>
      </c>
      <c r="I68" s="76" t="s">
        <v>486</v>
      </c>
      <c r="J68" s="76" t="s">
        <v>487</v>
      </c>
      <c r="K68" s="76" t="s">
        <v>488</v>
      </c>
      <c r="L68" s="76" t="s">
        <v>489</v>
      </c>
      <c r="M68" s="76" t="s">
        <v>490</v>
      </c>
      <c r="N68" s="76" t="s">
        <v>491</v>
      </c>
      <c r="O68" s="76" t="s">
        <v>492</v>
      </c>
    </row>
    <row r="69" spans="1:19" ht="27.75" customHeight="1" x14ac:dyDescent="0.25">
      <c r="A69" s="50"/>
      <c r="B69" s="50"/>
      <c r="C69" s="50"/>
      <c r="D69" s="38"/>
      <c r="E69" s="51"/>
      <c r="F69" s="52"/>
      <c r="G69" s="52"/>
      <c r="H69" s="31"/>
      <c r="I69" s="32"/>
      <c r="J69" s="32"/>
      <c r="K69" s="32"/>
      <c r="L69" s="40"/>
      <c r="M69" s="41"/>
      <c r="N69" s="41"/>
      <c r="O69" s="41"/>
    </row>
    <row r="70" spans="1:19" ht="27.75" customHeight="1" x14ac:dyDescent="0.25">
      <c r="G70" s="3"/>
      <c r="H70" s="2"/>
      <c r="K70" s="3"/>
      <c r="L70" s="10"/>
      <c r="N70" s="4"/>
    </row>
    <row r="71" spans="1:19" ht="27.75" customHeight="1" x14ac:dyDescent="0.25">
      <c r="A71" s="366" t="str">
        <f>Overview!B4&amp; " - Effective from "&amp;Overview!D4&amp;" - "&amp;Overview!E4&amp;" new or amended EHV line loss factors in UKPN SPN Area (GSP Group _J)"</f>
        <v>Southern Electric Power Distribution plc - Effective from 1 April 2027 - Final new or amended EHV line loss factors in UKPN SPN Area (GSP Group _J)</v>
      </c>
      <c r="B71" s="404"/>
      <c r="C71" s="404"/>
      <c r="D71" s="404"/>
      <c r="E71" s="404"/>
      <c r="F71" s="404"/>
      <c r="G71" s="404"/>
      <c r="H71" s="404"/>
      <c r="I71" s="404"/>
      <c r="J71" s="404"/>
      <c r="K71" s="404"/>
      <c r="L71" s="404"/>
      <c r="M71" s="404"/>
      <c r="N71" s="404"/>
      <c r="O71" s="404"/>
      <c r="P71" s="404"/>
      <c r="Q71" s="405"/>
    </row>
    <row r="72" spans="1:19" ht="52.8" x14ac:dyDescent="0.25">
      <c r="A72" s="29" t="s">
        <v>783</v>
      </c>
      <c r="B72" s="29" t="s">
        <v>784</v>
      </c>
      <c r="C72" s="29" t="s">
        <v>480</v>
      </c>
      <c r="D72" s="29" t="s">
        <v>481</v>
      </c>
      <c r="E72" s="29" t="s">
        <v>482</v>
      </c>
      <c r="F72" s="76" t="s">
        <v>785</v>
      </c>
      <c r="G72" s="59" t="s">
        <v>484</v>
      </c>
      <c r="H72" s="35" t="s">
        <v>786</v>
      </c>
      <c r="I72" s="35" t="s">
        <v>787</v>
      </c>
      <c r="J72" s="35" t="s">
        <v>788</v>
      </c>
      <c r="K72" s="35" t="s">
        <v>789</v>
      </c>
      <c r="L72" s="35" t="s">
        <v>790</v>
      </c>
      <c r="M72" s="37" t="s">
        <v>791</v>
      </c>
      <c r="N72" s="37" t="s">
        <v>792</v>
      </c>
      <c r="O72" s="37" t="s">
        <v>793</v>
      </c>
      <c r="P72" s="37" t="s">
        <v>794</v>
      </c>
      <c r="Q72" s="37" t="s">
        <v>795</v>
      </c>
    </row>
    <row r="73" spans="1:19" ht="27.75" customHeight="1" x14ac:dyDescent="0.25">
      <c r="A73" s="50"/>
      <c r="B73" s="50"/>
      <c r="C73" s="50"/>
      <c r="D73" s="38"/>
      <c r="E73" s="38"/>
      <c r="F73" s="39"/>
      <c r="G73" s="39"/>
      <c r="H73" s="42"/>
      <c r="I73" s="42"/>
      <c r="J73" s="33"/>
      <c r="K73" s="34"/>
      <c r="L73" s="34"/>
      <c r="M73" s="36"/>
      <c r="N73" s="36"/>
      <c r="O73" s="36"/>
      <c r="P73" s="36"/>
      <c r="Q73" s="36"/>
    </row>
    <row r="74" spans="1:19" ht="27.75" customHeight="1" thickBot="1" x14ac:dyDescent="0.3">
      <c r="A74" s="269"/>
      <c r="B74" s="269"/>
      <c r="C74" s="269"/>
      <c r="D74" s="269"/>
      <c r="E74" s="270"/>
      <c r="F74" s="270"/>
      <c r="G74" s="270"/>
      <c r="H74" s="269"/>
      <c r="I74" s="270"/>
      <c r="J74" s="270"/>
      <c r="K74" s="270"/>
      <c r="L74" s="271"/>
      <c r="M74" s="272"/>
      <c r="N74" s="272"/>
      <c r="O74" s="269"/>
      <c r="P74" s="269"/>
      <c r="Q74" s="269"/>
      <c r="R74" s="269"/>
      <c r="S74" s="269"/>
    </row>
    <row r="75" spans="1:19" ht="27.75" customHeight="1" x14ac:dyDescent="0.25">
      <c r="G75" s="3"/>
      <c r="H75" s="2"/>
      <c r="K75" s="3"/>
      <c r="L75" s="10"/>
      <c r="N75" s="4"/>
    </row>
    <row r="76" spans="1:19" ht="27.75" customHeight="1" x14ac:dyDescent="0.25">
      <c r="A76" s="366" t="str">
        <f>Overview!B4&amp; " - Effective from "&amp;Overview!D4&amp;" - "&amp;Overview!E4&amp;" new or amended EHV charges in NGED South Wales Area (GSP Group _K)"</f>
        <v>Southern Electric Power Distribution plc - Effective from 1 April 2027 - Final new or amended EHV charges in NGED South Wales Area (GSP Group _K)</v>
      </c>
      <c r="B76" s="404"/>
      <c r="C76" s="404"/>
      <c r="D76" s="404"/>
      <c r="E76" s="404"/>
      <c r="F76" s="404"/>
      <c r="G76" s="404"/>
      <c r="H76" s="404"/>
      <c r="I76" s="404"/>
      <c r="J76" s="404"/>
      <c r="K76" s="404"/>
      <c r="L76" s="404"/>
      <c r="M76" s="404"/>
      <c r="N76" s="404"/>
      <c r="O76" s="405"/>
    </row>
    <row r="77" spans="1:19" ht="52.8" x14ac:dyDescent="0.25">
      <c r="A77" s="29" t="s">
        <v>783</v>
      </c>
      <c r="B77" s="29" t="s">
        <v>784</v>
      </c>
      <c r="C77" s="29" t="s">
        <v>480</v>
      </c>
      <c r="D77" s="29" t="s">
        <v>481</v>
      </c>
      <c r="E77" s="29" t="s">
        <v>482</v>
      </c>
      <c r="F77" s="76" t="s">
        <v>785</v>
      </c>
      <c r="G77" s="59" t="s">
        <v>484</v>
      </c>
      <c r="H77" s="76" t="str">
        <f>'[1]Annex 2 EHV charges'!G75</f>
        <v>Import
Super Red
unit charge
(p/kWh)</v>
      </c>
      <c r="I77" s="76" t="str">
        <f>'[1]Annex 2 EHV charges'!H75</f>
        <v>Import
fixed charge
(p/day)</v>
      </c>
      <c r="J77" s="76" t="str">
        <f>'[1]Annex 2 EHV charges'!I75</f>
        <v>Import
capacity charge
(p/kVA/day)</v>
      </c>
      <c r="K77" s="76" t="str">
        <f>'[1]Annex 2 EHV charges'!J75</f>
        <v>Import
exceeded capacity charge
(p/kVA/day)</v>
      </c>
      <c r="L77" s="76" t="str">
        <f>'[1]Annex 2 EHV charges'!K75</f>
        <v>Export
Super Red
unit charge
(p/kWh)</v>
      </c>
      <c r="M77" s="76" t="str">
        <f>'[1]Annex 2 EHV charges'!L75</f>
        <v>Export
fixed charge
(p/day)</v>
      </c>
      <c r="N77" s="76" t="str">
        <f>'[1]Annex 2 EHV charges'!M75</f>
        <v>Export
capacity charge
(p/kVA/day)</v>
      </c>
      <c r="O77" s="76" t="str">
        <f>'[1]Annex 2 EHV charges'!N75</f>
        <v>Export
exceeded capacity charge
(p/kVA/day)</v>
      </c>
    </row>
    <row r="78" spans="1:19" ht="27.75" customHeight="1" x14ac:dyDescent="0.25">
      <c r="A78" s="50"/>
      <c r="B78" s="50"/>
      <c r="C78" s="50"/>
      <c r="D78" s="51"/>
      <c r="E78" s="51"/>
      <c r="F78" s="52"/>
      <c r="G78" s="52"/>
      <c r="H78" s="31"/>
      <c r="I78" s="32"/>
      <c r="J78" s="32"/>
      <c r="K78" s="32"/>
      <c r="L78" s="40"/>
      <c r="M78" s="41"/>
      <c r="N78" s="41"/>
      <c r="O78" s="41"/>
    </row>
    <row r="79" spans="1:19" ht="27.75" customHeight="1" x14ac:dyDescent="0.25">
      <c r="G79" s="3"/>
      <c r="H79" s="2"/>
      <c r="K79" s="3"/>
      <c r="L79" s="10"/>
      <c r="N79" s="4"/>
    </row>
    <row r="80" spans="1:19" ht="27.75" customHeight="1" x14ac:dyDescent="0.25">
      <c r="A80" s="366" t="str">
        <f>Overview!B4&amp; " - Effective from "&amp;Overview!D4&amp;" - "&amp;Overview!E4&amp;" new or amended EHV line loss factors in NGED South Wales Area (GSP Group _K)"</f>
        <v>Southern Electric Power Distribution plc - Effective from 1 April 2027 - Final new or amended EHV line loss factors in NGED South Wales Area (GSP Group _K)</v>
      </c>
      <c r="B80" s="404"/>
      <c r="C80" s="404"/>
      <c r="D80" s="404"/>
      <c r="E80" s="404"/>
      <c r="F80" s="404"/>
      <c r="G80" s="404"/>
      <c r="H80" s="404"/>
      <c r="I80" s="404"/>
      <c r="J80" s="404"/>
      <c r="K80" s="404"/>
      <c r="L80" s="404"/>
      <c r="M80" s="404"/>
      <c r="N80" s="404"/>
      <c r="O80" s="405"/>
    </row>
    <row r="81" spans="1:19" ht="52.8" x14ac:dyDescent="0.25">
      <c r="A81" s="29" t="s">
        <v>783</v>
      </c>
      <c r="B81" s="29" t="s">
        <v>784</v>
      </c>
      <c r="C81" s="29" t="s">
        <v>480</v>
      </c>
      <c r="D81" s="29" t="s">
        <v>481</v>
      </c>
      <c r="E81" s="29" t="s">
        <v>482</v>
      </c>
      <c r="F81" s="76" t="s">
        <v>785</v>
      </c>
      <c r="G81" s="59" t="s">
        <v>484</v>
      </c>
      <c r="H81" s="35" t="s">
        <v>786</v>
      </c>
      <c r="I81" s="35" t="s">
        <v>787</v>
      </c>
      <c r="J81" s="35" t="s">
        <v>788</v>
      </c>
      <c r="K81" s="35" t="s">
        <v>789</v>
      </c>
      <c r="L81" s="37" t="s">
        <v>791</v>
      </c>
      <c r="M81" s="37" t="s">
        <v>792</v>
      </c>
      <c r="N81" s="37" t="s">
        <v>793</v>
      </c>
      <c r="O81" s="37" t="s">
        <v>794</v>
      </c>
    </row>
    <row r="82" spans="1:19" ht="27.75" customHeight="1" x14ac:dyDescent="0.25">
      <c r="A82" s="50"/>
      <c r="B82" s="50"/>
      <c r="C82" s="50"/>
      <c r="D82" s="38"/>
      <c r="E82" s="38"/>
      <c r="F82" s="39"/>
      <c r="G82" s="39"/>
      <c r="H82" s="42"/>
      <c r="I82" s="42"/>
      <c r="J82" s="33"/>
      <c r="K82" s="34"/>
      <c r="L82" s="36"/>
      <c r="M82" s="36"/>
      <c r="N82" s="36"/>
      <c r="O82" s="36"/>
    </row>
    <row r="83" spans="1:19" ht="27.75" customHeight="1" thickBot="1" x14ac:dyDescent="0.3">
      <c r="A83" s="269"/>
      <c r="B83" s="269"/>
      <c r="C83" s="269"/>
      <c r="D83" s="269"/>
      <c r="E83" s="270"/>
      <c r="F83" s="270"/>
      <c r="G83" s="270"/>
      <c r="H83" s="269"/>
      <c r="I83" s="270"/>
      <c r="J83" s="270"/>
      <c r="K83" s="270"/>
      <c r="L83" s="271"/>
      <c r="M83" s="272"/>
      <c r="N83" s="272"/>
      <c r="O83" s="269"/>
      <c r="P83" s="269"/>
      <c r="Q83" s="269"/>
      <c r="R83" s="269"/>
      <c r="S83" s="269"/>
    </row>
    <row r="84" spans="1:19" ht="27.75" customHeight="1" x14ac:dyDescent="0.25">
      <c r="G84" s="3"/>
      <c r="H84" s="2"/>
      <c r="K84" s="3"/>
      <c r="L84" s="10"/>
      <c r="N84" s="4"/>
    </row>
    <row r="85" spans="1:19" ht="27.75" customHeight="1" x14ac:dyDescent="0.25">
      <c r="A85" s="366" t="str">
        <f>Overview!B4&amp; " - Effective from "&amp;Overview!D4&amp;" - "&amp;Overview!E4&amp;" new or amended EHV charges in NGED South West Area (GSP Group _L)"</f>
        <v>Southern Electric Power Distribution plc - Effective from 1 April 2027 - Final new or amended EHV charges in NGED South West Area (GSP Group _L)</v>
      </c>
      <c r="B85" s="404"/>
      <c r="C85" s="404"/>
      <c r="D85" s="404"/>
      <c r="E85" s="404"/>
      <c r="F85" s="404"/>
      <c r="G85" s="404"/>
      <c r="H85" s="404"/>
      <c r="I85" s="404"/>
      <c r="J85" s="404"/>
      <c r="K85" s="404"/>
      <c r="L85" s="404"/>
      <c r="M85" s="404"/>
      <c r="N85" s="404"/>
      <c r="O85" s="405"/>
    </row>
    <row r="86" spans="1:19" ht="52.8" x14ac:dyDescent="0.25">
      <c r="A86" s="29" t="s">
        <v>783</v>
      </c>
      <c r="B86" s="29" t="s">
        <v>784</v>
      </c>
      <c r="C86" s="29" t="s">
        <v>480</v>
      </c>
      <c r="D86" s="29" t="s">
        <v>481</v>
      </c>
      <c r="E86" s="29" t="s">
        <v>482</v>
      </c>
      <c r="F86" s="76" t="s">
        <v>785</v>
      </c>
      <c r="G86" s="59" t="s">
        <v>484</v>
      </c>
      <c r="H86" s="76" t="s">
        <v>485</v>
      </c>
      <c r="I86" s="76" t="s">
        <v>486</v>
      </c>
      <c r="J86" s="76" t="s">
        <v>487</v>
      </c>
      <c r="K86" s="76" t="s">
        <v>488</v>
      </c>
      <c r="L86" s="76" t="s">
        <v>489</v>
      </c>
      <c r="M86" s="76" t="s">
        <v>490</v>
      </c>
      <c r="N86" s="76" t="s">
        <v>491</v>
      </c>
      <c r="O86" s="76" t="s">
        <v>492</v>
      </c>
    </row>
    <row r="87" spans="1:19" ht="27.75" customHeight="1" x14ac:dyDescent="0.25">
      <c r="A87" s="50"/>
      <c r="B87" s="50"/>
      <c r="C87" s="50"/>
      <c r="D87" s="38"/>
      <c r="E87" s="51"/>
      <c r="F87" s="52"/>
      <c r="G87" s="52"/>
      <c r="H87" s="31"/>
      <c r="I87" s="32"/>
      <c r="J87" s="32"/>
      <c r="K87" s="32"/>
      <c r="L87" s="40"/>
      <c r="M87" s="41"/>
      <c r="N87" s="41"/>
      <c r="O87" s="41"/>
    </row>
    <row r="88" spans="1:19" ht="27.75" customHeight="1" x14ac:dyDescent="0.25">
      <c r="G88" s="3"/>
      <c r="H88" s="2"/>
      <c r="K88" s="3"/>
      <c r="L88" s="10"/>
      <c r="N88" s="4"/>
    </row>
    <row r="89" spans="1:19" ht="27.75" customHeight="1" x14ac:dyDescent="0.25">
      <c r="A89" s="366" t="str">
        <f>Overview!B4&amp; " - Effective from "&amp;Overview!D4&amp;" - "&amp;Overview!E4&amp;" new or amended EHV line loss factors in NGED South West Area (GSP Group _L)"</f>
        <v>Southern Electric Power Distribution plc - Effective from 1 April 2027 - Final new or amended EHV line loss factors in NGED South West Area (GSP Group _L)</v>
      </c>
      <c r="B89" s="404"/>
      <c r="C89" s="404"/>
      <c r="D89" s="404"/>
      <c r="E89" s="404"/>
      <c r="F89" s="404"/>
      <c r="G89" s="404"/>
      <c r="H89" s="404"/>
      <c r="I89" s="404"/>
      <c r="J89" s="404"/>
      <c r="K89" s="404"/>
      <c r="L89" s="404"/>
      <c r="M89" s="404"/>
      <c r="N89" s="404"/>
      <c r="O89" s="405"/>
    </row>
    <row r="90" spans="1:19" ht="52.8" x14ac:dyDescent="0.25">
      <c r="A90" s="29" t="s">
        <v>783</v>
      </c>
      <c r="B90" s="29" t="s">
        <v>784</v>
      </c>
      <c r="C90" s="29" t="s">
        <v>480</v>
      </c>
      <c r="D90" s="29" t="s">
        <v>481</v>
      </c>
      <c r="E90" s="29" t="s">
        <v>482</v>
      </c>
      <c r="F90" s="76" t="s">
        <v>785</v>
      </c>
      <c r="G90" s="59" t="s">
        <v>484</v>
      </c>
      <c r="H90" s="35" t="s">
        <v>786</v>
      </c>
      <c r="I90" s="35" t="s">
        <v>787</v>
      </c>
      <c r="J90" s="35" t="s">
        <v>788</v>
      </c>
      <c r="K90" s="35" t="s">
        <v>789</v>
      </c>
      <c r="L90" s="37" t="s">
        <v>791</v>
      </c>
      <c r="M90" s="37" t="s">
        <v>792</v>
      </c>
      <c r="N90" s="37" t="s">
        <v>793</v>
      </c>
      <c r="O90" s="37" t="s">
        <v>794</v>
      </c>
    </row>
    <row r="91" spans="1:19" ht="27.75" customHeight="1" x14ac:dyDescent="0.25">
      <c r="A91" s="50"/>
      <c r="B91" s="50"/>
      <c r="C91" s="50"/>
      <c r="D91" s="38"/>
      <c r="E91" s="38"/>
      <c r="F91" s="39"/>
      <c r="G91" s="39"/>
      <c r="H91" s="42"/>
      <c r="I91" s="42"/>
      <c r="J91" s="33"/>
      <c r="K91" s="34"/>
      <c r="L91" s="36"/>
      <c r="M91" s="36"/>
      <c r="N91" s="36"/>
      <c r="O91" s="36"/>
    </row>
    <row r="92" spans="1:19" ht="27.75" customHeight="1" thickBot="1" x14ac:dyDescent="0.3">
      <c r="A92" s="269"/>
      <c r="B92" s="269"/>
      <c r="C92" s="269"/>
      <c r="D92" s="269"/>
      <c r="E92" s="270"/>
      <c r="F92" s="270"/>
      <c r="G92" s="270"/>
      <c r="H92" s="269"/>
      <c r="I92" s="270"/>
      <c r="J92" s="270"/>
      <c r="K92" s="270"/>
      <c r="L92" s="271"/>
      <c r="M92" s="272"/>
      <c r="N92" s="272"/>
      <c r="O92" s="269"/>
      <c r="P92" s="269"/>
      <c r="Q92" s="269"/>
      <c r="R92" s="269"/>
      <c r="S92" s="269"/>
    </row>
    <row r="93" spans="1:19" ht="27.75" customHeight="1" x14ac:dyDescent="0.25">
      <c r="G93" s="3"/>
      <c r="H93" s="2"/>
      <c r="K93" s="3"/>
      <c r="L93" s="10"/>
      <c r="N93" s="4"/>
    </row>
    <row r="94" spans="1:19" ht="27.75" customHeight="1" x14ac:dyDescent="0.25">
      <c r="A94" s="366" t="str">
        <f>Overview!B4&amp; " - Effective from "&amp;Overview!D4&amp;" - "&amp;Overview!E4&amp;" new or amended EHV charges in NPG Yorkshire Area (GSP Group _M)"</f>
        <v>Southern Electric Power Distribution plc - Effective from 1 April 2027 - Final new or amended EHV charges in NPG Yorkshire Area (GSP Group _M)</v>
      </c>
      <c r="B94" s="404"/>
      <c r="C94" s="404"/>
      <c r="D94" s="404"/>
      <c r="E94" s="404"/>
      <c r="F94" s="404"/>
      <c r="G94" s="404"/>
      <c r="H94" s="404"/>
      <c r="I94" s="404"/>
      <c r="J94" s="404"/>
      <c r="K94" s="404"/>
      <c r="L94" s="404"/>
      <c r="M94" s="404"/>
      <c r="N94" s="404"/>
      <c r="O94" s="405"/>
    </row>
    <row r="95" spans="1:19" ht="52.8" x14ac:dyDescent="0.25">
      <c r="A95" s="29" t="s">
        <v>783</v>
      </c>
      <c r="B95" s="29" t="s">
        <v>784</v>
      </c>
      <c r="C95" s="29" t="s">
        <v>480</v>
      </c>
      <c r="D95" s="29" t="s">
        <v>481</v>
      </c>
      <c r="E95" s="29" t="s">
        <v>482</v>
      </c>
      <c r="F95" s="76" t="s">
        <v>785</v>
      </c>
      <c r="G95" s="59" t="s">
        <v>484</v>
      </c>
      <c r="H95" s="76" t="s">
        <v>485</v>
      </c>
      <c r="I95" s="76" t="s">
        <v>486</v>
      </c>
      <c r="J95" s="76" t="s">
        <v>487</v>
      </c>
      <c r="K95" s="76" t="s">
        <v>488</v>
      </c>
      <c r="L95" s="76" t="s">
        <v>489</v>
      </c>
      <c r="M95" s="76" t="s">
        <v>490</v>
      </c>
      <c r="N95" s="76" t="s">
        <v>491</v>
      </c>
      <c r="O95" s="76" t="s">
        <v>492</v>
      </c>
    </row>
    <row r="96" spans="1:19" ht="27.75" customHeight="1" x14ac:dyDescent="0.25">
      <c r="A96" s="50"/>
      <c r="B96" s="50"/>
      <c r="C96" s="50"/>
      <c r="D96" s="38"/>
      <c r="E96" s="51"/>
      <c r="F96" s="52"/>
      <c r="G96" s="52"/>
      <c r="H96" s="31"/>
      <c r="I96" s="32"/>
      <c r="J96" s="32"/>
      <c r="K96" s="32"/>
      <c r="L96" s="40"/>
      <c r="M96" s="41"/>
      <c r="N96" s="41"/>
      <c r="O96" s="41"/>
    </row>
    <row r="97" spans="1:15" ht="27.75" customHeight="1" x14ac:dyDescent="0.25">
      <c r="G97" s="3"/>
      <c r="H97" s="2"/>
      <c r="K97" s="3"/>
      <c r="L97" s="10"/>
      <c r="N97" s="4"/>
    </row>
    <row r="98" spans="1:15" ht="27.75" customHeight="1" x14ac:dyDescent="0.25">
      <c r="A98" s="366" t="str">
        <f>Overview!B4&amp; " - Effective from "&amp;Overview!D4&amp;" - "&amp;Overview!E4&amp;" new or amended EHV line loss factors in NPG Yorkshire Area (GSP Group _M)"</f>
        <v>Southern Electric Power Distribution plc - Effective from 1 April 2027 - Final new or amended EHV line loss factors in NPG Yorkshire Area (GSP Group _M)</v>
      </c>
      <c r="B98" s="404"/>
      <c r="C98" s="404"/>
      <c r="D98" s="404"/>
      <c r="E98" s="404"/>
      <c r="F98" s="404"/>
      <c r="G98" s="404"/>
      <c r="H98" s="404"/>
      <c r="I98" s="404"/>
      <c r="J98" s="404"/>
      <c r="K98" s="404"/>
      <c r="L98" s="404"/>
      <c r="M98" s="404"/>
      <c r="N98" s="404"/>
      <c r="O98" s="405"/>
    </row>
    <row r="99" spans="1:15" ht="52.8" x14ac:dyDescent="0.25">
      <c r="A99" s="29" t="s">
        <v>783</v>
      </c>
      <c r="B99" s="29" t="s">
        <v>784</v>
      </c>
      <c r="C99" s="29" t="s">
        <v>480</v>
      </c>
      <c r="D99" s="29" t="s">
        <v>481</v>
      </c>
      <c r="E99" s="29" t="s">
        <v>482</v>
      </c>
      <c r="F99" s="76" t="s">
        <v>785</v>
      </c>
      <c r="G99" s="59" t="s">
        <v>484</v>
      </c>
      <c r="H99" s="35" t="s">
        <v>786</v>
      </c>
      <c r="I99" s="35" t="s">
        <v>787</v>
      </c>
      <c r="J99" s="35" t="s">
        <v>788</v>
      </c>
      <c r="K99" s="35" t="s">
        <v>789</v>
      </c>
      <c r="L99" s="37" t="s">
        <v>791</v>
      </c>
      <c r="M99" s="37" t="s">
        <v>792</v>
      </c>
      <c r="N99" s="37" t="s">
        <v>793</v>
      </c>
      <c r="O99" s="37" t="s">
        <v>794</v>
      </c>
    </row>
    <row r="100" spans="1:15" ht="27.75" customHeight="1" x14ac:dyDescent="0.25">
      <c r="A100" s="50"/>
      <c r="B100" s="50"/>
      <c r="C100" s="50"/>
      <c r="D100" s="38"/>
      <c r="E100" s="38"/>
      <c r="F100" s="39"/>
      <c r="G100" s="39"/>
      <c r="H100" s="42"/>
      <c r="I100" s="42"/>
      <c r="J100" s="33"/>
      <c r="K100" s="34"/>
      <c r="L100" s="36"/>
      <c r="M100" s="36"/>
      <c r="N100" s="36"/>
      <c r="O100" s="36"/>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24">
    <mergeCell ref="A17:O17"/>
    <mergeCell ref="H1:I1"/>
    <mergeCell ref="A2:Q2"/>
    <mergeCell ref="A4:O4"/>
    <mergeCell ref="A8:Q8"/>
    <mergeCell ref="A13:O13"/>
    <mergeCell ref="A22:O22"/>
    <mergeCell ref="A26:Q26"/>
    <mergeCell ref="A31:O31"/>
    <mergeCell ref="A35:O35"/>
    <mergeCell ref="A40:O40"/>
    <mergeCell ref="A44:O44"/>
    <mergeCell ref="A49:O49"/>
    <mergeCell ref="A53:O53"/>
    <mergeCell ref="A58:O58"/>
    <mergeCell ref="A62:O62"/>
    <mergeCell ref="A89:O89"/>
    <mergeCell ref="A94:O94"/>
    <mergeCell ref="A98:O98"/>
    <mergeCell ref="A67:O67"/>
    <mergeCell ref="A71:Q71"/>
    <mergeCell ref="A76:O76"/>
    <mergeCell ref="A80:O80"/>
    <mergeCell ref="A85:O85"/>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2" sqref="F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40</v>
      </c>
      <c r="B1" s="423"/>
      <c r="C1" s="423"/>
      <c r="D1" s="164"/>
      <c r="E1" s="164"/>
    </row>
    <row r="2" spans="1:5" ht="42" customHeight="1" x14ac:dyDescent="0.25">
      <c r="A2" s="366" t="str">
        <f>Overview!B4&amp; " - Effective from "&amp;Overview!D4&amp;" - "&amp;Overview!E4&amp;" Supplier of Last Resort and Eligible Bad Debt Pass-Through Costs in UKPN EPN Area (GSP Group _A)"</f>
        <v>Southern Electric Power Distribution plc - Effective from 1 April 2027 - Final Supplier of Last Resort and Eligible Bad Debt Pass-Through Costs in UKPN EPN Area (GSP Group _A)</v>
      </c>
      <c r="B2" s="404"/>
      <c r="C2" s="404"/>
      <c r="D2" s="404"/>
      <c r="E2" s="405"/>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45.9" customHeight="1" x14ac:dyDescent="0.25">
      <c r="A5" s="17" t="s">
        <v>72</v>
      </c>
      <c r="B5" s="46" t="str">
        <f>VLOOKUP(A5,'Annex 1 LV, HV &amp; UMS charges_A'!$A$13:$B$45,2,0)</f>
        <v>167, 201-202, 258, 269, 301-302, 495, AA0</v>
      </c>
      <c r="C5" s="171" t="s">
        <v>74</v>
      </c>
      <c r="D5" s="172">
        <v>0</v>
      </c>
      <c r="E5" s="172">
        <v>0</v>
      </c>
    </row>
    <row r="6" spans="1:5" ht="69" x14ac:dyDescent="0.25">
      <c r="A6" s="17" t="s">
        <v>76</v>
      </c>
      <c r="B6" s="46" t="str">
        <f>VLOOKUP(A6,'Annex 1 LV, HV &amp; UMS charges_A'!$A$13:$B$45,2,0)</f>
        <v>A10, A15, A20, A30, A35, A40, A45, A65, A70, A75, A85, A90, R75, AA1</v>
      </c>
      <c r="C6" s="155" t="s">
        <v>78</v>
      </c>
      <c r="D6" s="173"/>
      <c r="E6" s="172">
        <v>0</v>
      </c>
    </row>
    <row r="7" spans="1:5" ht="69" x14ac:dyDescent="0.25">
      <c r="A7" s="17" t="s">
        <v>79</v>
      </c>
      <c r="B7" s="46" t="str">
        <f>VLOOKUP(A7,'Annex 1 LV, HV &amp; UMS charges_A'!$A$13:$B$45,2,0)</f>
        <v>A11, A16, A21, A31, A36, A41, A46, A66, A71, A76, A86, A91, R76, AA2</v>
      </c>
      <c r="C7" s="155" t="s">
        <v>78</v>
      </c>
      <c r="D7" s="173"/>
      <c r="E7" s="172">
        <v>0</v>
      </c>
    </row>
    <row r="8" spans="1:5" ht="69" x14ac:dyDescent="0.25">
      <c r="A8" s="17" t="s">
        <v>81</v>
      </c>
      <c r="B8" s="46" t="str">
        <f>VLOOKUP(A8,'Annex 1 LV, HV &amp; UMS charges_A'!$A$13:$B$45,2,0)</f>
        <v>A12, A17, A22, A32, A37, A42, A47, A67, A72, A77, A87, A92, R77, AA3</v>
      </c>
      <c r="C8" s="155" t="s">
        <v>78</v>
      </c>
      <c r="D8" s="173"/>
      <c r="E8" s="172">
        <v>0</v>
      </c>
    </row>
    <row r="9" spans="1:5" ht="69" x14ac:dyDescent="0.25">
      <c r="A9" s="17" t="s">
        <v>83</v>
      </c>
      <c r="B9" s="46" t="str">
        <f>VLOOKUP(A9,'Annex 1 LV, HV &amp; UMS charges_A'!$A$13:$B$45,2,0)</f>
        <v>A13, A18, A23, A33, A38, A43, A48, A68, A73, A78, A88, A93, R78, AA4</v>
      </c>
      <c r="C9" s="155" t="s">
        <v>78</v>
      </c>
      <c r="D9" s="173"/>
      <c r="E9" s="172">
        <v>0</v>
      </c>
    </row>
    <row r="10" spans="1:5" ht="69" x14ac:dyDescent="0.25">
      <c r="A10" s="17" t="s">
        <v>85</v>
      </c>
      <c r="B10" s="46" t="str">
        <f>VLOOKUP(A10,'Annex 1 LV, HV &amp; UMS charges_A'!$A$13:$B$45,2,0)</f>
        <v>A14, A19, A24, A34, A39, A44, A49, A69, A74, A79, A89, A94, R79, AA5</v>
      </c>
      <c r="C10" s="155" t="s">
        <v>78</v>
      </c>
      <c r="D10" s="173"/>
      <c r="E10" s="172">
        <v>0</v>
      </c>
    </row>
    <row r="11" spans="1:5" ht="13.8" x14ac:dyDescent="0.25">
      <c r="A11" s="156" t="s">
        <v>88</v>
      </c>
      <c r="B11" s="46" t="str">
        <f>VLOOKUP(A11,'Annex 1 LV, HV &amp; UMS charges_A'!$A$13:$B$45,2,0)</f>
        <v>A05, A50, A60</v>
      </c>
      <c r="C11" s="155">
        <v>0</v>
      </c>
      <c r="D11" s="173"/>
      <c r="E11" s="172">
        <v>0</v>
      </c>
    </row>
    <row r="12" spans="1:5" ht="13.8" x14ac:dyDescent="0.25">
      <c r="A12" s="156" t="s">
        <v>90</v>
      </c>
      <c r="B12" s="46" t="str">
        <f>VLOOKUP(A12,'Annex 1 LV, HV &amp; UMS charges_A'!$A$13:$B$45,2,0)</f>
        <v>A06, A51, A61</v>
      </c>
      <c r="C12" s="155">
        <v>0</v>
      </c>
      <c r="D12" s="173"/>
      <c r="E12" s="172">
        <v>0</v>
      </c>
    </row>
    <row r="13" spans="1:5" ht="13.8" x14ac:dyDescent="0.25">
      <c r="A13" s="156" t="s">
        <v>92</v>
      </c>
      <c r="B13" s="46" t="str">
        <f>VLOOKUP(A13,'Annex 1 LV, HV &amp; UMS charges_A'!$A$13:$B$45,2,0)</f>
        <v>A07, A52, A62</v>
      </c>
      <c r="C13" s="155">
        <v>0</v>
      </c>
      <c r="D13" s="173"/>
      <c r="E13" s="172">
        <v>0</v>
      </c>
    </row>
    <row r="14" spans="1:5" ht="13.8" x14ac:dyDescent="0.25">
      <c r="A14" s="156" t="s">
        <v>94</v>
      </c>
      <c r="B14" s="46" t="str">
        <f>VLOOKUP(A14,'Annex 1 LV, HV &amp; UMS charges_A'!$A$13:$B$45,2,0)</f>
        <v>A08, A53, A63</v>
      </c>
      <c r="C14" s="155">
        <v>0</v>
      </c>
      <c r="D14" s="173"/>
      <c r="E14" s="172">
        <v>0</v>
      </c>
    </row>
    <row r="15" spans="1:5" ht="13.8" x14ac:dyDescent="0.25">
      <c r="A15" s="160" t="s">
        <v>96</v>
      </c>
      <c r="B15" s="46" t="str">
        <f>VLOOKUP(A15,'Annex 1 LV, HV &amp; UMS charges_A'!$A$13:$B$45,2,0)</f>
        <v>A09, A54, A64</v>
      </c>
      <c r="C15" s="155">
        <v>0</v>
      </c>
      <c r="D15" s="173"/>
      <c r="E15" s="172">
        <v>0</v>
      </c>
    </row>
    <row r="16" spans="1:5" ht="13.8" x14ac:dyDescent="0.25">
      <c r="A16" s="160" t="s">
        <v>98</v>
      </c>
      <c r="B16" s="46" t="str">
        <f>VLOOKUP(A16,'Annex 1 LV, HV &amp; UMS charges_A'!$A$13:$B$45,2,0)</f>
        <v>A95</v>
      </c>
      <c r="C16" s="155">
        <v>0</v>
      </c>
      <c r="D16" s="173"/>
      <c r="E16" s="172">
        <v>0</v>
      </c>
    </row>
    <row r="17" spans="1:5" ht="13.8" x14ac:dyDescent="0.25">
      <c r="A17" s="160" t="s">
        <v>100</v>
      </c>
      <c r="B17" s="46" t="str">
        <f>VLOOKUP(A17,'Annex 1 LV, HV &amp; UMS charges_A'!$A$13:$B$45,2,0)</f>
        <v>A96</v>
      </c>
      <c r="C17" s="155">
        <v>0</v>
      </c>
      <c r="D17" s="173"/>
      <c r="E17" s="172">
        <v>0</v>
      </c>
    </row>
    <row r="18" spans="1:5" ht="13.8" x14ac:dyDescent="0.25">
      <c r="A18" s="160" t="s">
        <v>102</v>
      </c>
      <c r="B18" s="46" t="str">
        <f>VLOOKUP(A18,'Annex 1 LV, HV &amp; UMS charges_A'!$A$13:$B$45,2,0)</f>
        <v>A97</v>
      </c>
      <c r="C18" s="155">
        <v>0</v>
      </c>
      <c r="D18" s="173"/>
      <c r="E18" s="172">
        <v>0</v>
      </c>
    </row>
    <row r="19" spans="1:5" ht="13.8" x14ac:dyDescent="0.25">
      <c r="A19" s="160" t="s">
        <v>104</v>
      </c>
      <c r="B19" s="46" t="str">
        <f>VLOOKUP(A19,'Annex 1 LV, HV &amp; UMS charges_A'!$A$13:$B$45,2,0)</f>
        <v>A98</v>
      </c>
      <c r="C19" s="155">
        <v>0</v>
      </c>
      <c r="D19" s="173"/>
      <c r="E19" s="172">
        <v>0</v>
      </c>
    </row>
    <row r="20" spans="1:5" ht="13.8" x14ac:dyDescent="0.25">
      <c r="A20" s="160" t="s">
        <v>106</v>
      </c>
      <c r="B20" s="46" t="str">
        <f>VLOOKUP(A20,'Annex 1 LV, HV &amp; UMS charges_A'!$A$13:$B$45,2,0)</f>
        <v>A99</v>
      </c>
      <c r="C20" s="155">
        <v>0</v>
      </c>
      <c r="D20" s="173"/>
      <c r="E20" s="172">
        <v>0</v>
      </c>
    </row>
    <row r="21" spans="1:5" ht="13.8" x14ac:dyDescent="0.25">
      <c r="A21" s="160" t="s">
        <v>108</v>
      </c>
      <c r="B21" s="46" t="str">
        <f>VLOOKUP(A21,'Annex 1 LV, HV &amp; UMS charges_A'!$A$13:$B$45,2,0)</f>
        <v>A25, A55, A80</v>
      </c>
      <c r="C21" s="155">
        <v>0</v>
      </c>
      <c r="D21" s="173"/>
      <c r="E21" s="172">
        <v>0</v>
      </c>
    </row>
    <row r="22" spans="1:5" ht="13.8" x14ac:dyDescent="0.25">
      <c r="A22" s="160" t="s">
        <v>110</v>
      </c>
      <c r="B22" s="46" t="str">
        <f>VLOOKUP(A22,'Annex 1 LV, HV &amp; UMS charges_A'!$A$13:$B$45,2,0)</f>
        <v>A26, A56, A81</v>
      </c>
      <c r="C22" s="155">
        <v>0</v>
      </c>
      <c r="D22" s="173"/>
      <c r="E22" s="172">
        <v>0</v>
      </c>
    </row>
    <row r="23" spans="1:5" ht="13.8" x14ac:dyDescent="0.25">
      <c r="A23" s="156" t="s">
        <v>112</v>
      </c>
      <c r="B23" s="46" t="str">
        <f>VLOOKUP(A23,'Annex 1 LV, HV &amp; UMS charges_A'!$A$13:$B$45,2,0)</f>
        <v>A27, A57, A82</v>
      </c>
      <c r="C23" s="155">
        <v>0</v>
      </c>
      <c r="D23" s="173"/>
      <c r="E23" s="172">
        <v>0</v>
      </c>
    </row>
    <row r="24" spans="1:5" ht="13.8" x14ac:dyDescent="0.25">
      <c r="A24" s="156" t="s">
        <v>114</v>
      </c>
      <c r="B24" s="46" t="str">
        <f>VLOOKUP(A24,'Annex 1 LV, HV &amp; UMS charges_A'!$A$13:$B$45,2,0)</f>
        <v>A28, A58, A83</v>
      </c>
      <c r="C24" s="155">
        <v>0</v>
      </c>
      <c r="D24" s="173"/>
      <c r="E24" s="172">
        <v>0</v>
      </c>
    </row>
    <row r="25" spans="1:5" ht="13.8" x14ac:dyDescent="0.25">
      <c r="A25" s="156" t="s">
        <v>116</v>
      </c>
      <c r="B25" s="46" t="str">
        <f>VLOOKUP(A25,'Annex 1 LV, HV &amp; UMS charges_A'!$A$13:$B$45,2,0)</f>
        <v>A29, A59, A84</v>
      </c>
      <c r="C25" s="155">
        <v>0</v>
      </c>
      <c r="D25" s="173"/>
      <c r="E25" s="172">
        <v>0</v>
      </c>
    </row>
    <row r="26" spans="1:5" ht="13.8" x14ac:dyDescent="0.25">
      <c r="A26" s="156" t="s">
        <v>518</v>
      </c>
      <c r="B26" s="46"/>
      <c r="C26" s="171" t="s">
        <v>74</v>
      </c>
      <c r="D26" s="172">
        <v>0</v>
      </c>
      <c r="E26" s="172">
        <v>0</v>
      </c>
    </row>
    <row r="27" spans="1:5" ht="27.6" x14ac:dyDescent="0.25">
      <c r="A27" s="156" t="s">
        <v>520</v>
      </c>
      <c r="B27" s="46"/>
      <c r="C27" s="155" t="s">
        <v>78</v>
      </c>
      <c r="D27" s="173"/>
      <c r="E27" s="172">
        <v>0</v>
      </c>
    </row>
    <row r="28" spans="1:5" ht="27.6" x14ac:dyDescent="0.25">
      <c r="A28" s="156" t="s">
        <v>521</v>
      </c>
      <c r="B28" s="46"/>
      <c r="C28" s="155" t="s">
        <v>78</v>
      </c>
      <c r="D28" s="173"/>
      <c r="E28" s="172">
        <v>0</v>
      </c>
    </row>
    <row r="29" spans="1:5" ht="27.6" x14ac:dyDescent="0.25">
      <c r="A29" s="156" t="s">
        <v>522</v>
      </c>
      <c r="B29" s="46"/>
      <c r="C29" s="155" t="s">
        <v>78</v>
      </c>
      <c r="D29" s="173"/>
      <c r="E29" s="172">
        <v>0</v>
      </c>
    </row>
    <row r="30" spans="1:5" ht="27.6" x14ac:dyDescent="0.25">
      <c r="A30" s="156" t="s">
        <v>523</v>
      </c>
      <c r="B30" s="46"/>
      <c r="C30" s="155" t="s">
        <v>78</v>
      </c>
      <c r="D30" s="173"/>
      <c r="E30" s="172">
        <v>0</v>
      </c>
    </row>
    <row r="31" spans="1:5" ht="27.6" x14ac:dyDescent="0.25">
      <c r="A31" s="156" t="s">
        <v>524</v>
      </c>
      <c r="B31" s="46"/>
      <c r="C31" s="155" t="s">
        <v>78</v>
      </c>
      <c r="D31" s="173"/>
      <c r="E31" s="172">
        <v>0</v>
      </c>
    </row>
    <row r="32" spans="1:5" ht="13.8" x14ac:dyDescent="0.25">
      <c r="A32" s="156" t="s">
        <v>526</v>
      </c>
      <c r="B32" s="46"/>
      <c r="C32" s="155">
        <v>0</v>
      </c>
      <c r="D32" s="173"/>
      <c r="E32" s="172">
        <v>0</v>
      </c>
    </row>
    <row r="33" spans="1:5" ht="13.8" x14ac:dyDescent="0.25">
      <c r="A33" s="156" t="s">
        <v>527</v>
      </c>
      <c r="B33" s="46"/>
      <c r="C33" s="155">
        <v>0</v>
      </c>
      <c r="D33" s="173"/>
      <c r="E33" s="172">
        <v>0</v>
      </c>
    </row>
    <row r="34" spans="1:5" ht="13.8" x14ac:dyDescent="0.25">
      <c r="A34" s="156" t="s">
        <v>528</v>
      </c>
      <c r="B34" s="46"/>
      <c r="C34" s="155">
        <v>0</v>
      </c>
      <c r="D34" s="173"/>
      <c r="E34" s="172">
        <v>0</v>
      </c>
    </row>
    <row r="35" spans="1:5" ht="13.8" x14ac:dyDescent="0.25">
      <c r="A35" s="156" t="s">
        <v>529</v>
      </c>
      <c r="B35" s="46"/>
      <c r="C35" s="155">
        <v>0</v>
      </c>
      <c r="D35" s="173"/>
      <c r="E35" s="172">
        <v>0</v>
      </c>
    </row>
    <row r="36" spans="1:5" ht="13.8" x14ac:dyDescent="0.25">
      <c r="A36" s="156" t="s">
        <v>530</v>
      </c>
      <c r="B36" s="46"/>
      <c r="C36" s="155">
        <v>0</v>
      </c>
      <c r="D36" s="173"/>
      <c r="E36" s="172">
        <v>0</v>
      </c>
    </row>
    <row r="37" spans="1:5" ht="13.8" x14ac:dyDescent="0.25">
      <c r="A37" s="160" t="s">
        <v>535</v>
      </c>
      <c r="B37" s="46"/>
      <c r="C37" s="171" t="s">
        <v>74</v>
      </c>
      <c r="D37" s="172">
        <v>0</v>
      </c>
      <c r="E37" s="172">
        <v>0</v>
      </c>
    </row>
    <row r="38" spans="1:5" ht="27.6" x14ac:dyDescent="0.25">
      <c r="A38" s="156" t="s">
        <v>537</v>
      </c>
      <c r="B38" s="46"/>
      <c r="C38" s="155" t="s">
        <v>78</v>
      </c>
      <c r="D38" s="173"/>
      <c r="E38" s="172">
        <v>0</v>
      </c>
    </row>
    <row r="39" spans="1:5" ht="27.6" x14ac:dyDescent="0.25">
      <c r="A39" s="156" t="s">
        <v>538</v>
      </c>
      <c r="B39" s="46"/>
      <c r="C39" s="155" t="s">
        <v>78</v>
      </c>
      <c r="D39" s="173"/>
      <c r="E39" s="172">
        <v>0</v>
      </c>
    </row>
    <row r="40" spans="1:5" ht="27.6" x14ac:dyDescent="0.25">
      <c r="A40" s="156" t="s">
        <v>539</v>
      </c>
      <c r="B40" s="46"/>
      <c r="C40" s="155" t="s">
        <v>78</v>
      </c>
      <c r="D40" s="173"/>
      <c r="E40" s="172">
        <v>0</v>
      </c>
    </row>
    <row r="41" spans="1:5" ht="27.6" x14ac:dyDescent="0.25">
      <c r="A41" s="156" t="s">
        <v>540</v>
      </c>
      <c r="B41" s="46"/>
      <c r="C41" s="155" t="s">
        <v>78</v>
      </c>
      <c r="D41" s="173"/>
      <c r="E41" s="172">
        <v>0</v>
      </c>
    </row>
    <row r="42" spans="1:5" ht="27.6" x14ac:dyDescent="0.25">
      <c r="A42" s="156" t="s">
        <v>541</v>
      </c>
      <c r="B42" s="46"/>
      <c r="C42" s="155" t="s">
        <v>78</v>
      </c>
      <c r="D42" s="173"/>
      <c r="E42" s="172">
        <v>0</v>
      </c>
    </row>
    <row r="43" spans="1:5" ht="13.8" x14ac:dyDescent="0.25">
      <c r="A43" s="156" t="s">
        <v>543</v>
      </c>
      <c r="B43" s="46"/>
      <c r="C43" s="155">
        <v>0</v>
      </c>
      <c r="D43" s="173"/>
      <c r="E43" s="172">
        <v>0</v>
      </c>
    </row>
    <row r="44" spans="1:5" ht="13.8" x14ac:dyDescent="0.25">
      <c r="A44" s="156" t="s">
        <v>544</v>
      </c>
      <c r="B44" s="46"/>
      <c r="C44" s="155">
        <v>0</v>
      </c>
      <c r="D44" s="173"/>
      <c r="E44" s="172">
        <v>0</v>
      </c>
    </row>
    <row r="45" spans="1:5" ht="13.8" x14ac:dyDescent="0.25">
      <c r="A45" s="156" t="s">
        <v>545</v>
      </c>
      <c r="B45" s="46"/>
      <c r="C45" s="155">
        <v>0</v>
      </c>
      <c r="D45" s="173"/>
      <c r="E45" s="172">
        <v>0</v>
      </c>
    </row>
    <row r="46" spans="1:5" ht="13.8" x14ac:dyDescent="0.25">
      <c r="A46" s="156" t="s">
        <v>546</v>
      </c>
      <c r="B46" s="46"/>
      <c r="C46" s="155">
        <v>0</v>
      </c>
      <c r="D46" s="173"/>
      <c r="E46" s="172">
        <v>0</v>
      </c>
    </row>
    <row r="47" spans="1:5" ht="13.8" x14ac:dyDescent="0.25">
      <c r="A47" s="156" t="s">
        <v>547</v>
      </c>
      <c r="B47" s="46"/>
      <c r="C47" s="155">
        <v>0</v>
      </c>
      <c r="D47" s="173"/>
      <c r="E47" s="172">
        <v>0</v>
      </c>
    </row>
    <row r="48" spans="1:5" ht="13.8" x14ac:dyDescent="0.25">
      <c r="A48" s="156" t="s">
        <v>548</v>
      </c>
      <c r="B48" s="46"/>
      <c r="C48" s="155">
        <v>0</v>
      </c>
      <c r="D48" s="173"/>
      <c r="E48" s="172">
        <v>0</v>
      </c>
    </row>
    <row r="49" spans="1:5" ht="13.8" x14ac:dyDescent="0.25">
      <c r="A49" s="156" t="s">
        <v>549</v>
      </c>
      <c r="B49" s="46"/>
      <c r="C49" s="155">
        <v>0</v>
      </c>
      <c r="D49" s="173"/>
      <c r="E49" s="172">
        <v>0</v>
      </c>
    </row>
    <row r="50" spans="1:5" ht="13.8" x14ac:dyDescent="0.25">
      <c r="A50" s="156" t="s">
        <v>550</v>
      </c>
      <c r="B50" s="46"/>
      <c r="C50" s="155">
        <v>0</v>
      </c>
      <c r="D50" s="173"/>
      <c r="E50" s="172">
        <v>0</v>
      </c>
    </row>
    <row r="51" spans="1:5" ht="13.8" x14ac:dyDescent="0.25">
      <c r="A51" s="156" t="s">
        <v>551</v>
      </c>
      <c r="B51" s="46"/>
      <c r="C51" s="155">
        <v>0</v>
      </c>
      <c r="D51" s="173"/>
      <c r="E51" s="172">
        <v>0</v>
      </c>
    </row>
    <row r="52" spans="1:5" ht="13.8" x14ac:dyDescent="0.25">
      <c r="A52" s="156" t="s">
        <v>552</v>
      </c>
      <c r="B52" s="46"/>
      <c r="C52" s="155">
        <v>0</v>
      </c>
      <c r="D52" s="173"/>
      <c r="E52" s="172">
        <v>0</v>
      </c>
    </row>
    <row r="53" spans="1:5" ht="13.8" x14ac:dyDescent="0.25">
      <c r="A53" s="156" t="s">
        <v>553</v>
      </c>
      <c r="B53" s="46"/>
      <c r="C53" s="155">
        <v>0</v>
      </c>
      <c r="D53" s="173"/>
      <c r="E53" s="172">
        <v>0</v>
      </c>
    </row>
    <row r="54" spans="1:5" ht="13.8" x14ac:dyDescent="0.25">
      <c r="A54" s="156" t="s">
        <v>554</v>
      </c>
      <c r="B54" s="46"/>
      <c r="C54" s="155">
        <v>0</v>
      </c>
      <c r="D54" s="173"/>
      <c r="E54" s="172">
        <v>0</v>
      </c>
    </row>
    <row r="55" spans="1:5" ht="13.8" x14ac:dyDescent="0.25">
      <c r="A55" s="156" t="s">
        <v>555</v>
      </c>
      <c r="B55" s="46"/>
      <c r="C55" s="155">
        <v>0</v>
      </c>
      <c r="D55" s="173"/>
      <c r="E55" s="172">
        <v>0</v>
      </c>
    </row>
    <row r="56" spans="1:5" ht="13.8" x14ac:dyDescent="0.25">
      <c r="A56" s="156" t="s">
        <v>556</v>
      </c>
      <c r="B56" s="46"/>
      <c r="C56" s="155">
        <v>0</v>
      </c>
      <c r="D56" s="173"/>
      <c r="E56" s="172">
        <v>0</v>
      </c>
    </row>
    <row r="57" spans="1:5" ht="13.8" x14ac:dyDescent="0.25">
      <c r="A57" s="156" t="s">
        <v>557</v>
      </c>
      <c r="B57" s="46"/>
      <c r="C57" s="155">
        <v>0</v>
      </c>
      <c r="D57" s="173"/>
      <c r="E57" s="172">
        <v>0</v>
      </c>
    </row>
    <row r="58" spans="1:5" ht="13.8" x14ac:dyDescent="0.25">
      <c r="A58" s="156" t="s">
        <v>564</v>
      </c>
      <c r="B58" s="46"/>
      <c r="C58" s="171" t="s">
        <v>74</v>
      </c>
      <c r="D58" s="172">
        <v>0</v>
      </c>
      <c r="E58" s="172">
        <v>0</v>
      </c>
    </row>
    <row r="59" spans="1:5" ht="27.6" x14ac:dyDescent="0.25">
      <c r="A59" s="156" t="s">
        <v>566</v>
      </c>
      <c r="B59" s="46"/>
      <c r="C59" s="155" t="s">
        <v>78</v>
      </c>
      <c r="D59" s="173"/>
      <c r="E59" s="172">
        <v>0</v>
      </c>
    </row>
    <row r="60" spans="1:5" ht="27.6" x14ac:dyDescent="0.25">
      <c r="A60" s="156" t="s">
        <v>567</v>
      </c>
      <c r="B60" s="46"/>
      <c r="C60" s="155" t="s">
        <v>78</v>
      </c>
      <c r="D60" s="173"/>
      <c r="E60" s="172">
        <v>0</v>
      </c>
    </row>
    <row r="61" spans="1:5" ht="27.6" x14ac:dyDescent="0.25">
      <c r="A61" s="156" t="s">
        <v>568</v>
      </c>
      <c r="B61" s="46"/>
      <c r="C61" s="155" t="s">
        <v>78</v>
      </c>
      <c r="D61" s="173"/>
      <c r="E61" s="172">
        <v>0</v>
      </c>
    </row>
    <row r="62" spans="1:5" ht="27.6" x14ac:dyDescent="0.25">
      <c r="A62" s="156" t="s">
        <v>569</v>
      </c>
      <c r="B62" s="46"/>
      <c r="C62" s="155" t="s">
        <v>78</v>
      </c>
      <c r="D62" s="173"/>
      <c r="E62" s="172">
        <v>0</v>
      </c>
    </row>
    <row r="63" spans="1:5" ht="27.6" x14ac:dyDescent="0.25">
      <c r="A63" s="156" t="s">
        <v>570</v>
      </c>
      <c r="B63" s="46"/>
      <c r="C63" s="155" t="s">
        <v>78</v>
      </c>
      <c r="D63" s="173"/>
      <c r="E63" s="172">
        <v>0</v>
      </c>
    </row>
    <row r="64" spans="1:5" ht="13.8" x14ac:dyDescent="0.25">
      <c r="A64" s="156" t="s">
        <v>572</v>
      </c>
      <c r="B64" s="46"/>
      <c r="C64" s="155">
        <v>0</v>
      </c>
      <c r="D64" s="173"/>
      <c r="E64" s="172">
        <v>0</v>
      </c>
    </row>
    <row r="65" spans="1:5" ht="13.8" x14ac:dyDescent="0.25">
      <c r="A65" s="156" t="s">
        <v>573</v>
      </c>
      <c r="B65" s="46"/>
      <c r="C65" s="155">
        <v>0</v>
      </c>
      <c r="D65" s="173"/>
      <c r="E65" s="172">
        <v>0</v>
      </c>
    </row>
    <row r="66" spans="1:5" ht="13.8" x14ac:dyDescent="0.25">
      <c r="A66" s="156" t="s">
        <v>574</v>
      </c>
      <c r="B66" s="46"/>
      <c r="C66" s="155">
        <v>0</v>
      </c>
      <c r="D66" s="173"/>
      <c r="E66" s="172">
        <v>0</v>
      </c>
    </row>
    <row r="67" spans="1:5" ht="13.8" x14ac:dyDescent="0.25">
      <c r="A67" s="156" t="s">
        <v>575</v>
      </c>
      <c r="B67" s="46"/>
      <c r="C67" s="155">
        <v>0</v>
      </c>
      <c r="D67" s="173"/>
      <c r="E67" s="172">
        <v>0</v>
      </c>
    </row>
    <row r="68" spans="1:5" ht="13.8" x14ac:dyDescent="0.25">
      <c r="A68" s="156" t="s">
        <v>576</v>
      </c>
      <c r="B68" s="46"/>
      <c r="C68" s="155">
        <v>0</v>
      </c>
      <c r="D68" s="173"/>
      <c r="E68" s="172">
        <v>0</v>
      </c>
    </row>
    <row r="69" spans="1:5" ht="13.8" x14ac:dyDescent="0.25">
      <c r="A69" s="156" t="s">
        <v>577</v>
      </c>
      <c r="B69" s="46"/>
      <c r="C69" s="155">
        <v>0</v>
      </c>
      <c r="D69" s="173"/>
      <c r="E69" s="172">
        <v>0</v>
      </c>
    </row>
    <row r="70" spans="1:5" ht="13.8" x14ac:dyDescent="0.25">
      <c r="A70" s="156" t="s">
        <v>578</v>
      </c>
      <c r="B70" s="46"/>
      <c r="C70" s="155">
        <v>0</v>
      </c>
      <c r="D70" s="173"/>
      <c r="E70" s="172">
        <v>0</v>
      </c>
    </row>
    <row r="71" spans="1:5" ht="13.8" x14ac:dyDescent="0.25">
      <c r="A71" s="156" t="s">
        <v>579</v>
      </c>
      <c r="B71" s="46"/>
      <c r="C71" s="155">
        <v>0</v>
      </c>
      <c r="D71" s="173"/>
      <c r="E71" s="172">
        <v>0</v>
      </c>
    </row>
    <row r="72" spans="1:5" ht="13.8" x14ac:dyDescent="0.25">
      <c r="A72" s="156" t="s">
        <v>580</v>
      </c>
      <c r="B72" s="46"/>
      <c r="C72" s="155">
        <v>0</v>
      </c>
      <c r="D72" s="173"/>
      <c r="E72" s="172">
        <v>0</v>
      </c>
    </row>
    <row r="73" spans="1:5" ht="13.8" x14ac:dyDescent="0.25">
      <c r="A73" s="156" t="s">
        <v>581</v>
      </c>
      <c r="B73" s="46"/>
      <c r="C73" s="155">
        <v>0</v>
      </c>
      <c r="D73" s="173"/>
      <c r="E73" s="172">
        <v>0</v>
      </c>
    </row>
    <row r="74" spans="1:5" ht="13.8" x14ac:dyDescent="0.25">
      <c r="A74" s="156" t="s">
        <v>582</v>
      </c>
      <c r="B74" s="46"/>
      <c r="C74" s="155">
        <v>0</v>
      </c>
      <c r="D74" s="173"/>
      <c r="E74" s="172">
        <v>0</v>
      </c>
    </row>
    <row r="75" spans="1:5" ht="13.8" x14ac:dyDescent="0.25">
      <c r="A75" s="156" t="s">
        <v>583</v>
      </c>
      <c r="B75" s="46"/>
      <c r="C75" s="155">
        <v>0</v>
      </c>
      <c r="D75" s="173"/>
      <c r="E75" s="172">
        <v>0</v>
      </c>
    </row>
    <row r="76" spans="1:5" ht="13.8" x14ac:dyDescent="0.25">
      <c r="A76" s="156" t="s">
        <v>584</v>
      </c>
      <c r="B76" s="46"/>
      <c r="C76" s="155">
        <v>0</v>
      </c>
      <c r="D76" s="173"/>
      <c r="E76" s="172">
        <v>0</v>
      </c>
    </row>
    <row r="77" spans="1:5" ht="13.8" x14ac:dyDescent="0.25">
      <c r="A77" s="156" t="s">
        <v>585</v>
      </c>
      <c r="B77" s="46"/>
      <c r="C77" s="155">
        <v>0</v>
      </c>
      <c r="D77" s="173"/>
      <c r="E77" s="172">
        <v>0</v>
      </c>
    </row>
    <row r="78" spans="1:5" ht="13.8" x14ac:dyDescent="0.25">
      <c r="A78" s="156" t="s">
        <v>586</v>
      </c>
      <c r="B78" s="46"/>
      <c r="C78" s="155">
        <v>0</v>
      </c>
      <c r="D78" s="173"/>
      <c r="E78" s="172">
        <v>0</v>
      </c>
    </row>
    <row r="79" spans="1:5" ht="13.8" x14ac:dyDescent="0.25">
      <c r="A79" s="156" t="s">
        <v>593</v>
      </c>
      <c r="B79" s="46"/>
      <c r="C79" s="171" t="s">
        <v>74</v>
      </c>
      <c r="D79" s="172">
        <v>0</v>
      </c>
      <c r="E79" s="172">
        <v>0</v>
      </c>
    </row>
    <row r="80" spans="1:5" ht="27.6" x14ac:dyDescent="0.25">
      <c r="A80" s="156" t="s">
        <v>595</v>
      </c>
      <c r="B80" s="46"/>
      <c r="C80" s="155" t="s">
        <v>78</v>
      </c>
      <c r="D80" s="173"/>
      <c r="E80" s="172">
        <v>0</v>
      </c>
    </row>
    <row r="81" spans="1:5" ht="27.6" x14ac:dyDescent="0.25">
      <c r="A81" s="156" t="s">
        <v>596</v>
      </c>
      <c r="B81" s="46"/>
      <c r="C81" s="155" t="s">
        <v>78</v>
      </c>
      <c r="D81" s="173"/>
      <c r="E81" s="172">
        <v>0</v>
      </c>
    </row>
    <row r="82" spans="1:5" ht="27.6" x14ac:dyDescent="0.25">
      <c r="A82" s="156" t="s">
        <v>597</v>
      </c>
      <c r="B82" s="46"/>
      <c r="C82" s="155" t="s">
        <v>78</v>
      </c>
      <c r="D82" s="173"/>
      <c r="E82" s="172">
        <v>0</v>
      </c>
    </row>
    <row r="83" spans="1:5" ht="27.6" x14ac:dyDescent="0.25">
      <c r="A83" s="156" t="s">
        <v>598</v>
      </c>
      <c r="B83" s="46"/>
      <c r="C83" s="155" t="s">
        <v>78</v>
      </c>
      <c r="D83" s="173"/>
      <c r="E83" s="172">
        <v>0</v>
      </c>
    </row>
    <row r="84" spans="1:5" ht="27.6" x14ac:dyDescent="0.25">
      <c r="A84" s="156" t="s">
        <v>599</v>
      </c>
      <c r="B84" s="46"/>
      <c r="C84" s="155" t="s">
        <v>78</v>
      </c>
      <c r="D84" s="173"/>
      <c r="E84" s="172">
        <v>0</v>
      </c>
    </row>
    <row r="85" spans="1:5" ht="13.8" x14ac:dyDescent="0.25">
      <c r="A85" s="156" t="s">
        <v>601</v>
      </c>
      <c r="B85" s="46"/>
      <c r="C85" s="155">
        <v>0</v>
      </c>
      <c r="D85" s="173"/>
      <c r="E85" s="172">
        <v>0</v>
      </c>
    </row>
    <row r="86" spans="1:5" ht="13.8" x14ac:dyDescent="0.25">
      <c r="A86" s="156" t="s">
        <v>602</v>
      </c>
      <c r="B86" s="46"/>
      <c r="C86" s="155">
        <v>0</v>
      </c>
      <c r="D86" s="173"/>
      <c r="E86" s="172">
        <v>0</v>
      </c>
    </row>
    <row r="87" spans="1:5" ht="13.8" x14ac:dyDescent="0.25">
      <c r="A87" s="156" t="s">
        <v>603</v>
      </c>
      <c r="B87" s="46"/>
      <c r="C87" s="155">
        <v>0</v>
      </c>
      <c r="D87" s="173"/>
      <c r="E87" s="172">
        <v>0</v>
      </c>
    </row>
    <row r="88" spans="1:5" ht="13.8" x14ac:dyDescent="0.25">
      <c r="A88" s="156" t="s">
        <v>604</v>
      </c>
      <c r="B88" s="46"/>
      <c r="C88" s="155">
        <v>0</v>
      </c>
      <c r="D88" s="173"/>
      <c r="E88" s="172">
        <v>0</v>
      </c>
    </row>
    <row r="89" spans="1:5" ht="13.8" x14ac:dyDescent="0.25">
      <c r="A89" s="156" t="s">
        <v>605</v>
      </c>
      <c r="B89" s="46"/>
      <c r="C89" s="155">
        <v>0</v>
      </c>
      <c r="D89" s="173"/>
      <c r="E89" s="172">
        <v>0</v>
      </c>
    </row>
    <row r="90" spans="1:5" ht="13.8" x14ac:dyDescent="0.25">
      <c r="A90" s="156" t="s">
        <v>606</v>
      </c>
      <c r="B90" s="46"/>
      <c r="C90" s="155">
        <v>0</v>
      </c>
      <c r="D90" s="173"/>
      <c r="E90" s="172">
        <v>0</v>
      </c>
    </row>
    <row r="91" spans="1:5" ht="13.8" x14ac:dyDescent="0.25">
      <c r="A91" s="156" t="s">
        <v>607</v>
      </c>
      <c r="B91" s="46"/>
      <c r="C91" s="155">
        <v>0</v>
      </c>
      <c r="D91" s="173"/>
      <c r="E91" s="172">
        <v>0</v>
      </c>
    </row>
    <row r="92" spans="1:5" ht="13.8" x14ac:dyDescent="0.25">
      <c r="A92" s="156" t="s">
        <v>608</v>
      </c>
      <c r="B92" s="46"/>
      <c r="C92" s="155">
        <v>0</v>
      </c>
      <c r="D92" s="173"/>
      <c r="E92" s="172">
        <v>0</v>
      </c>
    </row>
    <row r="93" spans="1:5" ht="13.8" x14ac:dyDescent="0.25">
      <c r="A93" s="156" t="s">
        <v>609</v>
      </c>
      <c r="B93" s="46"/>
      <c r="C93" s="155">
        <v>0</v>
      </c>
      <c r="D93" s="173"/>
      <c r="E93" s="172">
        <v>0</v>
      </c>
    </row>
    <row r="94" spans="1:5" ht="13.8" x14ac:dyDescent="0.25">
      <c r="A94" s="156" t="s">
        <v>610</v>
      </c>
      <c r="B94" s="46"/>
      <c r="C94" s="155">
        <v>0</v>
      </c>
      <c r="D94" s="173"/>
      <c r="E94" s="172">
        <v>0</v>
      </c>
    </row>
    <row r="95" spans="1:5" ht="13.8" x14ac:dyDescent="0.25">
      <c r="A95" s="156" t="s">
        <v>611</v>
      </c>
      <c r="B95" s="46"/>
      <c r="C95" s="155">
        <v>0</v>
      </c>
      <c r="D95" s="173"/>
      <c r="E95" s="172">
        <v>0</v>
      </c>
    </row>
    <row r="96" spans="1:5" ht="13.8" x14ac:dyDescent="0.25">
      <c r="A96" s="156" t="s">
        <v>612</v>
      </c>
      <c r="B96" s="46"/>
      <c r="C96" s="155">
        <v>0</v>
      </c>
      <c r="D96" s="173"/>
      <c r="E96" s="172">
        <v>0</v>
      </c>
    </row>
    <row r="97" spans="1:5" ht="13.8" x14ac:dyDescent="0.25">
      <c r="A97" s="156" t="s">
        <v>613</v>
      </c>
      <c r="B97" s="46"/>
      <c r="C97" s="155">
        <v>0</v>
      </c>
      <c r="D97" s="173"/>
      <c r="E97" s="172">
        <v>0</v>
      </c>
    </row>
    <row r="98" spans="1:5" ht="13.8" x14ac:dyDescent="0.25">
      <c r="A98" s="156" t="s">
        <v>614</v>
      </c>
      <c r="B98" s="46"/>
      <c r="C98" s="155">
        <v>0</v>
      </c>
      <c r="D98" s="173"/>
      <c r="E98" s="172">
        <v>0</v>
      </c>
    </row>
    <row r="99" spans="1:5" ht="13.8" x14ac:dyDescent="0.25">
      <c r="A99" s="156" t="s">
        <v>615</v>
      </c>
      <c r="B99" s="46"/>
      <c r="C99" s="155">
        <v>0</v>
      </c>
      <c r="D99" s="173"/>
      <c r="E99" s="172">
        <v>0</v>
      </c>
    </row>
    <row r="100" spans="1:5" ht="13.8" x14ac:dyDescent="0.25">
      <c r="A100" s="156" t="s">
        <v>622</v>
      </c>
      <c r="B100" s="46"/>
      <c r="C100" s="171" t="s">
        <v>74</v>
      </c>
      <c r="D100" s="172">
        <v>0</v>
      </c>
      <c r="E100" s="172">
        <v>0</v>
      </c>
    </row>
    <row r="101" spans="1:5" ht="27.6" x14ac:dyDescent="0.25">
      <c r="A101" s="156" t="s">
        <v>624</v>
      </c>
      <c r="B101" s="46"/>
      <c r="C101" s="155" t="s">
        <v>78</v>
      </c>
      <c r="D101" s="173"/>
      <c r="E101" s="172">
        <v>0</v>
      </c>
    </row>
    <row r="102" spans="1:5" ht="27.6" x14ac:dyDescent="0.25">
      <c r="A102" s="156" t="s">
        <v>625</v>
      </c>
      <c r="B102" s="46"/>
      <c r="C102" s="155" t="s">
        <v>78</v>
      </c>
      <c r="D102" s="173"/>
      <c r="E102" s="172">
        <v>0</v>
      </c>
    </row>
    <row r="103" spans="1:5" ht="27.6" x14ac:dyDescent="0.25">
      <c r="A103" s="156" t="s">
        <v>626</v>
      </c>
      <c r="B103" s="46"/>
      <c r="C103" s="155" t="s">
        <v>78</v>
      </c>
      <c r="D103" s="173"/>
      <c r="E103" s="172">
        <v>0</v>
      </c>
    </row>
    <row r="104" spans="1:5" ht="27.6" x14ac:dyDescent="0.25">
      <c r="A104" s="156" t="s">
        <v>627</v>
      </c>
      <c r="B104" s="46"/>
      <c r="C104" s="155" t="s">
        <v>78</v>
      </c>
      <c r="D104" s="173"/>
      <c r="E104" s="172">
        <v>0</v>
      </c>
    </row>
    <row r="105" spans="1:5" ht="27.6" x14ac:dyDescent="0.25">
      <c r="A105" s="156" t="s">
        <v>628</v>
      </c>
      <c r="B105" s="46"/>
      <c r="C105" s="155" t="s">
        <v>78</v>
      </c>
      <c r="D105" s="173"/>
      <c r="E105" s="172">
        <v>0</v>
      </c>
    </row>
    <row r="106" spans="1:5" ht="13.8" x14ac:dyDescent="0.25">
      <c r="A106" s="156" t="s">
        <v>630</v>
      </c>
      <c r="B106" s="46"/>
      <c r="C106" s="155">
        <v>0</v>
      </c>
      <c r="D106" s="173"/>
      <c r="E106" s="172">
        <v>0</v>
      </c>
    </row>
    <row r="107" spans="1:5" ht="13.8" x14ac:dyDescent="0.25">
      <c r="A107" s="156" t="s">
        <v>631</v>
      </c>
      <c r="B107" s="46"/>
      <c r="C107" s="155">
        <v>0</v>
      </c>
      <c r="D107" s="173"/>
      <c r="E107" s="172">
        <v>0</v>
      </c>
    </row>
    <row r="108" spans="1:5" ht="13.8" x14ac:dyDescent="0.25">
      <c r="A108" s="156" t="s">
        <v>632</v>
      </c>
      <c r="B108" s="46"/>
      <c r="C108" s="155">
        <v>0</v>
      </c>
      <c r="D108" s="173"/>
      <c r="E108" s="172">
        <v>0</v>
      </c>
    </row>
    <row r="109" spans="1:5" ht="13.8" x14ac:dyDescent="0.25">
      <c r="A109" s="156" t="s">
        <v>633</v>
      </c>
      <c r="B109" s="46"/>
      <c r="C109" s="155">
        <v>0</v>
      </c>
      <c r="D109" s="173"/>
      <c r="E109" s="172">
        <v>0</v>
      </c>
    </row>
    <row r="110" spans="1:5" ht="13.8" x14ac:dyDescent="0.25">
      <c r="A110" s="156" t="s">
        <v>634</v>
      </c>
      <c r="B110" s="46"/>
      <c r="C110" s="155">
        <v>0</v>
      </c>
      <c r="D110" s="173"/>
      <c r="E110" s="172">
        <v>0</v>
      </c>
    </row>
    <row r="111" spans="1:5" ht="13.8" x14ac:dyDescent="0.25">
      <c r="A111" s="156" t="s">
        <v>635</v>
      </c>
      <c r="B111" s="46"/>
      <c r="C111" s="155">
        <v>0</v>
      </c>
      <c r="D111" s="173"/>
      <c r="E111" s="172">
        <v>0</v>
      </c>
    </row>
    <row r="112" spans="1:5" ht="13.8" x14ac:dyDescent="0.25">
      <c r="A112" s="156" t="s">
        <v>636</v>
      </c>
      <c r="B112" s="46"/>
      <c r="C112" s="155">
        <v>0</v>
      </c>
      <c r="D112" s="173"/>
      <c r="E112" s="172">
        <v>0</v>
      </c>
    </row>
    <row r="113" spans="1:5" ht="13.8" x14ac:dyDescent="0.25">
      <c r="A113" s="156" t="s">
        <v>637</v>
      </c>
      <c r="B113" s="46"/>
      <c r="C113" s="155">
        <v>0</v>
      </c>
      <c r="D113" s="173"/>
      <c r="E113" s="172">
        <v>0</v>
      </c>
    </row>
    <row r="114" spans="1:5" ht="13.8" x14ac:dyDescent="0.25">
      <c r="A114" s="156" t="s">
        <v>638</v>
      </c>
      <c r="B114" s="46"/>
      <c r="C114" s="155">
        <v>0</v>
      </c>
      <c r="D114" s="173"/>
      <c r="E114" s="172">
        <v>0</v>
      </c>
    </row>
    <row r="115" spans="1:5" ht="13.8" x14ac:dyDescent="0.25">
      <c r="A115" s="156" t="s">
        <v>639</v>
      </c>
      <c r="B115" s="46"/>
      <c r="C115" s="155">
        <v>0</v>
      </c>
      <c r="D115" s="173"/>
      <c r="E115" s="172">
        <v>0</v>
      </c>
    </row>
    <row r="116" spans="1:5" ht="13.8" x14ac:dyDescent="0.25">
      <c r="A116" s="156" t="s">
        <v>640</v>
      </c>
      <c r="B116" s="46"/>
      <c r="C116" s="155">
        <v>0</v>
      </c>
      <c r="D116" s="173"/>
      <c r="E116" s="172">
        <v>0</v>
      </c>
    </row>
    <row r="117" spans="1:5" ht="13.8" x14ac:dyDescent="0.25">
      <c r="A117" s="156" t="s">
        <v>641</v>
      </c>
      <c r="B117" s="46"/>
      <c r="C117" s="155">
        <v>0</v>
      </c>
      <c r="D117" s="173"/>
      <c r="E117" s="172">
        <v>0</v>
      </c>
    </row>
    <row r="118" spans="1:5" ht="13.8" x14ac:dyDescent="0.25">
      <c r="A118" s="156" t="s">
        <v>642</v>
      </c>
      <c r="B118" s="46"/>
      <c r="C118" s="155">
        <v>0</v>
      </c>
      <c r="D118" s="173"/>
      <c r="E118" s="172">
        <v>0</v>
      </c>
    </row>
    <row r="119" spans="1:5" ht="13.8" x14ac:dyDescent="0.25">
      <c r="A119" s="156" t="s">
        <v>643</v>
      </c>
      <c r="B119" s="46"/>
      <c r="C119" s="155">
        <v>0</v>
      </c>
      <c r="D119" s="173"/>
      <c r="E119" s="172">
        <v>0</v>
      </c>
    </row>
    <row r="120" spans="1:5" ht="13.8" x14ac:dyDescent="0.25">
      <c r="A120" s="156" t="s">
        <v>644</v>
      </c>
      <c r="B120" s="46"/>
      <c r="C120" s="155">
        <v>0</v>
      </c>
      <c r="D120" s="173"/>
      <c r="E120" s="172">
        <v>0</v>
      </c>
    </row>
    <row r="121" spans="1:5" ht="13.8" x14ac:dyDescent="0.25">
      <c r="A121" s="156" t="s">
        <v>651</v>
      </c>
      <c r="B121" s="46"/>
      <c r="C121" s="171" t="s">
        <v>74</v>
      </c>
      <c r="D121" s="172">
        <v>0</v>
      </c>
      <c r="E121" s="172">
        <v>0</v>
      </c>
    </row>
    <row r="122" spans="1:5" ht="27.6" x14ac:dyDescent="0.25">
      <c r="A122" s="156" t="s">
        <v>653</v>
      </c>
      <c r="B122" s="46"/>
      <c r="C122" s="155" t="s">
        <v>78</v>
      </c>
      <c r="D122" s="173"/>
      <c r="E122" s="172">
        <v>0</v>
      </c>
    </row>
    <row r="123" spans="1:5" ht="27.6" x14ac:dyDescent="0.25">
      <c r="A123" s="156" t="s">
        <v>654</v>
      </c>
      <c r="B123" s="46"/>
      <c r="C123" s="155" t="s">
        <v>78</v>
      </c>
      <c r="D123" s="173"/>
      <c r="E123" s="172">
        <v>0</v>
      </c>
    </row>
    <row r="124" spans="1:5" ht="27.6" x14ac:dyDescent="0.25">
      <c r="A124" s="156" t="s">
        <v>655</v>
      </c>
      <c r="B124" s="46"/>
      <c r="C124" s="155" t="s">
        <v>78</v>
      </c>
      <c r="D124" s="173"/>
      <c r="E124" s="172">
        <v>0</v>
      </c>
    </row>
    <row r="125" spans="1:5" ht="27.6" x14ac:dyDescent="0.25">
      <c r="A125" s="156" t="s">
        <v>656</v>
      </c>
      <c r="B125" s="46"/>
      <c r="C125" s="155" t="s">
        <v>78</v>
      </c>
      <c r="D125" s="173"/>
      <c r="E125" s="172">
        <v>0</v>
      </c>
    </row>
    <row r="126" spans="1:5" ht="27.6" x14ac:dyDescent="0.25">
      <c r="A126" s="156" t="s">
        <v>657</v>
      </c>
      <c r="B126" s="46"/>
      <c r="C126" s="155" t="s">
        <v>78</v>
      </c>
      <c r="D126" s="173"/>
      <c r="E126" s="172">
        <v>0</v>
      </c>
    </row>
    <row r="127" spans="1:5" ht="13.8" x14ac:dyDescent="0.25">
      <c r="A127" s="156" t="s">
        <v>659</v>
      </c>
      <c r="B127" s="46"/>
      <c r="C127" s="155">
        <v>0</v>
      </c>
      <c r="D127" s="173"/>
      <c r="E127" s="172">
        <v>0</v>
      </c>
    </row>
    <row r="128" spans="1:5" ht="13.8" x14ac:dyDescent="0.25">
      <c r="A128" s="156" t="s">
        <v>660</v>
      </c>
      <c r="B128" s="46"/>
      <c r="C128" s="155">
        <v>0</v>
      </c>
      <c r="D128" s="173"/>
      <c r="E128" s="172">
        <v>0</v>
      </c>
    </row>
    <row r="129" spans="1:5" ht="13.8" x14ac:dyDescent="0.25">
      <c r="A129" s="156" t="s">
        <v>661</v>
      </c>
      <c r="B129" s="46"/>
      <c r="C129" s="155">
        <v>0</v>
      </c>
      <c r="D129" s="173"/>
      <c r="E129" s="172">
        <v>0</v>
      </c>
    </row>
    <row r="130" spans="1:5" ht="13.8" x14ac:dyDescent="0.25">
      <c r="A130" s="156" t="s">
        <v>662</v>
      </c>
      <c r="B130" s="46"/>
      <c r="C130" s="155">
        <v>0</v>
      </c>
      <c r="D130" s="173"/>
      <c r="E130" s="172">
        <v>0</v>
      </c>
    </row>
    <row r="131" spans="1:5" ht="13.8" x14ac:dyDescent="0.25">
      <c r="A131" s="156" t="s">
        <v>663</v>
      </c>
      <c r="B131" s="46"/>
      <c r="C131" s="155">
        <v>0</v>
      </c>
      <c r="D131" s="173"/>
      <c r="E131" s="172">
        <v>0</v>
      </c>
    </row>
    <row r="132" spans="1:5" ht="13.8" x14ac:dyDescent="0.25">
      <c r="A132" s="156" t="s">
        <v>664</v>
      </c>
      <c r="B132" s="46"/>
      <c r="C132" s="155">
        <v>0</v>
      </c>
      <c r="D132" s="173"/>
      <c r="E132" s="172">
        <v>0</v>
      </c>
    </row>
    <row r="133" spans="1:5" ht="13.8" x14ac:dyDescent="0.25">
      <c r="A133" s="156" t="s">
        <v>665</v>
      </c>
      <c r="B133" s="46"/>
      <c r="C133" s="155">
        <v>0</v>
      </c>
      <c r="D133" s="173"/>
      <c r="E133" s="172">
        <v>0</v>
      </c>
    </row>
    <row r="134" spans="1:5" ht="13.8" x14ac:dyDescent="0.25">
      <c r="A134" s="156" t="s">
        <v>666</v>
      </c>
      <c r="B134" s="46"/>
      <c r="C134" s="155">
        <v>0</v>
      </c>
      <c r="D134" s="173"/>
      <c r="E134" s="172">
        <v>0</v>
      </c>
    </row>
    <row r="135" spans="1:5" ht="13.8" x14ac:dyDescent="0.25">
      <c r="A135" s="156" t="s">
        <v>667</v>
      </c>
      <c r="B135" s="46"/>
      <c r="C135" s="155">
        <v>0</v>
      </c>
      <c r="D135" s="173"/>
      <c r="E135" s="172">
        <v>0</v>
      </c>
    </row>
    <row r="136" spans="1:5" ht="13.8" x14ac:dyDescent="0.25">
      <c r="A136" s="156" t="s">
        <v>668</v>
      </c>
      <c r="B136" s="46"/>
      <c r="C136" s="155">
        <v>0</v>
      </c>
      <c r="D136" s="173"/>
      <c r="E136" s="172">
        <v>0</v>
      </c>
    </row>
    <row r="137" spans="1:5" ht="13.8" x14ac:dyDescent="0.25">
      <c r="A137" s="156" t="s">
        <v>669</v>
      </c>
      <c r="B137" s="46"/>
      <c r="C137" s="155">
        <v>0</v>
      </c>
      <c r="D137" s="173"/>
      <c r="E137" s="172">
        <v>0</v>
      </c>
    </row>
    <row r="138" spans="1:5" ht="13.8" x14ac:dyDescent="0.25">
      <c r="A138" s="156" t="s">
        <v>670</v>
      </c>
      <c r="B138" s="46"/>
      <c r="C138" s="155">
        <v>0</v>
      </c>
      <c r="D138" s="173"/>
      <c r="E138" s="172">
        <v>0</v>
      </c>
    </row>
    <row r="139" spans="1:5" ht="13.8" x14ac:dyDescent="0.25">
      <c r="A139" s="156" t="s">
        <v>671</v>
      </c>
      <c r="B139" s="46"/>
      <c r="C139" s="155">
        <v>0</v>
      </c>
      <c r="D139" s="173"/>
      <c r="E139" s="172">
        <v>0</v>
      </c>
    </row>
    <row r="140" spans="1:5" ht="13.8" x14ac:dyDescent="0.25">
      <c r="A140" s="156" t="s">
        <v>672</v>
      </c>
      <c r="B140" s="46"/>
      <c r="C140" s="155">
        <v>0</v>
      </c>
      <c r="D140" s="173"/>
      <c r="E140" s="172">
        <v>0</v>
      </c>
    </row>
    <row r="141" spans="1:5" ht="13.8" x14ac:dyDescent="0.25">
      <c r="A141" s="156" t="s">
        <v>673</v>
      </c>
      <c r="B141" s="46"/>
      <c r="C141" s="155">
        <v>0</v>
      </c>
      <c r="D141" s="173"/>
      <c r="E141" s="172">
        <v>0</v>
      </c>
    </row>
    <row r="142" spans="1:5" ht="13.8" x14ac:dyDescent="0.25">
      <c r="A142" s="156" t="s">
        <v>680</v>
      </c>
      <c r="B142" s="46"/>
      <c r="C142" s="171" t="s">
        <v>74</v>
      </c>
      <c r="D142" s="172">
        <v>0</v>
      </c>
      <c r="E142" s="172">
        <v>0</v>
      </c>
    </row>
    <row r="143" spans="1:5" ht="27.6" x14ac:dyDescent="0.25">
      <c r="A143" s="156" t="s">
        <v>682</v>
      </c>
      <c r="B143" s="46"/>
      <c r="C143" s="155" t="s">
        <v>78</v>
      </c>
      <c r="D143" s="173"/>
      <c r="E143" s="172">
        <v>0</v>
      </c>
    </row>
    <row r="144" spans="1:5" ht="27.6" x14ac:dyDescent="0.25">
      <c r="A144" s="156" t="s">
        <v>683</v>
      </c>
      <c r="B144" s="46"/>
      <c r="C144" s="155" t="s">
        <v>78</v>
      </c>
      <c r="D144" s="173"/>
      <c r="E144" s="172">
        <v>0</v>
      </c>
    </row>
    <row r="145" spans="1:5" ht="27.6" x14ac:dyDescent="0.25">
      <c r="A145" s="156" t="s">
        <v>684</v>
      </c>
      <c r="B145" s="46"/>
      <c r="C145" s="155" t="s">
        <v>78</v>
      </c>
      <c r="D145" s="173"/>
      <c r="E145" s="172">
        <v>0</v>
      </c>
    </row>
    <row r="146" spans="1:5" ht="27.6" x14ac:dyDescent="0.25">
      <c r="A146" s="156" t="s">
        <v>685</v>
      </c>
      <c r="B146" s="46"/>
      <c r="C146" s="155" t="s">
        <v>78</v>
      </c>
      <c r="D146" s="173"/>
      <c r="E146" s="172">
        <v>0</v>
      </c>
    </row>
    <row r="147" spans="1:5" ht="27.6" x14ac:dyDescent="0.25">
      <c r="A147" s="156" t="s">
        <v>686</v>
      </c>
      <c r="B147" s="46"/>
      <c r="C147" s="155" t="s">
        <v>78</v>
      </c>
      <c r="D147" s="173"/>
      <c r="E147" s="172">
        <v>0</v>
      </c>
    </row>
    <row r="148" spans="1:5" ht="13.8" x14ac:dyDescent="0.25">
      <c r="A148" s="156" t="s">
        <v>688</v>
      </c>
      <c r="B148" s="46"/>
      <c r="C148" s="155">
        <v>0</v>
      </c>
      <c r="D148" s="173"/>
      <c r="E148" s="172">
        <v>0</v>
      </c>
    </row>
    <row r="149" spans="1:5" ht="13.8" x14ac:dyDescent="0.25">
      <c r="A149" s="156" t="s">
        <v>689</v>
      </c>
      <c r="B149" s="46"/>
      <c r="C149" s="155">
        <v>0</v>
      </c>
      <c r="D149" s="173"/>
      <c r="E149" s="172">
        <v>0</v>
      </c>
    </row>
    <row r="150" spans="1:5" ht="13.8" x14ac:dyDescent="0.25">
      <c r="A150" s="156" t="s">
        <v>690</v>
      </c>
      <c r="B150" s="46"/>
      <c r="C150" s="155">
        <v>0</v>
      </c>
      <c r="D150" s="173"/>
      <c r="E150" s="172">
        <v>0</v>
      </c>
    </row>
    <row r="151" spans="1:5" ht="13.8" x14ac:dyDescent="0.25">
      <c r="A151" s="156" t="s">
        <v>691</v>
      </c>
      <c r="B151" s="46"/>
      <c r="C151" s="155">
        <v>0</v>
      </c>
      <c r="D151" s="173"/>
      <c r="E151" s="172">
        <v>0</v>
      </c>
    </row>
    <row r="152" spans="1:5" ht="13.8" x14ac:dyDescent="0.25">
      <c r="A152" s="156" t="s">
        <v>692</v>
      </c>
      <c r="B152" s="46"/>
      <c r="C152" s="155">
        <v>0</v>
      </c>
      <c r="D152" s="173"/>
      <c r="E152" s="172">
        <v>0</v>
      </c>
    </row>
    <row r="153" spans="1:5" ht="13.8" x14ac:dyDescent="0.25">
      <c r="A153" s="156" t="s">
        <v>693</v>
      </c>
      <c r="B153" s="46"/>
      <c r="C153" s="155">
        <v>0</v>
      </c>
      <c r="D153" s="173"/>
      <c r="E153" s="172">
        <v>0</v>
      </c>
    </row>
    <row r="154" spans="1:5" ht="13.8" x14ac:dyDescent="0.25">
      <c r="A154" s="156" t="s">
        <v>694</v>
      </c>
      <c r="B154" s="46"/>
      <c r="C154" s="155">
        <v>0</v>
      </c>
      <c r="D154" s="173"/>
      <c r="E154" s="172">
        <v>0</v>
      </c>
    </row>
    <row r="155" spans="1:5" ht="13.8" x14ac:dyDescent="0.25">
      <c r="A155" s="156" t="s">
        <v>695</v>
      </c>
      <c r="B155" s="46"/>
      <c r="C155" s="155">
        <v>0</v>
      </c>
      <c r="D155" s="173"/>
      <c r="E155" s="172">
        <v>0</v>
      </c>
    </row>
    <row r="156" spans="1:5" ht="13.8" x14ac:dyDescent="0.25">
      <c r="A156" s="156" t="s">
        <v>696</v>
      </c>
      <c r="B156" s="46"/>
      <c r="C156" s="155">
        <v>0</v>
      </c>
      <c r="D156" s="173"/>
      <c r="E156" s="172">
        <v>0</v>
      </c>
    </row>
    <row r="157" spans="1:5" ht="13.8" x14ac:dyDescent="0.25">
      <c r="A157" s="156" t="s">
        <v>697</v>
      </c>
      <c r="B157" s="46"/>
      <c r="C157" s="155">
        <v>0</v>
      </c>
      <c r="D157" s="173"/>
      <c r="E157" s="172">
        <v>0</v>
      </c>
    </row>
    <row r="158" spans="1:5" ht="13.8" x14ac:dyDescent="0.25">
      <c r="A158" s="156" t="s">
        <v>698</v>
      </c>
      <c r="B158" s="46"/>
      <c r="C158" s="155">
        <v>0</v>
      </c>
      <c r="D158" s="173"/>
      <c r="E158" s="172">
        <v>0</v>
      </c>
    </row>
    <row r="159" spans="1:5" ht="13.8" x14ac:dyDescent="0.25">
      <c r="A159" s="156" t="s">
        <v>699</v>
      </c>
      <c r="B159" s="46"/>
      <c r="C159" s="155">
        <v>0</v>
      </c>
      <c r="D159" s="173"/>
      <c r="E159" s="172">
        <v>0</v>
      </c>
    </row>
    <row r="160" spans="1:5" ht="13.8" x14ac:dyDescent="0.25">
      <c r="A160" s="156" t="s">
        <v>700</v>
      </c>
      <c r="B160" s="46"/>
      <c r="C160" s="155">
        <v>0</v>
      </c>
      <c r="D160" s="173"/>
      <c r="E160" s="172">
        <v>0</v>
      </c>
    </row>
    <row r="161" spans="1:5" ht="13.8" x14ac:dyDescent="0.25">
      <c r="A161" s="156" t="s">
        <v>701</v>
      </c>
      <c r="B161" s="46"/>
      <c r="C161" s="155">
        <v>0</v>
      </c>
      <c r="D161" s="173"/>
      <c r="E161" s="172">
        <v>0</v>
      </c>
    </row>
    <row r="162" spans="1:5" ht="13.8" x14ac:dyDescent="0.25">
      <c r="A162" s="156" t="s">
        <v>702</v>
      </c>
      <c r="B162" s="46"/>
      <c r="C162" s="155">
        <v>0</v>
      </c>
      <c r="D162" s="173"/>
      <c r="E162" s="172">
        <v>0</v>
      </c>
    </row>
    <row r="163" spans="1:5" x14ac:dyDescent="0.25">
      <c r="A163" s="2" t="s">
        <v>799</v>
      </c>
      <c r="B163" s="2"/>
      <c r="C163" s="3"/>
    </row>
    <row r="164" spans="1:5" x14ac:dyDescent="0.25">
      <c r="A164" s="2" t="s">
        <v>800</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C7E4-74C0-4A3D-BAEE-75CA08A85A26}">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UKPN LPN Area (GSP Group _C)"</f>
        <v>Southern Electric Power Distribution plc - Effective from 1 April 2027 - Final LV and HV charges in UKPN LPN Area (GSP Group _C)</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184" t="s">
        <v>50</v>
      </c>
      <c r="B6" s="24" t="s">
        <v>174</v>
      </c>
      <c r="C6" s="327" t="s">
        <v>175</v>
      </c>
      <c r="D6" s="327"/>
      <c r="E6" s="183" t="s">
        <v>53</v>
      </c>
      <c r="F6" s="87"/>
      <c r="G6" s="333" t="s">
        <v>176</v>
      </c>
      <c r="H6" s="334"/>
      <c r="I6" s="24" t="s">
        <v>177</v>
      </c>
      <c r="J6" s="86" t="s">
        <v>178</v>
      </c>
      <c r="K6" s="183" t="s">
        <v>53</v>
      </c>
    </row>
    <row r="7" spans="1:13" ht="65.25" customHeight="1" x14ac:dyDescent="0.25">
      <c r="A7" s="184" t="s">
        <v>55</v>
      </c>
      <c r="B7" s="22"/>
      <c r="C7" s="331"/>
      <c r="D7" s="331"/>
      <c r="E7" s="86" t="s">
        <v>56</v>
      </c>
      <c r="F7" s="87"/>
      <c r="G7" s="333" t="s">
        <v>54</v>
      </c>
      <c r="H7" s="334"/>
      <c r="I7" s="24" t="s">
        <v>51</v>
      </c>
      <c r="J7" s="86" t="s">
        <v>52</v>
      </c>
      <c r="K7" s="183" t="s">
        <v>53</v>
      </c>
    </row>
    <row r="8" spans="1:13" ht="65.25" customHeight="1" x14ac:dyDescent="0.25">
      <c r="A8" s="180" t="s">
        <v>59</v>
      </c>
      <c r="B8" s="339" t="s">
        <v>60</v>
      </c>
      <c r="C8" s="340"/>
      <c r="D8" s="340"/>
      <c r="E8" s="341"/>
      <c r="F8" s="87"/>
      <c r="G8" s="333" t="s">
        <v>179</v>
      </c>
      <c r="H8" s="334"/>
      <c r="I8" s="22"/>
      <c r="J8" s="86" t="s">
        <v>58</v>
      </c>
      <c r="K8" s="183" t="s">
        <v>53</v>
      </c>
    </row>
    <row r="9" spans="1:13" s="79" customFormat="1" ht="65.25" customHeight="1" x14ac:dyDescent="0.25">
      <c r="F9" s="87"/>
      <c r="G9" s="333" t="s">
        <v>144</v>
      </c>
      <c r="H9" s="334"/>
      <c r="I9" s="22"/>
      <c r="J9" s="22"/>
      <c r="K9" s="86" t="s">
        <v>56</v>
      </c>
      <c r="L9" s="53"/>
    </row>
    <row r="10" spans="1:13" s="79" customFormat="1" ht="36" customHeight="1" x14ac:dyDescent="0.25">
      <c r="F10" s="87"/>
      <c r="G10" s="332" t="s">
        <v>59</v>
      </c>
      <c r="H10" s="332"/>
      <c r="I10" s="339" t="s">
        <v>60</v>
      </c>
      <c r="J10" s="340"/>
      <c r="K10" s="341"/>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55.2" x14ac:dyDescent="0.25">
      <c r="A14" s="17" t="s">
        <v>72</v>
      </c>
      <c r="B14" s="43" t="s">
        <v>180</v>
      </c>
      <c r="C14" s="171" t="s">
        <v>74</v>
      </c>
      <c r="D14" s="128">
        <v>12.196999999999999</v>
      </c>
      <c r="E14" s="129">
        <v>1.2430000000000001</v>
      </c>
      <c r="F14" s="130">
        <v>0</v>
      </c>
      <c r="G14" s="48">
        <v>0</v>
      </c>
      <c r="H14" s="49"/>
      <c r="I14" s="49"/>
      <c r="J14" s="45"/>
      <c r="K14" s="46"/>
    </row>
    <row r="15" spans="1:13" ht="32.25" customHeight="1" x14ac:dyDescent="0.25">
      <c r="A15" s="17" t="s">
        <v>75</v>
      </c>
      <c r="B15" s="43"/>
      <c r="C15" s="167">
        <v>2</v>
      </c>
      <c r="D15" s="128">
        <v>12.414</v>
      </c>
      <c r="E15" s="129">
        <v>1.46</v>
      </c>
      <c r="F15" s="130">
        <v>0.108</v>
      </c>
      <c r="G15" s="49"/>
      <c r="H15" s="49"/>
      <c r="I15" s="49"/>
      <c r="J15" s="45"/>
      <c r="K15" s="46"/>
    </row>
    <row r="16" spans="1:13" ht="96.6" x14ac:dyDescent="0.25">
      <c r="A16" s="17" t="s">
        <v>76</v>
      </c>
      <c r="B16" s="43" t="s">
        <v>181</v>
      </c>
      <c r="C16" s="155" t="s">
        <v>78</v>
      </c>
      <c r="D16" s="128">
        <v>9.6110000000000007</v>
      </c>
      <c r="E16" s="129">
        <v>1.1299999999999999</v>
      </c>
      <c r="F16" s="130">
        <v>8.3000000000000004E-2</v>
      </c>
      <c r="G16" s="48">
        <v>5.91</v>
      </c>
      <c r="H16" s="49"/>
      <c r="I16" s="49"/>
      <c r="J16" s="45"/>
      <c r="K16" s="46"/>
    </row>
    <row r="17" spans="1:11" ht="96.6" x14ac:dyDescent="0.25">
      <c r="A17" s="17" t="s">
        <v>79</v>
      </c>
      <c r="B17" s="43" t="s">
        <v>182</v>
      </c>
      <c r="C17" s="155" t="s">
        <v>78</v>
      </c>
      <c r="D17" s="128">
        <v>9.4909999999999997</v>
      </c>
      <c r="E17" s="129">
        <v>1.01</v>
      </c>
      <c r="F17" s="130">
        <v>0</v>
      </c>
      <c r="G17" s="48">
        <v>0</v>
      </c>
      <c r="H17" s="49"/>
      <c r="I17" s="49"/>
      <c r="J17" s="45"/>
      <c r="K17" s="46"/>
    </row>
    <row r="18" spans="1:11" ht="96.6" x14ac:dyDescent="0.25">
      <c r="A18" s="17" t="s">
        <v>81</v>
      </c>
      <c r="B18" s="43" t="s">
        <v>183</v>
      </c>
      <c r="C18" s="155" t="s">
        <v>78</v>
      </c>
      <c r="D18" s="128">
        <v>8.6440000000000001</v>
      </c>
      <c r="E18" s="129">
        <v>0.16400000000000001</v>
      </c>
      <c r="F18" s="130">
        <v>0</v>
      </c>
      <c r="G18" s="48">
        <v>0</v>
      </c>
      <c r="H18" s="49"/>
      <c r="I18" s="49"/>
      <c r="J18" s="45"/>
      <c r="K18" s="46"/>
    </row>
    <row r="19" spans="1:11" ht="96.6" x14ac:dyDescent="0.25">
      <c r="A19" s="17" t="s">
        <v>83</v>
      </c>
      <c r="B19" s="43" t="s">
        <v>184</v>
      </c>
      <c r="C19" s="155" t="s">
        <v>78</v>
      </c>
      <c r="D19" s="128">
        <v>8.3339999999999996</v>
      </c>
      <c r="E19" s="129">
        <v>0</v>
      </c>
      <c r="F19" s="130">
        <v>0</v>
      </c>
      <c r="G19" s="48">
        <v>0</v>
      </c>
      <c r="H19" s="49"/>
      <c r="I19" s="49"/>
      <c r="J19" s="45"/>
      <c r="K19" s="46"/>
    </row>
    <row r="20" spans="1:11" ht="96.6" x14ac:dyDescent="0.25">
      <c r="A20" s="17" t="s">
        <v>85</v>
      </c>
      <c r="B20" s="43" t="s">
        <v>185</v>
      </c>
      <c r="C20" s="155" t="s">
        <v>78</v>
      </c>
      <c r="D20" s="128">
        <v>7.9320000000000004</v>
      </c>
      <c r="E20" s="129">
        <v>0</v>
      </c>
      <c r="F20" s="130">
        <v>0</v>
      </c>
      <c r="G20" s="48">
        <v>0</v>
      </c>
      <c r="H20" s="49"/>
      <c r="I20" s="49"/>
      <c r="J20" s="45"/>
      <c r="K20" s="46"/>
    </row>
    <row r="21" spans="1:11" ht="32.25" customHeight="1" x14ac:dyDescent="0.25">
      <c r="A21" s="17" t="s">
        <v>87</v>
      </c>
      <c r="B21" s="43"/>
      <c r="C21" s="167">
        <v>4</v>
      </c>
      <c r="D21" s="128">
        <v>9.6110000000000007</v>
      </c>
      <c r="E21" s="129">
        <v>1.1299999999999999</v>
      </c>
      <c r="F21" s="130">
        <v>8.3000000000000004E-2</v>
      </c>
      <c r="G21" s="49"/>
      <c r="H21" s="49"/>
      <c r="I21" s="49"/>
      <c r="J21" s="45"/>
      <c r="K21" s="46"/>
    </row>
    <row r="22" spans="1:11" ht="32.25" customHeight="1" x14ac:dyDescent="0.25">
      <c r="A22" s="17" t="s">
        <v>88</v>
      </c>
      <c r="B22" s="43" t="s">
        <v>186</v>
      </c>
      <c r="C22" s="167">
        <v>0</v>
      </c>
      <c r="D22" s="128">
        <v>7.6390000000000002</v>
      </c>
      <c r="E22" s="129">
        <v>0.92200000000000004</v>
      </c>
      <c r="F22" s="130">
        <v>6.2E-2</v>
      </c>
      <c r="G22" s="48">
        <v>14.51</v>
      </c>
      <c r="H22" s="48">
        <v>8.26</v>
      </c>
      <c r="I22" s="127">
        <v>8.26</v>
      </c>
      <c r="J22" s="44">
        <v>0.58799999999999997</v>
      </c>
      <c r="K22" s="46"/>
    </row>
    <row r="23" spans="1:11" ht="32.25" customHeight="1" x14ac:dyDescent="0.25">
      <c r="A23" s="17" t="s">
        <v>90</v>
      </c>
      <c r="B23" s="43" t="s">
        <v>187</v>
      </c>
      <c r="C23" s="167">
        <v>0</v>
      </c>
      <c r="D23" s="128">
        <v>4.8860000000000001</v>
      </c>
      <c r="E23" s="129">
        <v>0.32200000000000001</v>
      </c>
      <c r="F23" s="130">
        <v>0.03</v>
      </c>
      <c r="G23" s="48">
        <v>2.2999999999999998</v>
      </c>
      <c r="H23" s="48">
        <v>8.26</v>
      </c>
      <c r="I23" s="127">
        <v>8.26</v>
      </c>
      <c r="J23" s="44">
        <v>0.58799999999999997</v>
      </c>
      <c r="K23" s="46"/>
    </row>
    <row r="24" spans="1:11" ht="32.25" customHeight="1" x14ac:dyDescent="0.25">
      <c r="A24" s="17" t="s">
        <v>92</v>
      </c>
      <c r="B24" s="43" t="s">
        <v>188</v>
      </c>
      <c r="C24" s="167">
        <v>0</v>
      </c>
      <c r="D24" s="128">
        <v>4.8209999999999997</v>
      </c>
      <c r="E24" s="129">
        <v>0.32200000000000001</v>
      </c>
      <c r="F24" s="130">
        <v>0.03</v>
      </c>
      <c r="G24" s="48">
        <v>2.2999999999999998</v>
      </c>
      <c r="H24" s="48">
        <v>8.26</v>
      </c>
      <c r="I24" s="127">
        <v>8.26</v>
      </c>
      <c r="J24" s="44">
        <v>0.58799999999999997</v>
      </c>
      <c r="K24" s="46"/>
    </row>
    <row r="25" spans="1:11" ht="32.25" customHeight="1" x14ac:dyDescent="0.25">
      <c r="A25" s="17" t="s">
        <v>94</v>
      </c>
      <c r="B25" s="43" t="s">
        <v>189</v>
      </c>
      <c r="C25" s="167">
        <v>0</v>
      </c>
      <c r="D25" s="128">
        <v>4.7629999999999999</v>
      </c>
      <c r="E25" s="129">
        <v>0.32200000000000001</v>
      </c>
      <c r="F25" s="130">
        <v>0.03</v>
      </c>
      <c r="G25" s="48">
        <v>2.2999999999999998</v>
      </c>
      <c r="H25" s="48">
        <v>8.26</v>
      </c>
      <c r="I25" s="127">
        <v>8.26</v>
      </c>
      <c r="J25" s="44">
        <v>0.58799999999999997</v>
      </c>
      <c r="K25" s="46"/>
    </row>
    <row r="26" spans="1:11" ht="32.25" customHeight="1" x14ac:dyDescent="0.25">
      <c r="A26" s="17" t="s">
        <v>96</v>
      </c>
      <c r="B26" s="43" t="s">
        <v>190</v>
      </c>
      <c r="C26" s="167">
        <v>0</v>
      </c>
      <c r="D26" s="128">
        <v>4.6920000000000002</v>
      </c>
      <c r="E26" s="129">
        <v>0.32200000000000001</v>
      </c>
      <c r="F26" s="130">
        <v>0.03</v>
      </c>
      <c r="G26" s="48">
        <v>2.2999999999999998</v>
      </c>
      <c r="H26" s="48">
        <v>8.26</v>
      </c>
      <c r="I26" s="127">
        <v>8.26</v>
      </c>
      <c r="J26" s="44">
        <v>0.58799999999999997</v>
      </c>
      <c r="K26" s="46"/>
    </row>
    <row r="27" spans="1:11" ht="32.25" customHeight="1" x14ac:dyDescent="0.25">
      <c r="A27" s="17" t="s">
        <v>98</v>
      </c>
      <c r="B27" s="43" t="s">
        <v>191</v>
      </c>
      <c r="C27" s="167">
        <v>0</v>
      </c>
      <c r="D27" s="128">
        <v>4.6909999999999998</v>
      </c>
      <c r="E27" s="129">
        <v>0.59899999999999998</v>
      </c>
      <c r="F27" s="130">
        <v>3.3000000000000002E-2</v>
      </c>
      <c r="G27" s="48">
        <v>12.21</v>
      </c>
      <c r="H27" s="48">
        <v>10.38</v>
      </c>
      <c r="I27" s="127">
        <v>10.38</v>
      </c>
      <c r="J27" s="44">
        <v>0.34799999999999998</v>
      </c>
      <c r="K27" s="46"/>
    </row>
    <row r="28" spans="1:11" ht="32.25" customHeight="1" x14ac:dyDescent="0.25">
      <c r="A28" s="17" t="s">
        <v>100</v>
      </c>
      <c r="B28" s="43" t="s">
        <v>192</v>
      </c>
      <c r="C28" s="167">
        <v>0</v>
      </c>
      <c r="D28" s="128">
        <v>1.9379999999999999</v>
      </c>
      <c r="E28" s="129">
        <v>0</v>
      </c>
      <c r="F28" s="130">
        <v>0</v>
      </c>
      <c r="G28" s="48">
        <v>0</v>
      </c>
      <c r="H28" s="48">
        <v>10.38</v>
      </c>
      <c r="I28" s="127">
        <v>10.38</v>
      </c>
      <c r="J28" s="44">
        <v>0.34799999999999998</v>
      </c>
      <c r="K28" s="46"/>
    </row>
    <row r="29" spans="1:11" ht="32.25" customHeight="1" x14ac:dyDescent="0.25">
      <c r="A29" s="17" t="s">
        <v>102</v>
      </c>
      <c r="B29" s="43" t="s">
        <v>193</v>
      </c>
      <c r="C29" s="167">
        <v>0</v>
      </c>
      <c r="D29" s="128">
        <v>1.873</v>
      </c>
      <c r="E29" s="129">
        <v>0</v>
      </c>
      <c r="F29" s="130">
        <v>0</v>
      </c>
      <c r="G29" s="48">
        <v>0</v>
      </c>
      <c r="H29" s="48">
        <v>10.38</v>
      </c>
      <c r="I29" s="127">
        <v>10.38</v>
      </c>
      <c r="J29" s="44">
        <v>0.34799999999999998</v>
      </c>
      <c r="K29" s="46"/>
    </row>
    <row r="30" spans="1:11" ht="32.25" customHeight="1" x14ac:dyDescent="0.25">
      <c r="A30" s="17" t="s">
        <v>104</v>
      </c>
      <c r="B30" s="43" t="s">
        <v>194</v>
      </c>
      <c r="C30" s="167">
        <v>0</v>
      </c>
      <c r="D30" s="128">
        <v>1.8149999999999999</v>
      </c>
      <c r="E30" s="129">
        <v>0</v>
      </c>
      <c r="F30" s="130">
        <v>0</v>
      </c>
      <c r="G30" s="48">
        <v>0</v>
      </c>
      <c r="H30" s="48">
        <v>10.38</v>
      </c>
      <c r="I30" s="127">
        <v>10.38</v>
      </c>
      <c r="J30" s="44">
        <v>0.34799999999999998</v>
      </c>
      <c r="K30" s="46"/>
    </row>
    <row r="31" spans="1:11" ht="32.25" customHeight="1" x14ac:dyDescent="0.25">
      <c r="A31" s="17" t="s">
        <v>106</v>
      </c>
      <c r="B31" s="43" t="s">
        <v>195</v>
      </c>
      <c r="C31" s="167">
        <v>0</v>
      </c>
      <c r="D31" s="128">
        <v>1.7430000000000001</v>
      </c>
      <c r="E31" s="129">
        <v>0</v>
      </c>
      <c r="F31" s="130">
        <v>0</v>
      </c>
      <c r="G31" s="48">
        <v>0</v>
      </c>
      <c r="H31" s="48">
        <v>10.38</v>
      </c>
      <c r="I31" s="127">
        <v>10.38</v>
      </c>
      <c r="J31" s="44">
        <v>0.34799999999999998</v>
      </c>
      <c r="K31" s="46"/>
    </row>
    <row r="32" spans="1:11" ht="32.25" customHeight="1" x14ac:dyDescent="0.25">
      <c r="A32" s="17" t="s">
        <v>108</v>
      </c>
      <c r="B32" s="43" t="s">
        <v>196</v>
      </c>
      <c r="C32" s="167">
        <v>0</v>
      </c>
      <c r="D32" s="128">
        <v>3.488</v>
      </c>
      <c r="E32" s="129">
        <v>0.44600000000000001</v>
      </c>
      <c r="F32" s="130">
        <v>2.5999999999999999E-2</v>
      </c>
      <c r="G32" s="48">
        <v>129.41999999999999</v>
      </c>
      <c r="H32" s="48">
        <v>10.65</v>
      </c>
      <c r="I32" s="127">
        <v>10.65</v>
      </c>
      <c r="J32" s="44">
        <v>0.27100000000000002</v>
      </c>
      <c r="K32" s="46"/>
    </row>
    <row r="33" spans="1:11" ht="32.25" customHeight="1" x14ac:dyDescent="0.25">
      <c r="A33" s="17" t="s">
        <v>110</v>
      </c>
      <c r="B33" s="43" t="s">
        <v>197</v>
      </c>
      <c r="C33" s="167">
        <v>0</v>
      </c>
      <c r="D33" s="128">
        <v>0.42</v>
      </c>
      <c r="E33" s="129">
        <v>0</v>
      </c>
      <c r="F33" s="130">
        <v>0</v>
      </c>
      <c r="G33" s="48">
        <v>0</v>
      </c>
      <c r="H33" s="48">
        <v>10.65</v>
      </c>
      <c r="I33" s="127">
        <v>10.65</v>
      </c>
      <c r="J33" s="44">
        <v>0.27100000000000002</v>
      </c>
      <c r="K33" s="46"/>
    </row>
    <row r="34" spans="1:11" ht="32.25" customHeight="1" x14ac:dyDescent="0.25">
      <c r="A34" s="17" t="s">
        <v>112</v>
      </c>
      <c r="B34" s="43" t="s">
        <v>198</v>
      </c>
      <c r="C34" s="167">
        <v>0</v>
      </c>
      <c r="D34" s="128">
        <v>0.223</v>
      </c>
      <c r="E34" s="129">
        <v>0</v>
      </c>
      <c r="F34" s="130">
        <v>0</v>
      </c>
      <c r="G34" s="48">
        <v>0</v>
      </c>
      <c r="H34" s="48">
        <v>10.65</v>
      </c>
      <c r="I34" s="127">
        <v>10.65</v>
      </c>
      <c r="J34" s="44">
        <v>0.27100000000000002</v>
      </c>
      <c r="K34" s="46"/>
    </row>
    <row r="35" spans="1:11" ht="32.25" customHeight="1" x14ac:dyDescent="0.25">
      <c r="A35" s="17" t="s">
        <v>114</v>
      </c>
      <c r="B35" s="43" t="s">
        <v>199</v>
      </c>
      <c r="C35" s="167">
        <v>0</v>
      </c>
      <c r="D35" s="128">
        <v>0.30499999999999999</v>
      </c>
      <c r="E35" s="129">
        <v>0</v>
      </c>
      <c r="F35" s="130">
        <v>0</v>
      </c>
      <c r="G35" s="48">
        <v>0</v>
      </c>
      <c r="H35" s="48">
        <v>10.65</v>
      </c>
      <c r="I35" s="127">
        <v>10.65</v>
      </c>
      <c r="J35" s="44">
        <v>0.27100000000000002</v>
      </c>
      <c r="K35" s="46"/>
    </row>
    <row r="36" spans="1:11" ht="32.25" customHeight="1" x14ac:dyDescent="0.25">
      <c r="A36" s="17" t="s">
        <v>116</v>
      </c>
      <c r="B36" s="43" t="s">
        <v>200</v>
      </c>
      <c r="C36" s="167">
        <v>0</v>
      </c>
      <c r="D36" s="128">
        <v>0.24</v>
      </c>
      <c r="E36" s="129">
        <v>0</v>
      </c>
      <c r="F36" s="130">
        <v>0</v>
      </c>
      <c r="G36" s="48">
        <v>0</v>
      </c>
      <c r="H36" s="48">
        <v>10.65</v>
      </c>
      <c r="I36" s="127">
        <v>10.65</v>
      </c>
      <c r="J36" s="44">
        <v>0.27100000000000002</v>
      </c>
      <c r="K36" s="46"/>
    </row>
    <row r="37" spans="1:11" ht="32.25" customHeight="1" x14ac:dyDescent="0.25">
      <c r="A37" s="17" t="s">
        <v>118</v>
      </c>
      <c r="B37" s="46" t="s">
        <v>201</v>
      </c>
      <c r="C37" s="167" t="s">
        <v>120</v>
      </c>
      <c r="D37" s="131">
        <v>40.972000000000001</v>
      </c>
      <c r="E37" s="132">
        <v>3.3460000000000001</v>
      </c>
      <c r="F37" s="130">
        <v>0.47099999999999997</v>
      </c>
      <c r="G37" s="49"/>
      <c r="H37" s="49"/>
      <c r="I37" s="49"/>
      <c r="J37" s="45"/>
      <c r="K37" s="46"/>
    </row>
    <row r="38" spans="1:11" ht="27.75" customHeight="1" x14ac:dyDescent="0.25">
      <c r="A38" s="17" t="s">
        <v>121</v>
      </c>
      <c r="B38" s="47" t="s">
        <v>202</v>
      </c>
      <c r="C38" s="166" t="s">
        <v>123</v>
      </c>
      <c r="D38" s="128">
        <v>-7.8280000000000003</v>
      </c>
      <c r="E38" s="129">
        <v>-0.92100000000000004</v>
      </c>
      <c r="F38" s="130">
        <v>-6.8000000000000005E-2</v>
      </c>
      <c r="G38" s="48">
        <v>0</v>
      </c>
      <c r="H38" s="49"/>
      <c r="I38" s="49"/>
      <c r="J38" s="45"/>
      <c r="K38" s="46"/>
    </row>
    <row r="39" spans="1:11" ht="27.75" customHeight="1" x14ac:dyDescent="0.25">
      <c r="A39" s="17" t="s">
        <v>124</v>
      </c>
      <c r="B39" s="46"/>
      <c r="C39" s="167">
        <v>0</v>
      </c>
      <c r="D39" s="128">
        <v>-6.4329999999999998</v>
      </c>
      <c r="E39" s="129">
        <v>-0.76900000000000002</v>
      </c>
      <c r="F39" s="130">
        <v>-5.3999999999999999E-2</v>
      </c>
      <c r="G39" s="48">
        <v>0</v>
      </c>
      <c r="H39" s="49"/>
      <c r="I39" s="49"/>
      <c r="J39" s="45"/>
      <c r="K39" s="46"/>
    </row>
    <row r="40" spans="1:11" ht="27.75" customHeight="1" x14ac:dyDescent="0.25">
      <c r="A40" s="17" t="s">
        <v>125</v>
      </c>
      <c r="B40" s="46" t="s">
        <v>203</v>
      </c>
      <c r="C40" s="167">
        <v>0</v>
      </c>
      <c r="D40" s="128">
        <v>-7.8280000000000003</v>
      </c>
      <c r="E40" s="129">
        <v>-0.92100000000000004</v>
      </c>
      <c r="F40" s="130">
        <v>-6.8000000000000005E-2</v>
      </c>
      <c r="G40" s="48">
        <v>0</v>
      </c>
      <c r="H40" s="49"/>
      <c r="I40" s="49"/>
      <c r="J40" s="44">
        <v>0.55000000000000004</v>
      </c>
      <c r="K40" s="46"/>
    </row>
    <row r="41" spans="1:11" ht="27.75" customHeight="1" x14ac:dyDescent="0.25">
      <c r="A41" s="17" t="s">
        <v>127</v>
      </c>
      <c r="B41" s="46" t="s">
        <v>204</v>
      </c>
      <c r="C41" s="167">
        <v>0</v>
      </c>
      <c r="D41" s="128">
        <v>-7.8280000000000003</v>
      </c>
      <c r="E41" s="129">
        <v>-0.92100000000000004</v>
      </c>
      <c r="F41" s="130">
        <v>-6.8000000000000005E-2</v>
      </c>
      <c r="G41" s="48">
        <v>0</v>
      </c>
      <c r="H41" s="49"/>
      <c r="I41" s="49"/>
      <c r="J41" s="45"/>
      <c r="K41" s="46"/>
    </row>
    <row r="42" spans="1:11" ht="27.75" customHeight="1" x14ac:dyDescent="0.25">
      <c r="A42" s="17" t="s">
        <v>129</v>
      </c>
      <c r="B42" s="46" t="s">
        <v>205</v>
      </c>
      <c r="C42" s="167">
        <v>0</v>
      </c>
      <c r="D42" s="128">
        <v>-6.4329999999999998</v>
      </c>
      <c r="E42" s="129">
        <v>-0.76900000000000002</v>
      </c>
      <c r="F42" s="130">
        <v>-5.3999999999999999E-2</v>
      </c>
      <c r="G42" s="48">
        <v>0</v>
      </c>
      <c r="H42" s="49"/>
      <c r="I42" s="49"/>
      <c r="J42" s="44">
        <v>0.433</v>
      </c>
      <c r="K42" s="46"/>
    </row>
    <row r="43" spans="1:11" ht="27.75" customHeight="1" x14ac:dyDescent="0.25">
      <c r="A43" s="17" t="s">
        <v>131</v>
      </c>
      <c r="B43" s="46" t="s">
        <v>206</v>
      </c>
      <c r="C43" s="167">
        <v>0</v>
      </c>
      <c r="D43" s="128">
        <v>-6.4329999999999998</v>
      </c>
      <c r="E43" s="129">
        <v>-0.76900000000000002</v>
      </c>
      <c r="F43" s="130">
        <v>-5.3999999999999999E-2</v>
      </c>
      <c r="G43" s="48">
        <v>0</v>
      </c>
      <c r="H43" s="49"/>
      <c r="I43" s="49"/>
      <c r="J43" s="45"/>
      <c r="K43" s="46"/>
    </row>
    <row r="44" spans="1:11" ht="27.75" customHeight="1" x14ac:dyDescent="0.25">
      <c r="A44" s="17" t="s">
        <v>133</v>
      </c>
      <c r="B44" s="46" t="s">
        <v>207</v>
      </c>
      <c r="C44" s="167">
        <v>0</v>
      </c>
      <c r="D44" s="128">
        <v>-4.1790000000000003</v>
      </c>
      <c r="E44" s="129">
        <v>-0.53400000000000003</v>
      </c>
      <c r="F44" s="130">
        <v>-2.9000000000000001E-2</v>
      </c>
      <c r="G44" s="48">
        <v>9.08</v>
      </c>
      <c r="H44" s="49"/>
      <c r="I44" s="49"/>
      <c r="J44" s="44">
        <v>0.38200000000000001</v>
      </c>
      <c r="K44" s="46"/>
    </row>
    <row r="45" spans="1:11" ht="27.75" customHeight="1" x14ac:dyDescent="0.25">
      <c r="A45" s="17" t="s">
        <v>135</v>
      </c>
      <c r="B45" s="46" t="s">
        <v>208</v>
      </c>
      <c r="C45" s="167">
        <v>0</v>
      </c>
      <c r="D45" s="128">
        <v>-4.1790000000000003</v>
      </c>
      <c r="E45" s="129">
        <v>-0.53400000000000003</v>
      </c>
      <c r="F45" s="130">
        <v>-2.9000000000000001E-2</v>
      </c>
      <c r="G45" s="48">
        <v>9.08</v>
      </c>
      <c r="H45" s="49"/>
      <c r="I45" s="49"/>
      <c r="J45" s="45"/>
      <c r="K45" s="46"/>
    </row>
    <row r="46" spans="1:11" ht="27.75" customHeight="1" x14ac:dyDescent="0.25">
      <c r="C46" s="3"/>
    </row>
  </sheetData>
  <mergeCells count="16">
    <mergeCell ref="C5:D5"/>
    <mergeCell ref="G5:H5"/>
    <mergeCell ref="I10:K10"/>
    <mergeCell ref="B1:D1"/>
    <mergeCell ref="E1:K1"/>
    <mergeCell ref="A2:K2"/>
    <mergeCell ref="A4:E4"/>
    <mergeCell ref="G4:K4"/>
    <mergeCell ref="G9:H9"/>
    <mergeCell ref="G10:H10"/>
    <mergeCell ref="C6:D6"/>
    <mergeCell ref="G6:H6"/>
    <mergeCell ref="C7:D7"/>
    <mergeCell ref="G7:H7"/>
    <mergeCell ref="B8:E8"/>
    <mergeCell ref="G8:H8"/>
  </mergeCells>
  <hyperlinks>
    <hyperlink ref="A1" location="Overview!A1" display="Back to Overview" xr:uid="{E7122B0C-9A80-4AD1-B4C2-FB7A962E20F7}"/>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5A13-D1EB-4A5B-B99C-BA6F54D5DA4C}">
  <sheetPr>
    <pageSetUpPr fitToPage="1"/>
  </sheetPr>
  <dimension ref="A1:E164"/>
  <sheetViews>
    <sheetView zoomScale="85" zoomScaleNormal="85" zoomScaleSheetLayoutView="100" workbookViewId="0">
      <selection activeCell="F2" sqref="F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40</v>
      </c>
      <c r="B1" s="423"/>
      <c r="C1" s="423"/>
      <c r="D1" s="164"/>
      <c r="E1" s="164"/>
    </row>
    <row r="2" spans="1:5" ht="57.6" customHeight="1" x14ac:dyDescent="0.25">
      <c r="A2" s="366" t="str">
        <f>Overview!B4&amp; " - Effective from "&amp;Overview!D4&amp;" - "&amp;Overview!E4&amp;" Supplier of Last Resort and Eligible Bad Debt Pass-Through Costs in NGED East Midlands Area (GSP Group _B)"</f>
        <v>Southern Electric Power Distribution plc - Effective from 1 April 2027 - Final Supplier of Last Resort and Eligible Bad Debt Pass-Through Costs in NGED East Midlands Area (GSP Group _B)</v>
      </c>
      <c r="B2" s="404"/>
      <c r="C2" s="404"/>
      <c r="D2" s="404"/>
      <c r="E2" s="405"/>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41.4" x14ac:dyDescent="0.25">
      <c r="A5" s="17" t="s">
        <v>72</v>
      </c>
      <c r="B5" s="46" t="str">
        <f>VLOOKUP(A5,'Annex 1 LV, HV &amp; UMS charges_B'!$A$13:$B$45,2,0)</f>
        <v>169, 279-280, 311-312, 461-462, 497, BA0</v>
      </c>
      <c r="C5" s="171" t="s">
        <v>74</v>
      </c>
      <c r="D5" s="172">
        <v>0</v>
      </c>
      <c r="E5" s="172">
        <v>0</v>
      </c>
    </row>
    <row r="6" spans="1:5" ht="69" x14ac:dyDescent="0.25">
      <c r="A6" s="17" t="s">
        <v>76</v>
      </c>
      <c r="B6" s="46" t="str">
        <f>VLOOKUP(A6,'Annex 1 LV, HV &amp; UMS charges_B'!$A$13:$B$45,2,0)</f>
        <v>B05, B10, B15, B35, B40, B45, B55, B60, B70, B75, B80, B85, BA1</v>
      </c>
      <c r="C6" s="155" t="s">
        <v>78</v>
      </c>
      <c r="D6" s="173"/>
      <c r="E6" s="172">
        <v>0</v>
      </c>
    </row>
    <row r="7" spans="1:5" ht="69" x14ac:dyDescent="0.25">
      <c r="A7" s="17" t="s">
        <v>79</v>
      </c>
      <c r="B7" s="46" t="str">
        <f>VLOOKUP(A7,'Annex 1 LV, HV &amp; UMS charges_B'!$A$13:$B$45,2,0)</f>
        <v>B06, B11, B16, B36, B41, B46, B56, B61, B71, B76, B81, B86, BA2</v>
      </c>
      <c r="C7" s="155" t="s">
        <v>78</v>
      </c>
      <c r="D7" s="173"/>
      <c r="E7" s="172">
        <v>0</v>
      </c>
    </row>
    <row r="8" spans="1:5" ht="69" x14ac:dyDescent="0.25">
      <c r="A8" s="17" t="s">
        <v>81</v>
      </c>
      <c r="B8" s="46" t="str">
        <f>VLOOKUP(A8,'Annex 1 LV, HV &amp; UMS charges_B'!$A$13:$B$45,2,0)</f>
        <v>B07, B12, B17, B37, B42, B47, B57, B62, B72, B77, B82, B87, BA3</v>
      </c>
      <c r="C8" s="155" t="s">
        <v>78</v>
      </c>
      <c r="D8" s="173"/>
      <c r="E8" s="172">
        <v>0</v>
      </c>
    </row>
    <row r="9" spans="1:5" ht="69" x14ac:dyDescent="0.25">
      <c r="A9" s="17" t="s">
        <v>83</v>
      </c>
      <c r="B9" s="46" t="str">
        <f>VLOOKUP(A9,'Annex 1 LV, HV &amp; UMS charges_B'!$A$13:$B$45,2,0)</f>
        <v>B08, B13, B18, B38, B43, B48, B58, B63, B73, B78, B83, B88, BA4</v>
      </c>
      <c r="C9" s="155" t="s">
        <v>78</v>
      </c>
      <c r="D9" s="173"/>
      <c r="E9" s="172">
        <v>0</v>
      </c>
    </row>
    <row r="10" spans="1:5" ht="69" x14ac:dyDescent="0.25">
      <c r="A10" s="17" t="s">
        <v>85</v>
      </c>
      <c r="B10" s="46" t="str">
        <f>VLOOKUP(A10,'Annex 1 LV, HV &amp; UMS charges_B'!$A$13:$B$45,2,0)</f>
        <v>B09, B14, B19, B39, B44, B49, B59, B64, B74, B79, B84, B89, BA5</v>
      </c>
      <c r="C10" s="155" t="s">
        <v>78</v>
      </c>
      <c r="D10" s="173"/>
      <c r="E10" s="172">
        <v>0</v>
      </c>
    </row>
    <row r="11" spans="1:5" ht="13.8" x14ac:dyDescent="0.25">
      <c r="A11" s="156" t="s">
        <v>88</v>
      </c>
      <c r="B11" s="46" t="str">
        <f>VLOOKUP(A11,'Annex 1 LV, HV &amp; UMS charges_B'!$A$13:$B$45,2,0)</f>
        <v>B20, B30</v>
      </c>
      <c r="C11" s="155">
        <v>0</v>
      </c>
      <c r="D11" s="173"/>
      <c r="E11" s="172">
        <v>0</v>
      </c>
    </row>
    <row r="12" spans="1:5" ht="13.8" x14ac:dyDescent="0.25">
      <c r="A12" s="156" t="s">
        <v>90</v>
      </c>
      <c r="B12" s="46" t="str">
        <f>VLOOKUP(A12,'Annex 1 LV, HV &amp; UMS charges_B'!$A$13:$B$45,2,0)</f>
        <v>B21, B31</v>
      </c>
      <c r="C12" s="155">
        <v>0</v>
      </c>
      <c r="D12" s="173"/>
      <c r="E12" s="172">
        <v>0</v>
      </c>
    </row>
    <row r="13" spans="1:5" ht="13.8" x14ac:dyDescent="0.25">
      <c r="A13" s="156" t="s">
        <v>92</v>
      </c>
      <c r="B13" s="46" t="str">
        <f>VLOOKUP(A13,'Annex 1 LV, HV &amp; UMS charges_B'!$A$13:$B$45,2,0)</f>
        <v>B22, B32</v>
      </c>
      <c r="C13" s="155">
        <v>0</v>
      </c>
      <c r="D13" s="173"/>
      <c r="E13" s="172">
        <v>0</v>
      </c>
    </row>
    <row r="14" spans="1:5" ht="13.8" x14ac:dyDescent="0.25">
      <c r="A14" s="156" t="s">
        <v>94</v>
      </c>
      <c r="B14" s="46" t="str">
        <f>VLOOKUP(A14,'Annex 1 LV, HV &amp; UMS charges_B'!$A$13:$B$45,2,0)</f>
        <v>B23, B33</v>
      </c>
      <c r="C14" s="155">
        <v>0</v>
      </c>
      <c r="D14" s="173"/>
      <c r="E14" s="172">
        <v>0</v>
      </c>
    </row>
    <row r="15" spans="1:5" ht="13.8" x14ac:dyDescent="0.25">
      <c r="A15" s="160" t="s">
        <v>96</v>
      </c>
      <c r="B15" s="46" t="str">
        <f>VLOOKUP(A15,'Annex 1 LV, HV &amp; UMS charges_B'!$A$13:$B$45,2,0)</f>
        <v>B24, B34</v>
      </c>
      <c r="C15" s="155">
        <v>0</v>
      </c>
      <c r="D15" s="173"/>
      <c r="E15" s="172">
        <v>0</v>
      </c>
    </row>
    <row r="16" spans="1:5" ht="13.8" x14ac:dyDescent="0.25">
      <c r="A16" s="160" t="s">
        <v>98</v>
      </c>
      <c r="B16" s="46" t="str">
        <f>VLOOKUP(A16,'Annex 1 LV, HV &amp; UMS charges_B'!$A$13:$B$45,2,0)</f>
        <v>B65</v>
      </c>
      <c r="C16" s="155">
        <v>0</v>
      </c>
      <c r="D16" s="173"/>
      <c r="E16" s="172">
        <v>0</v>
      </c>
    </row>
    <row r="17" spans="1:5" ht="13.8" x14ac:dyDescent="0.25">
      <c r="A17" s="160" t="s">
        <v>100</v>
      </c>
      <c r="B17" s="46" t="str">
        <f>VLOOKUP(A17,'Annex 1 LV, HV &amp; UMS charges_B'!$A$13:$B$45,2,0)</f>
        <v>B66</v>
      </c>
      <c r="C17" s="155">
        <v>0</v>
      </c>
      <c r="D17" s="173"/>
      <c r="E17" s="172">
        <v>0</v>
      </c>
    </row>
    <row r="18" spans="1:5" ht="13.8" x14ac:dyDescent="0.25">
      <c r="A18" s="160" t="s">
        <v>102</v>
      </c>
      <c r="B18" s="46" t="str">
        <f>VLOOKUP(A18,'Annex 1 LV, HV &amp; UMS charges_B'!$A$13:$B$45,2,0)</f>
        <v>B67</v>
      </c>
      <c r="C18" s="155">
        <v>0</v>
      </c>
      <c r="D18" s="173"/>
      <c r="E18" s="172">
        <v>0</v>
      </c>
    </row>
    <row r="19" spans="1:5" ht="13.8" x14ac:dyDescent="0.25">
      <c r="A19" s="160" t="s">
        <v>104</v>
      </c>
      <c r="B19" s="46" t="str">
        <f>VLOOKUP(A19,'Annex 1 LV, HV &amp; UMS charges_B'!$A$13:$B$45,2,0)</f>
        <v>B68</v>
      </c>
      <c r="C19" s="155">
        <v>0</v>
      </c>
      <c r="D19" s="173"/>
      <c r="E19" s="172">
        <v>0</v>
      </c>
    </row>
    <row r="20" spans="1:5" ht="13.8" x14ac:dyDescent="0.25">
      <c r="A20" s="160" t="s">
        <v>106</v>
      </c>
      <c r="B20" s="46" t="str">
        <f>VLOOKUP(A20,'Annex 1 LV, HV &amp; UMS charges_B'!$A$13:$B$45,2,0)</f>
        <v>B69</v>
      </c>
      <c r="C20" s="155">
        <v>0</v>
      </c>
      <c r="D20" s="173"/>
      <c r="E20" s="172">
        <v>0</v>
      </c>
    </row>
    <row r="21" spans="1:5" ht="13.8" x14ac:dyDescent="0.25">
      <c r="A21" s="160" t="s">
        <v>108</v>
      </c>
      <c r="B21" s="46" t="str">
        <f>VLOOKUP(A21,'Annex 1 LV, HV &amp; UMS charges_B'!$A$13:$B$45,2,0)</f>
        <v>B25, B50</v>
      </c>
      <c r="C21" s="155">
        <v>0</v>
      </c>
      <c r="D21" s="173"/>
      <c r="E21" s="172">
        <v>0</v>
      </c>
    </row>
    <row r="22" spans="1:5" ht="13.8" x14ac:dyDescent="0.25">
      <c r="A22" s="160" t="s">
        <v>110</v>
      </c>
      <c r="B22" s="46" t="str">
        <f>VLOOKUP(A22,'Annex 1 LV, HV &amp; UMS charges_B'!$A$13:$B$45,2,0)</f>
        <v>B26, B51</v>
      </c>
      <c r="C22" s="155">
        <v>0</v>
      </c>
      <c r="D22" s="173"/>
      <c r="E22" s="172">
        <v>0</v>
      </c>
    </row>
    <row r="23" spans="1:5" ht="13.8" x14ac:dyDescent="0.25">
      <c r="A23" s="156" t="s">
        <v>112</v>
      </c>
      <c r="B23" s="46" t="str">
        <f>VLOOKUP(A23,'Annex 1 LV, HV &amp; UMS charges_B'!$A$13:$B$45,2,0)</f>
        <v>B27, B52</v>
      </c>
      <c r="C23" s="155">
        <v>0</v>
      </c>
      <c r="D23" s="173"/>
      <c r="E23" s="172">
        <v>0</v>
      </c>
    </row>
    <row r="24" spans="1:5" ht="13.8" x14ac:dyDescent="0.25">
      <c r="A24" s="156" t="s">
        <v>114</v>
      </c>
      <c r="B24" s="46" t="str">
        <f>VLOOKUP(A24,'Annex 1 LV, HV &amp; UMS charges_B'!$A$13:$B$45,2,0)</f>
        <v>B28, B53</v>
      </c>
      <c r="C24" s="155">
        <v>0</v>
      </c>
      <c r="D24" s="173"/>
      <c r="E24" s="172">
        <v>0</v>
      </c>
    </row>
    <row r="25" spans="1:5" ht="13.8" x14ac:dyDescent="0.25">
      <c r="A25" s="156" t="s">
        <v>116</v>
      </c>
      <c r="B25" s="46" t="str">
        <f>VLOOKUP(A25,'Annex 1 LV, HV &amp; UMS charges_B'!$A$13:$B$45,2,0)</f>
        <v>B29, B54</v>
      </c>
      <c r="C25" s="155">
        <v>0</v>
      </c>
      <c r="D25" s="173"/>
      <c r="E25" s="172">
        <v>0</v>
      </c>
    </row>
    <row r="26" spans="1:5" ht="13.8" x14ac:dyDescent="0.25">
      <c r="A26" s="156" t="s">
        <v>518</v>
      </c>
      <c r="B26" s="46"/>
      <c r="C26" s="171" t="s">
        <v>74</v>
      </c>
      <c r="D26" s="172">
        <v>0</v>
      </c>
      <c r="E26" s="172">
        <v>0</v>
      </c>
    </row>
    <row r="27" spans="1:5" ht="27.6" x14ac:dyDescent="0.25">
      <c r="A27" s="156" t="s">
        <v>520</v>
      </c>
      <c r="B27" s="46"/>
      <c r="C27" s="155" t="s">
        <v>78</v>
      </c>
      <c r="D27" s="173"/>
      <c r="E27" s="172">
        <v>0</v>
      </c>
    </row>
    <row r="28" spans="1:5" ht="27.6" x14ac:dyDescent="0.25">
      <c r="A28" s="156" t="s">
        <v>521</v>
      </c>
      <c r="B28" s="46"/>
      <c r="C28" s="155" t="s">
        <v>78</v>
      </c>
      <c r="D28" s="173"/>
      <c r="E28" s="172">
        <v>0</v>
      </c>
    </row>
    <row r="29" spans="1:5" ht="27.6" x14ac:dyDescent="0.25">
      <c r="A29" s="156" t="s">
        <v>522</v>
      </c>
      <c r="B29" s="46"/>
      <c r="C29" s="155" t="s">
        <v>78</v>
      </c>
      <c r="D29" s="173"/>
      <c r="E29" s="172">
        <v>0</v>
      </c>
    </row>
    <row r="30" spans="1:5" ht="27.6" x14ac:dyDescent="0.25">
      <c r="A30" s="156" t="s">
        <v>523</v>
      </c>
      <c r="B30" s="46"/>
      <c r="C30" s="155" t="s">
        <v>78</v>
      </c>
      <c r="D30" s="173"/>
      <c r="E30" s="172">
        <v>0</v>
      </c>
    </row>
    <row r="31" spans="1:5" ht="27.6" x14ac:dyDescent="0.25">
      <c r="A31" s="156" t="s">
        <v>524</v>
      </c>
      <c r="B31" s="46"/>
      <c r="C31" s="155" t="s">
        <v>78</v>
      </c>
      <c r="D31" s="173"/>
      <c r="E31" s="172">
        <v>0</v>
      </c>
    </row>
    <row r="32" spans="1:5" ht="13.8" x14ac:dyDescent="0.25">
      <c r="A32" s="156" t="s">
        <v>526</v>
      </c>
      <c r="B32" s="46"/>
      <c r="C32" s="155">
        <v>0</v>
      </c>
      <c r="D32" s="173"/>
      <c r="E32" s="172">
        <v>0</v>
      </c>
    </row>
    <row r="33" spans="1:5" ht="13.8" x14ac:dyDescent="0.25">
      <c r="A33" s="156" t="s">
        <v>527</v>
      </c>
      <c r="B33" s="46"/>
      <c r="C33" s="155">
        <v>0</v>
      </c>
      <c r="D33" s="173"/>
      <c r="E33" s="172">
        <v>0</v>
      </c>
    </row>
    <row r="34" spans="1:5" ht="13.8" x14ac:dyDescent="0.25">
      <c r="A34" s="156" t="s">
        <v>528</v>
      </c>
      <c r="B34" s="46"/>
      <c r="C34" s="155">
        <v>0</v>
      </c>
      <c r="D34" s="173"/>
      <c r="E34" s="172">
        <v>0</v>
      </c>
    </row>
    <row r="35" spans="1:5" ht="13.8" x14ac:dyDescent="0.25">
      <c r="A35" s="156" t="s">
        <v>529</v>
      </c>
      <c r="B35" s="46"/>
      <c r="C35" s="155">
        <v>0</v>
      </c>
      <c r="D35" s="173"/>
      <c r="E35" s="172">
        <v>0</v>
      </c>
    </row>
    <row r="36" spans="1:5" ht="13.8" x14ac:dyDescent="0.25">
      <c r="A36" s="156" t="s">
        <v>530</v>
      </c>
      <c r="B36" s="46"/>
      <c r="C36" s="155">
        <v>0</v>
      </c>
      <c r="D36" s="173"/>
      <c r="E36" s="172">
        <v>0</v>
      </c>
    </row>
    <row r="37" spans="1:5" ht="13.8" x14ac:dyDescent="0.25">
      <c r="A37" s="160" t="s">
        <v>535</v>
      </c>
      <c r="B37" s="46"/>
      <c r="C37" s="171" t="s">
        <v>74</v>
      </c>
      <c r="D37" s="172">
        <v>0</v>
      </c>
      <c r="E37" s="172">
        <v>0</v>
      </c>
    </row>
    <row r="38" spans="1:5" ht="27.6" x14ac:dyDescent="0.25">
      <c r="A38" s="156" t="s">
        <v>537</v>
      </c>
      <c r="B38" s="46"/>
      <c r="C38" s="155" t="s">
        <v>78</v>
      </c>
      <c r="D38" s="173"/>
      <c r="E38" s="172">
        <v>0</v>
      </c>
    </row>
    <row r="39" spans="1:5" ht="27.6" x14ac:dyDescent="0.25">
      <c r="A39" s="156" t="s">
        <v>538</v>
      </c>
      <c r="B39" s="46"/>
      <c r="C39" s="155" t="s">
        <v>78</v>
      </c>
      <c r="D39" s="173"/>
      <c r="E39" s="172">
        <v>0</v>
      </c>
    </row>
    <row r="40" spans="1:5" ht="27.6" x14ac:dyDescent="0.25">
      <c r="A40" s="156" t="s">
        <v>539</v>
      </c>
      <c r="B40" s="46"/>
      <c r="C40" s="155" t="s">
        <v>78</v>
      </c>
      <c r="D40" s="173"/>
      <c r="E40" s="172">
        <v>0</v>
      </c>
    </row>
    <row r="41" spans="1:5" ht="27.6" x14ac:dyDescent="0.25">
      <c r="A41" s="156" t="s">
        <v>540</v>
      </c>
      <c r="B41" s="46"/>
      <c r="C41" s="155" t="s">
        <v>78</v>
      </c>
      <c r="D41" s="173"/>
      <c r="E41" s="172">
        <v>0</v>
      </c>
    </row>
    <row r="42" spans="1:5" ht="27.6" x14ac:dyDescent="0.25">
      <c r="A42" s="156" t="s">
        <v>541</v>
      </c>
      <c r="B42" s="46"/>
      <c r="C42" s="155" t="s">
        <v>78</v>
      </c>
      <c r="D42" s="173"/>
      <c r="E42" s="172">
        <v>0</v>
      </c>
    </row>
    <row r="43" spans="1:5" ht="13.8" x14ac:dyDescent="0.25">
      <c r="A43" s="156" t="s">
        <v>543</v>
      </c>
      <c r="B43" s="46"/>
      <c r="C43" s="155">
        <v>0</v>
      </c>
      <c r="D43" s="173"/>
      <c r="E43" s="172">
        <v>0</v>
      </c>
    </row>
    <row r="44" spans="1:5" ht="13.8" x14ac:dyDescent="0.25">
      <c r="A44" s="156" t="s">
        <v>544</v>
      </c>
      <c r="B44" s="46"/>
      <c r="C44" s="155">
        <v>0</v>
      </c>
      <c r="D44" s="173"/>
      <c r="E44" s="172">
        <v>0</v>
      </c>
    </row>
    <row r="45" spans="1:5" ht="13.8" x14ac:dyDescent="0.25">
      <c r="A45" s="156" t="s">
        <v>545</v>
      </c>
      <c r="B45" s="46"/>
      <c r="C45" s="155">
        <v>0</v>
      </c>
      <c r="D45" s="173"/>
      <c r="E45" s="172">
        <v>0</v>
      </c>
    </row>
    <row r="46" spans="1:5" ht="13.8" x14ac:dyDescent="0.25">
      <c r="A46" s="156" t="s">
        <v>546</v>
      </c>
      <c r="B46" s="46"/>
      <c r="C46" s="155">
        <v>0</v>
      </c>
      <c r="D46" s="173"/>
      <c r="E46" s="172">
        <v>0</v>
      </c>
    </row>
    <row r="47" spans="1:5" ht="13.8" x14ac:dyDescent="0.25">
      <c r="A47" s="156" t="s">
        <v>547</v>
      </c>
      <c r="B47" s="46"/>
      <c r="C47" s="155">
        <v>0</v>
      </c>
      <c r="D47" s="173"/>
      <c r="E47" s="172">
        <v>0</v>
      </c>
    </row>
    <row r="48" spans="1:5" ht="13.8" x14ac:dyDescent="0.25">
      <c r="A48" s="156" t="s">
        <v>548</v>
      </c>
      <c r="B48" s="46"/>
      <c r="C48" s="155">
        <v>0</v>
      </c>
      <c r="D48" s="173"/>
      <c r="E48" s="172">
        <v>0</v>
      </c>
    </row>
    <row r="49" spans="1:5" ht="13.8" x14ac:dyDescent="0.25">
      <c r="A49" s="156" t="s">
        <v>549</v>
      </c>
      <c r="B49" s="46"/>
      <c r="C49" s="155">
        <v>0</v>
      </c>
      <c r="D49" s="173"/>
      <c r="E49" s="172">
        <v>0</v>
      </c>
    </row>
    <row r="50" spans="1:5" ht="13.8" x14ac:dyDescent="0.25">
      <c r="A50" s="156" t="s">
        <v>550</v>
      </c>
      <c r="B50" s="46"/>
      <c r="C50" s="155">
        <v>0</v>
      </c>
      <c r="D50" s="173"/>
      <c r="E50" s="172">
        <v>0</v>
      </c>
    </row>
    <row r="51" spans="1:5" ht="13.8" x14ac:dyDescent="0.25">
      <c r="A51" s="156" t="s">
        <v>551</v>
      </c>
      <c r="B51" s="46"/>
      <c r="C51" s="155">
        <v>0</v>
      </c>
      <c r="D51" s="173"/>
      <c r="E51" s="172">
        <v>0</v>
      </c>
    </row>
    <row r="52" spans="1:5" ht="13.8" x14ac:dyDescent="0.25">
      <c r="A52" s="156" t="s">
        <v>552</v>
      </c>
      <c r="B52" s="46"/>
      <c r="C52" s="155">
        <v>0</v>
      </c>
      <c r="D52" s="173"/>
      <c r="E52" s="172">
        <v>0</v>
      </c>
    </row>
    <row r="53" spans="1:5" ht="13.8" x14ac:dyDescent="0.25">
      <c r="A53" s="156" t="s">
        <v>553</v>
      </c>
      <c r="B53" s="46"/>
      <c r="C53" s="155">
        <v>0</v>
      </c>
      <c r="D53" s="173"/>
      <c r="E53" s="172">
        <v>0</v>
      </c>
    </row>
    <row r="54" spans="1:5" ht="13.8" x14ac:dyDescent="0.25">
      <c r="A54" s="156" t="s">
        <v>554</v>
      </c>
      <c r="B54" s="46"/>
      <c r="C54" s="155">
        <v>0</v>
      </c>
      <c r="D54" s="173"/>
      <c r="E54" s="172">
        <v>0</v>
      </c>
    </row>
    <row r="55" spans="1:5" ht="13.8" x14ac:dyDescent="0.25">
      <c r="A55" s="156" t="s">
        <v>555</v>
      </c>
      <c r="B55" s="46"/>
      <c r="C55" s="155">
        <v>0</v>
      </c>
      <c r="D55" s="173"/>
      <c r="E55" s="172">
        <v>0</v>
      </c>
    </row>
    <row r="56" spans="1:5" ht="13.8" x14ac:dyDescent="0.25">
      <c r="A56" s="156" t="s">
        <v>556</v>
      </c>
      <c r="B56" s="46"/>
      <c r="C56" s="155">
        <v>0</v>
      </c>
      <c r="D56" s="173"/>
      <c r="E56" s="172">
        <v>0</v>
      </c>
    </row>
    <row r="57" spans="1:5" ht="13.8" x14ac:dyDescent="0.25">
      <c r="A57" s="156" t="s">
        <v>557</v>
      </c>
      <c r="B57" s="46"/>
      <c r="C57" s="155">
        <v>0</v>
      </c>
      <c r="D57" s="173"/>
      <c r="E57" s="172">
        <v>0</v>
      </c>
    </row>
    <row r="58" spans="1:5" ht="13.8" x14ac:dyDescent="0.25">
      <c r="A58" s="156" t="s">
        <v>564</v>
      </c>
      <c r="B58" s="46"/>
      <c r="C58" s="171" t="s">
        <v>74</v>
      </c>
      <c r="D58" s="172">
        <v>0</v>
      </c>
      <c r="E58" s="172">
        <v>0</v>
      </c>
    </row>
    <row r="59" spans="1:5" ht="27.6" x14ac:dyDescent="0.25">
      <c r="A59" s="156" t="s">
        <v>566</v>
      </c>
      <c r="B59" s="46"/>
      <c r="C59" s="155" t="s">
        <v>78</v>
      </c>
      <c r="D59" s="173"/>
      <c r="E59" s="172">
        <v>0</v>
      </c>
    </row>
    <row r="60" spans="1:5" ht="27.6" x14ac:dyDescent="0.25">
      <c r="A60" s="156" t="s">
        <v>567</v>
      </c>
      <c r="B60" s="46"/>
      <c r="C60" s="155" t="s">
        <v>78</v>
      </c>
      <c r="D60" s="173"/>
      <c r="E60" s="172">
        <v>0</v>
      </c>
    </row>
    <row r="61" spans="1:5" ht="27.6" x14ac:dyDescent="0.25">
      <c r="A61" s="156" t="s">
        <v>568</v>
      </c>
      <c r="B61" s="46"/>
      <c r="C61" s="155" t="s">
        <v>78</v>
      </c>
      <c r="D61" s="173"/>
      <c r="E61" s="172">
        <v>0</v>
      </c>
    </row>
    <row r="62" spans="1:5" ht="27.6" x14ac:dyDescent="0.25">
      <c r="A62" s="156" t="s">
        <v>569</v>
      </c>
      <c r="B62" s="46"/>
      <c r="C62" s="155" t="s">
        <v>78</v>
      </c>
      <c r="D62" s="173"/>
      <c r="E62" s="172">
        <v>0</v>
      </c>
    </row>
    <row r="63" spans="1:5" ht="27.6" x14ac:dyDescent="0.25">
      <c r="A63" s="156" t="s">
        <v>570</v>
      </c>
      <c r="B63" s="46"/>
      <c r="C63" s="155" t="s">
        <v>78</v>
      </c>
      <c r="D63" s="173"/>
      <c r="E63" s="172">
        <v>0</v>
      </c>
    </row>
    <row r="64" spans="1:5" ht="13.8" x14ac:dyDescent="0.25">
      <c r="A64" s="156" t="s">
        <v>572</v>
      </c>
      <c r="B64" s="46"/>
      <c r="C64" s="155">
        <v>0</v>
      </c>
      <c r="D64" s="173"/>
      <c r="E64" s="172">
        <v>0</v>
      </c>
    </row>
    <row r="65" spans="1:5" ht="13.8" x14ac:dyDescent="0.25">
      <c r="A65" s="156" t="s">
        <v>573</v>
      </c>
      <c r="B65" s="46"/>
      <c r="C65" s="155">
        <v>0</v>
      </c>
      <c r="D65" s="173"/>
      <c r="E65" s="172">
        <v>0</v>
      </c>
    </row>
    <row r="66" spans="1:5" ht="13.8" x14ac:dyDescent="0.25">
      <c r="A66" s="156" t="s">
        <v>574</v>
      </c>
      <c r="B66" s="46"/>
      <c r="C66" s="155">
        <v>0</v>
      </c>
      <c r="D66" s="173"/>
      <c r="E66" s="172">
        <v>0</v>
      </c>
    </row>
    <row r="67" spans="1:5" ht="13.8" x14ac:dyDescent="0.25">
      <c r="A67" s="156" t="s">
        <v>575</v>
      </c>
      <c r="B67" s="46"/>
      <c r="C67" s="155">
        <v>0</v>
      </c>
      <c r="D67" s="173"/>
      <c r="E67" s="172">
        <v>0</v>
      </c>
    </row>
    <row r="68" spans="1:5" ht="13.8" x14ac:dyDescent="0.25">
      <c r="A68" s="156" t="s">
        <v>576</v>
      </c>
      <c r="B68" s="46"/>
      <c r="C68" s="155">
        <v>0</v>
      </c>
      <c r="D68" s="173"/>
      <c r="E68" s="172">
        <v>0</v>
      </c>
    </row>
    <row r="69" spans="1:5" ht="13.8" x14ac:dyDescent="0.25">
      <c r="A69" s="156" t="s">
        <v>577</v>
      </c>
      <c r="B69" s="46"/>
      <c r="C69" s="155">
        <v>0</v>
      </c>
      <c r="D69" s="173"/>
      <c r="E69" s="172">
        <v>0</v>
      </c>
    </row>
    <row r="70" spans="1:5" ht="13.8" x14ac:dyDescent="0.25">
      <c r="A70" s="156" t="s">
        <v>578</v>
      </c>
      <c r="B70" s="46"/>
      <c r="C70" s="155">
        <v>0</v>
      </c>
      <c r="D70" s="173"/>
      <c r="E70" s="172">
        <v>0</v>
      </c>
    </row>
    <row r="71" spans="1:5" ht="13.8" x14ac:dyDescent="0.25">
      <c r="A71" s="156" t="s">
        <v>579</v>
      </c>
      <c r="B71" s="46"/>
      <c r="C71" s="155">
        <v>0</v>
      </c>
      <c r="D71" s="173"/>
      <c r="E71" s="172">
        <v>0</v>
      </c>
    </row>
    <row r="72" spans="1:5" ht="13.8" x14ac:dyDescent="0.25">
      <c r="A72" s="156" t="s">
        <v>580</v>
      </c>
      <c r="B72" s="46"/>
      <c r="C72" s="155">
        <v>0</v>
      </c>
      <c r="D72" s="173"/>
      <c r="E72" s="172">
        <v>0</v>
      </c>
    </row>
    <row r="73" spans="1:5" ht="13.8" x14ac:dyDescent="0.25">
      <c r="A73" s="156" t="s">
        <v>581</v>
      </c>
      <c r="B73" s="46"/>
      <c r="C73" s="155">
        <v>0</v>
      </c>
      <c r="D73" s="173"/>
      <c r="E73" s="172">
        <v>0</v>
      </c>
    </row>
    <row r="74" spans="1:5" ht="13.8" x14ac:dyDescent="0.25">
      <c r="A74" s="156" t="s">
        <v>582</v>
      </c>
      <c r="B74" s="46"/>
      <c r="C74" s="155">
        <v>0</v>
      </c>
      <c r="D74" s="173"/>
      <c r="E74" s="172">
        <v>0</v>
      </c>
    </row>
    <row r="75" spans="1:5" ht="13.8" x14ac:dyDescent="0.25">
      <c r="A75" s="156" t="s">
        <v>583</v>
      </c>
      <c r="B75" s="46"/>
      <c r="C75" s="155">
        <v>0</v>
      </c>
      <c r="D75" s="173"/>
      <c r="E75" s="172">
        <v>0</v>
      </c>
    </row>
    <row r="76" spans="1:5" ht="13.8" x14ac:dyDescent="0.25">
      <c r="A76" s="156" t="s">
        <v>584</v>
      </c>
      <c r="B76" s="46"/>
      <c r="C76" s="155">
        <v>0</v>
      </c>
      <c r="D76" s="173"/>
      <c r="E76" s="172">
        <v>0</v>
      </c>
    </row>
    <row r="77" spans="1:5" ht="13.8" x14ac:dyDescent="0.25">
      <c r="A77" s="156" t="s">
        <v>585</v>
      </c>
      <c r="B77" s="46"/>
      <c r="C77" s="155">
        <v>0</v>
      </c>
      <c r="D77" s="173"/>
      <c r="E77" s="172">
        <v>0</v>
      </c>
    </row>
    <row r="78" spans="1:5" ht="13.8" x14ac:dyDescent="0.25">
      <c r="A78" s="156" t="s">
        <v>586</v>
      </c>
      <c r="B78" s="46"/>
      <c r="C78" s="155">
        <v>0</v>
      </c>
      <c r="D78" s="173"/>
      <c r="E78" s="172">
        <v>0</v>
      </c>
    </row>
    <row r="79" spans="1:5" ht="13.8" x14ac:dyDescent="0.25">
      <c r="A79" s="156" t="s">
        <v>593</v>
      </c>
      <c r="B79" s="46"/>
      <c r="C79" s="171" t="s">
        <v>74</v>
      </c>
      <c r="D79" s="172">
        <v>0</v>
      </c>
      <c r="E79" s="172">
        <v>0</v>
      </c>
    </row>
    <row r="80" spans="1:5" ht="27.6" x14ac:dyDescent="0.25">
      <c r="A80" s="156" t="s">
        <v>595</v>
      </c>
      <c r="B80" s="46"/>
      <c r="C80" s="155" t="s">
        <v>78</v>
      </c>
      <c r="D80" s="173"/>
      <c r="E80" s="172">
        <v>0</v>
      </c>
    </row>
    <row r="81" spans="1:5" ht="27.6" x14ac:dyDescent="0.25">
      <c r="A81" s="156" t="s">
        <v>596</v>
      </c>
      <c r="B81" s="46"/>
      <c r="C81" s="155" t="s">
        <v>78</v>
      </c>
      <c r="D81" s="173"/>
      <c r="E81" s="172">
        <v>0</v>
      </c>
    </row>
    <row r="82" spans="1:5" ht="27.6" x14ac:dyDescent="0.25">
      <c r="A82" s="156" t="s">
        <v>597</v>
      </c>
      <c r="B82" s="46"/>
      <c r="C82" s="155" t="s">
        <v>78</v>
      </c>
      <c r="D82" s="173"/>
      <c r="E82" s="172">
        <v>0</v>
      </c>
    </row>
    <row r="83" spans="1:5" ht="27.6" x14ac:dyDescent="0.25">
      <c r="A83" s="156" t="s">
        <v>598</v>
      </c>
      <c r="B83" s="46"/>
      <c r="C83" s="155" t="s">
        <v>78</v>
      </c>
      <c r="D83" s="173"/>
      <c r="E83" s="172">
        <v>0</v>
      </c>
    </row>
    <row r="84" spans="1:5" ht="27.6" x14ac:dyDescent="0.25">
      <c r="A84" s="156" t="s">
        <v>599</v>
      </c>
      <c r="B84" s="46"/>
      <c r="C84" s="155" t="s">
        <v>78</v>
      </c>
      <c r="D84" s="173"/>
      <c r="E84" s="172">
        <v>0</v>
      </c>
    </row>
    <row r="85" spans="1:5" ht="13.8" x14ac:dyDescent="0.25">
      <c r="A85" s="156" t="s">
        <v>601</v>
      </c>
      <c r="B85" s="46"/>
      <c r="C85" s="155">
        <v>0</v>
      </c>
      <c r="D85" s="173"/>
      <c r="E85" s="172">
        <v>0</v>
      </c>
    </row>
    <row r="86" spans="1:5" ht="13.8" x14ac:dyDescent="0.25">
      <c r="A86" s="156" t="s">
        <v>602</v>
      </c>
      <c r="B86" s="46"/>
      <c r="C86" s="155">
        <v>0</v>
      </c>
      <c r="D86" s="173"/>
      <c r="E86" s="172">
        <v>0</v>
      </c>
    </row>
    <row r="87" spans="1:5" ht="13.8" x14ac:dyDescent="0.25">
      <c r="A87" s="156" t="s">
        <v>603</v>
      </c>
      <c r="B87" s="46"/>
      <c r="C87" s="155">
        <v>0</v>
      </c>
      <c r="D87" s="173"/>
      <c r="E87" s="172">
        <v>0</v>
      </c>
    </row>
    <row r="88" spans="1:5" ht="13.8" x14ac:dyDescent="0.25">
      <c r="A88" s="156" t="s">
        <v>604</v>
      </c>
      <c r="B88" s="46"/>
      <c r="C88" s="155">
        <v>0</v>
      </c>
      <c r="D88" s="173"/>
      <c r="E88" s="172">
        <v>0</v>
      </c>
    </row>
    <row r="89" spans="1:5" ht="13.8" x14ac:dyDescent="0.25">
      <c r="A89" s="156" t="s">
        <v>605</v>
      </c>
      <c r="B89" s="46"/>
      <c r="C89" s="155">
        <v>0</v>
      </c>
      <c r="D89" s="173"/>
      <c r="E89" s="172">
        <v>0</v>
      </c>
    </row>
    <row r="90" spans="1:5" ht="13.8" x14ac:dyDescent="0.25">
      <c r="A90" s="156" t="s">
        <v>606</v>
      </c>
      <c r="B90" s="46"/>
      <c r="C90" s="155">
        <v>0</v>
      </c>
      <c r="D90" s="173"/>
      <c r="E90" s="172">
        <v>0</v>
      </c>
    </row>
    <row r="91" spans="1:5" ht="13.8" x14ac:dyDescent="0.25">
      <c r="A91" s="156" t="s">
        <v>607</v>
      </c>
      <c r="B91" s="46"/>
      <c r="C91" s="155">
        <v>0</v>
      </c>
      <c r="D91" s="173"/>
      <c r="E91" s="172">
        <v>0</v>
      </c>
    </row>
    <row r="92" spans="1:5" ht="13.8" x14ac:dyDescent="0.25">
      <c r="A92" s="156" t="s">
        <v>608</v>
      </c>
      <c r="B92" s="46"/>
      <c r="C92" s="155">
        <v>0</v>
      </c>
      <c r="D92" s="173"/>
      <c r="E92" s="172">
        <v>0</v>
      </c>
    </row>
    <row r="93" spans="1:5" ht="13.8" x14ac:dyDescent="0.25">
      <c r="A93" s="156" t="s">
        <v>609</v>
      </c>
      <c r="B93" s="46"/>
      <c r="C93" s="155">
        <v>0</v>
      </c>
      <c r="D93" s="173"/>
      <c r="E93" s="172">
        <v>0</v>
      </c>
    </row>
    <row r="94" spans="1:5" ht="13.8" x14ac:dyDescent="0.25">
      <c r="A94" s="156" t="s">
        <v>610</v>
      </c>
      <c r="B94" s="46"/>
      <c r="C94" s="155">
        <v>0</v>
      </c>
      <c r="D94" s="173"/>
      <c r="E94" s="172">
        <v>0</v>
      </c>
    </row>
    <row r="95" spans="1:5" ht="13.8" x14ac:dyDescent="0.25">
      <c r="A95" s="156" t="s">
        <v>611</v>
      </c>
      <c r="B95" s="46"/>
      <c r="C95" s="155">
        <v>0</v>
      </c>
      <c r="D95" s="173"/>
      <c r="E95" s="172">
        <v>0</v>
      </c>
    </row>
    <row r="96" spans="1:5" ht="13.8" x14ac:dyDescent="0.25">
      <c r="A96" s="156" t="s">
        <v>612</v>
      </c>
      <c r="B96" s="46"/>
      <c r="C96" s="155">
        <v>0</v>
      </c>
      <c r="D96" s="173"/>
      <c r="E96" s="172">
        <v>0</v>
      </c>
    </row>
    <row r="97" spans="1:5" ht="13.8" x14ac:dyDescent="0.25">
      <c r="A97" s="156" t="s">
        <v>613</v>
      </c>
      <c r="B97" s="46"/>
      <c r="C97" s="155">
        <v>0</v>
      </c>
      <c r="D97" s="173"/>
      <c r="E97" s="172">
        <v>0</v>
      </c>
    </row>
    <row r="98" spans="1:5" ht="13.8" x14ac:dyDescent="0.25">
      <c r="A98" s="156" t="s">
        <v>614</v>
      </c>
      <c r="B98" s="46"/>
      <c r="C98" s="155">
        <v>0</v>
      </c>
      <c r="D98" s="173"/>
      <c r="E98" s="172">
        <v>0</v>
      </c>
    </row>
    <row r="99" spans="1:5" ht="13.8" x14ac:dyDescent="0.25">
      <c r="A99" s="156" t="s">
        <v>615</v>
      </c>
      <c r="B99" s="46"/>
      <c r="C99" s="155">
        <v>0</v>
      </c>
      <c r="D99" s="173"/>
      <c r="E99" s="172">
        <v>0</v>
      </c>
    </row>
    <row r="100" spans="1:5" ht="13.8" x14ac:dyDescent="0.25">
      <c r="A100" s="156" t="s">
        <v>622</v>
      </c>
      <c r="B100" s="46"/>
      <c r="C100" s="171" t="s">
        <v>74</v>
      </c>
      <c r="D100" s="172">
        <v>0</v>
      </c>
      <c r="E100" s="172">
        <v>0</v>
      </c>
    </row>
    <row r="101" spans="1:5" ht="27.6" x14ac:dyDescent="0.25">
      <c r="A101" s="156" t="s">
        <v>624</v>
      </c>
      <c r="B101" s="46"/>
      <c r="C101" s="155" t="s">
        <v>78</v>
      </c>
      <c r="D101" s="173"/>
      <c r="E101" s="172">
        <v>0</v>
      </c>
    </row>
    <row r="102" spans="1:5" ht="27.6" x14ac:dyDescent="0.25">
      <c r="A102" s="156" t="s">
        <v>625</v>
      </c>
      <c r="B102" s="46"/>
      <c r="C102" s="155" t="s">
        <v>78</v>
      </c>
      <c r="D102" s="173"/>
      <c r="E102" s="172">
        <v>0</v>
      </c>
    </row>
    <row r="103" spans="1:5" ht="27.6" x14ac:dyDescent="0.25">
      <c r="A103" s="156" t="s">
        <v>626</v>
      </c>
      <c r="B103" s="46"/>
      <c r="C103" s="155" t="s">
        <v>78</v>
      </c>
      <c r="D103" s="173"/>
      <c r="E103" s="172">
        <v>0</v>
      </c>
    </row>
    <row r="104" spans="1:5" ht="27.6" x14ac:dyDescent="0.25">
      <c r="A104" s="156" t="s">
        <v>627</v>
      </c>
      <c r="B104" s="46"/>
      <c r="C104" s="155" t="s">
        <v>78</v>
      </c>
      <c r="D104" s="173"/>
      <c r="E104" s="172">
        <v>0</v>
      </c>
    </row>
    <row r="105" spans="1:5" ht="27.6" x14ac:dyDescent="0.25">
      <c r="A105" s="156" t="s">
        <v>628</v>
      </c>
      <c r="B105" s="46"/>
      <c r="C105" s="155" t="s">
        <v>78</v>
      </c>
      <c r="D105" s="173"/>
      <c r="E105" s="172">
        <v>0</v>
      </c>
    </row>
    <row r="106" spans="1:5" ht="13.8" x14ac:dyDescent="0.25">
      <c r="A106" s="156" t="s">
        <v>630</v>
      </c>
      <c r="B106" s="46"/>
      <c r="C106" s="155">
        <v>0</v>
      </c>
      <c r="D106" s="173"/>
      <c r="E106" s="172">
        <v>0</v>
      </c>
    </row>
    <row r="107" spans="1:5" ht="13.8" x14ac:dyDescent="0.25">
      <c r="A107" s="156" t="s">
        <v>631</v>
      </c>
      <c r="B107" s="46"/>
      <c r="C107" s="155">
        <v>0</v>
      </c>
      <c r="D107" s="173"/>
      <c r="E107" s="172">
        <v>0</v>
      </c>
    </row>
    <row r="108" spans="1:5" ht="13.8" x14ac:dyDescent="0.25">
      <c r="A108" s="156" t="s">
        <v>632</v>
      </c>
      <c r="B108" s="46"/>
      <c r="C108" s="155">
        <v>0</v>
      </c>
      <c r="D108" s="173"/>
      <c r="E108" s="172">
        <v>0</v>
      </c>
    </row>
    <row r="109" spans="1:5" ht="13.8" x14ac:dyDescent="0.25">
      <c r="A109" s="156" t="s">
        <v>633</v>
      </c>
      <c r="B109" s="46"/>
      <c r="C109" s="155">
        <v>0</v>
      </c>
      <c r="D109" s="173"/>
      <c r="E109" s="172">
        <v>0</v>
      </c>
    </row>
    <row r="110" spans="1:5" ht="13.8" x14ac:dyDescent="0.25">
      <c r="A110" s="156" t="s">
        <v>634</v>
      </c>
      <c r="B110" s="46"/>
      <c r="C110" s="155">
        <v>0</v>
      </c>
      <c r="D110" s="173"/>
      <c r="E110" s="172">
        <v>0</v>
      </c>
    </row>
    <row r="111" spans="1:5" ht="13.8" x14ac:dyDescent="0.25">
      <c r="A111" s="156" t="s">
        <v>635</v>
      </c>
      <c r="B111" s="46"/>
      <c r="C111" s="155">
        <v>0</v>
      </c>
      <c r="D111" s="173"/>
      <c r="E111" s="172">
        <v>0</v>
      </c>
    </row>
    <row r="112" spans="1:5" ht="13.8" x14ac:dyDescent="0.25">
      <c r="A112" s="156" t="s">
        <v>636</v>
      </c>
      <c r="B112" s="46"/>
      <c r="C112" s="155">
        <v>0</v>
      </c>
      <c r="D112" s="173"/>
      <c r="E112" s="172">
        <v>0</v>
      </c>
    </row>
    <row r="113" spans="1:5" ht="13.8" x14ac:dyDescent="0.25">
      <c r="A113" s="156" t="s">
        <v>637</v>
      </c>
      <c r="B113" s="46"/>
      <c r="C113" s="155">
        <v>0</v>
      </c>
      <c r="D113" s="173"/>
      <c r="E113" s="172">
        <v>0</v>
      </c>
    </row>
    <row r="114" spans="1:5" ht="13.8" x14ac:dyDescent="0.25">
      <c r="A114" s="156" t="s">
        <v>638</v>
      </c>
      <c r="B114" s="46"/>
      <c r="C114" s="155">
        <v>0</v>
      </c>
      <c r="D114" s="173"/>
      <c r="E114" s="172">
        <v>0</v>
      </c>
    </row>
    <row r="115" spans="1:5" ht="13.8" x14ac:dyDescent="0.25">
      <c r="A115" s="156" t="s">
        <v>639</v>
      </c>
      <c r="B115" s="46"/>
      <c r="C115" s="155">
        <v>0</v>
      </c>
      <c r="D115" s="173"/>
      <c r="E115" s="172">
        <v>0</v>
      </c>
    </row>
    <row r="116" spans="1:5" ht="13.8" x14ac:dyDescent="0.25">
      <c r="A116" s="156" t="s">
        <v>640</v>
      </c>
      <c r="B116" s="46"/>
      <c r="C116" s="155">
        <v>0</v>
      </c>
      <c r="D116" s="173"/>
      <c r="E116" s="172">
        <v>0</v>
      </c>
    </row>
    <row r="117" spans="1:5" ht="13.8" x14ac:dyDescent="0.25">
      <c r="A117" s="156" t="s">
        <v>641</v>
      </c>
      <c r="B117" s="46"/>
      <c r="C117" s="155">
        <v>0</v>
      </c>
      <c r="D117" s="173"/>
      <c r="E117" s="172">
        <v>0</v>
      </c>
    </row>
    <row r="118" spans="1:5" ht="13.8" x14ac:dyDescent="0.25">
      <c r="A118" s="156" t="s">
        <v>642</v>
      </c>
      <c r="B118" s="46"/>
      <c r="C118" s="155">
        <v>0</v>
      </c>
      <c r="D118" s="173"/>
      <c r="E118" s="172">
        <v>0</v>
      </c>
    </row>
    <row r="119" spans="1:5" ht="13.8" x14ac:dyDescent="0.25">
      <c r="A119" s="156" t="s">
        <v>643</v>
      </c>
      <c r="B119" s="46"/>
      <c r="C119" s="155">
        <v>0</v>
      </c>
      <c r="D119" s="173"/>
      <c r="E119" s="172">
        <v>0</v>
      </c>
    </row>
    <row r="120" spans="1:5" ht="13.8" x14ac:dyDescent="0.25">
      <c r="A120" s="156" t="s">
        <v>644</v>
      </c>
      <c r="B120" s="46"/>
      <c r="C120" s="155">
        <v>0</v>
      </c>
      <c r="D120" s="173"/>
      <c r="E120" s="172">
        <v>0</v>
      </c>
    </row>
    <row r="121" spans="1:5" ht="13.8" x14ac:dyDescent="0.25">
      <c r="A121" s="156" t="s">
        <v>651</v>
      </c>
      <c r="B121" s="46"/>
      <c r="C121" s="171" t="s">
        <v>74</v>
      </c>
      <c r="D121" s="172">
        <v>0</v>
      </c>
      <c r="E121" s="172">
        <v>0</v>
      </c>
    </row>
    <row r="122" spans="1:5" ht="27.6" x14ac:dyDescent="0.25">
      <c r="A122" s="156" t="s">
        <v>653</v>
      </c>
      <c r="B122" s="46"/>
      <c r="C122" s="155" t="s">
        <v>78</v>
      </c>
      <c r="D122" s="173"/>
      <c r="E122" s="172">
        <v>0</v>
      </c>
    </row>
    <row r="123" spans="1:5" ht="27.6" x14ac:dyDescent="0.25">
      <c r="A123" s="156" t="s">
        <v>654</v>
      </c>
      <c r="B123" s="46"/>
      <c r="C123" s="155" t="s">
        <v>78</v>
      </c>
      <c r="D123" s="173"/>
      <c r="E123" s="172">
        <v>0</v>
      </c>
    </row>
    <row r="124" spans="1:5" ht="27.6" x14ac:dyDescent="0.25">
      <c r="A124" s="156" t="s">
        <v>655</v>
      </c>
      <c r="B124" s="46"/>
      <c r="C124" s="155" t="s">
        <v>78</v>
      </c>
      <c r="D124" s="173"/>
      <c r="E124" s="172">
        <v>0</v>
      </c>
    </row>
    <row r="125" spans="1:5" ht="27.6" x14ac:dyDescent="0.25">
      <c r="A125" s="156" t="s">
        <v>656</v>
      </c>
      <c r="B125" s="46"/>
      <c r="C125" s="155" t="s">
        <v>78</v>
      </c>
      <c r="D125" s="173"/>
      <c r="E125" s="172">
        <v>0</v>
      </c>
    </row>
    <row r="126" spans="1:5" ht="27.6" x14ac:dyDescent="0.25">
      <c r="A126" s="156" t="s">
        <v>657</v>
      </c>
      <c r="B126" s="46"/>
      <c r="C126" s="155" t="s">
        <v>78</v>
      </c>
      <c r="D126" s="173"/>
      <c r="E126" s="172">
        <v>0</v>
      </c>
    </row>
    <row r="127" spans="1:5" ht="13.8" x14ac:dyDescent="0.25">
      <c r="A127" s="156" t="s">
        <v>659</v>
      </c>
      <c r="B127" s="46"/>
      <c r="C127" s="155">
        <v>0</v>
      </c>
      <c r="D127" s="173"/>
      <c r="E127" s="172">
        <v>0</v>
      </c>
    </row>
    <row r="128" spans="1:5" ht="13.8" x14ac:dyDescent="0.25">
      <c r="A128" s="156" t="s">
        <v>660</v>
      </c>
      <c r="B128" s="46"/>
      <c r="C128" s="155">
        <v>0</v>
      </c>
      <c r="D128" s="173"/>
      <c r="E128" s="172">
        <v>0</v>
      </c>
    </row>
    <row r="129" spans="1:5" ht="13.8" x14ac:dyDescent="0.25">
      <c r="A129" s="156" t="s">
        <v>661</v>
      </c>
      <c r="B129" s="46"/>
      <c r="C129" s="155">
        <v>0</v>
      </c>
      <c r="D129" s="173"/>
      <c r="E129" s="172">
        <v>0</v>
      </c>
    </row>
    <row r="130" spans="1:5" ht="13.8" x14ac:dyDescent="0.25">
      <c r="A130" s="156" t="s">
        <v>662</v>
      </c>
      <c r="B130" s="46"/>
      <c r="C130" s="155">
        <v>0</v>
      </c>
      <c r="D130" s="173"/>
      <c r="E130" s="172">
        <v>0</v>
      </c>
    </row>
    <row r="131" spans="1:5" ht="13.8" x14ac:dyDescent="0.25">
      <c r="A131" s="156" t="s">
        <v>663</v>
      </c>
      <c r="B131" s="46"/>
      <c r="C131" s="155">
        <v>0</v>
      </c>
      <c r="D131" s="173"/>
      <c r="E131" s="172">
        <v>0</v>
      </c>
    </row>
    <row r="132" spans="1:5" ht="13.8" x14ac:dyDescent="0.25">
      <c r="A132" s="156" t="s">
        <v>664</v>
      </c>
      <c r="B132" s="46"/>
      <c r="C132" s="155">
        <v>0</v>
      </c>
      <c r="D132" s="173"/>
      <c r="E132" s="172">
        <v>0</v>
      </c>
    </row>
    <row r="133" spans="1:5" ht="13.8" x14ac:dyDescent="0.25">
      <c r="A133" s="156" t="s">
        <v>665</v>
      </c>
      <c r="B133" s="46"/>
      <c r="C133" s="155">
        <v>0</v>
      </c>
      <c r="D133" s="173"/>
      <c r="E133" s="172">
        <v>0</v>
      </c>
    </row>
    <row r="134" spans="1:5" ht="13.8" x14ac:dyDescent="0.25">
      <c r="A134" s="156" t="s">
        <v>666</v>
      </c>
      <c r="B134" s="46"/>
      <c r="C134" s="155">
        <v>0</v>
      </c>
      <c r="D134" s="173"/>
      <c r="E134" s="172">
        <v>0</v>
      </c>
    </row>
    <row r="135" spans="1:5" ht="13.8" x14ac:dyDescent="0.25">
      <c r="A135" s="156" t="s">
        <v>667</v>
      </c>
      <c r="B135" s="46"/>
      <c r="C135" s="155">
        <v>0</v>
      </c>
      <c r="D135" s="173"/>
      <c r="E135" s="172">
        <v>0</v>
      </c>
    </row>
    <row r="136" spans="1:5" ht="13.8" x14ac:dyDescent="0.25">
      <c r="A136" s="156" t="s">
        <v>668</v>
      </c>
      <c r="B136" s="46"/>
      <c r="C136" s="155">
        <v>0</v>
      </c>
      <c r="D136" s="173"/>
      <c r="E136" s="172">
        <v>0</v>
      </c>
    </row>
    <row r="137" spans="1:5" ht="13.8" x14ac:dyDescent="0.25">
      <c r="A137" s="156" t="s">
        <v>669</v>
      </c>
      <c r="B137" s="46"/>
      <c r="C137" s="155">
        <v>0</v>
      </c>
      <c r="D137" s="173"/>
      <c r="E137" s="172">
        <v>0</v>
      </c>
    </row>
    <row r="138" spans="1:5" ht="13.8" x14ac:dyDescent="0.25">
      <c r="A138" s="156" t="s">
        <v>670</v>
      </c>
      <c r="B138" s="46"/>
      <c r="C138" s="155">
        <v>0</v>
      </c>
      <c r="D138" s="173"/>
      <c r="E138" s="172">
        <v>0</v>
      </c>
    </row>
    <row r="139" spans="1:5" ht="13.8" x14ac:dyDescent="0.25">
      <c r="A139" s="156" t="s">
        <v>671</v>
      </c>
      <c r="B139" s="46"/>
      <c r="C139" s="155">
        <v>0</v>
      </c>
      <c r="D139" s="173"/>
      <c r="E139" s="172">
        <v>0</v>
      </c>
    </row>
    <row r="140" spans="1:5" ht="13.8" x14ac:dyDescent="0.25">
      <c r="A140" s="156" t="s">
        <v>672</v>
      </c>
      <c r="B140" s="46"/>
      <c r="C140" s="155">
        <v>0</v>
      </c>
      <c r="D140" s="173"/>
      <c r="E140" s="172">
        <v>0</v>
      </c>
    </row>
    <row r="141" spans="1:5" ht="13.8" x14ac:dyDescent="0.25">
      <c r="A141" s="156" t="s">
        <v>673</v>
      </c>
      <c r="B141" s="46"/>
      <c r="C141" s="155">
        <v>0</v>
      </c>
      <c r="D141" s="173"/>
      <c r="E141" s="172">
        <v>0</v>
      </c>
    </row>
    <row r="142" spans="1:5" ht="13.8" x14ac:dyDescent="0.25">
      <c r="A142" s="156" t="s">
        <v>680</v>
      </c>
      <c r="B142" s="46"/>
      <c r="C142" s="171" t="s">
        <v>74</v>
      </c>
      <c r="D142" s="172">
        <v>0</v>
      </c>
      <c r="E142" s="172">
        <v>0</v>
      </c>
    </row>
    <row r="143" spans="1:5" ht="27.6" x14ac:dyDescent="0.25">
      <c r="A143" s="156" t="s">
        <v>682</v>
      </c>
      <c r="B143" s="46"/>
      <c r="C143" s="155" t="s">
        <v>78</v>
      </c>
      <c r="D143" s="173"/>
      <c r="E143" s="172">
        <v>0</v>
      </c>
    </row>
    <row r="144" spans="1:5" ht="27.6" x14ac:dyDescent="0.25">
      <c r="A144" s="156" t="s">
        <v>683</v>
      </c>
      <c r="B144" s="46"/>
      <c r="C144" s="155" t="s">
        <v>78</v>
      </c>
      <c r="D144" s="173"/>
      <c r="E144" s="172">
        <v>0</v>
      </c>
    </row>
    <row r="145" spans="1:5" ht="27.6" x14ac:dyDescent="0.25">
      <c r="A145" s="156" t="s">
        <v>684</v>
      </c>
      <c r="B145" s="46"/>
      <c r="C145" s="155" t="s">
        <v>78</v>
      </c>
      <c r="D145" s="173"/>
      <c r="E145" s="172">
        <v>0</v>
      </c>
    </row>
    <row r="146" spans="1:5" ht="27.6" x14ac:dyDescent="0.25">
      <c r="A146" s="156" t="s">
        <v>685</v>
      </c>
      <c r="B146" s="46"/>
      <c r="C146" s="155" t="s">
        <v>78</v>
      </c>
      <c r="D146" s="173"/>
      <c r="E146" s="172">
        <v>0</v>
      </c>
    </row>
    <row r="147" spans="1:5" ht="27.6" x14ac:dyDescent="0.25">
      <c r="A147" s="156" t="s">
        <v>686</v>
      </c>
      <c r="B147" s="46"/>
      <c r="C147" s="155" t="s">
        <v>78</v>
      </c>
      <c r="D147" s="173"/>
      <c r="E147" s="172">
        <v>0</v>
      </c>
    </row>
    <row r="148" spans="1:5" ht="13.8" x14ac:dyDescent="0.25">
      <c r="A148" s="156" t="s">
        <v>688</v>
      </c>
      <c r="B148" s="46"/>
      <c r="C148" s="155">
        <v>0</v>
      </c>
      <c r="D148" s="173"/>
      <c r="E148" s="172">
        <v>0</v>
      </c>
    </row>
    <row r="149" spans="1:5" ht="13.8" x14ac:dyDescent="0.25">
      <c r="A149" s="156" t="s">
        <v>689</v>
      </c>
      <c r="B149" s="46"/>
      <c r="C149" s="155">
        <v>0</v>
      </c>
      <c r="D149" s="173"/>
      <c r="E149" s="172">
        <v>0</v>
      </c>
    </row>
    <row r="150" spans="1:5" ht="13.8" x14ac:dyDescent="0.25">
      <c r="A150" s="156" t="s">
        <v>690</v>
      </c>
      <c r="B150" s="46"/>
      <c r="C150" s="155">
        <v>0</v>
      </c>
      <c r="D150" s="173"/>
      <c r="E150" s="172">
        <v>0</v>
      </c>
    </row>
    <row r="151" spans="1:5" ht="13.8" x14ac:dyDescent="0.25">
      <c r="A151" s="156" t="s">
        <v>691</v>
      </c>
      <c r="B151" s="46"/>
      <c r="C151" s="155">
        <v>0</v>
      </c>
      <c r="D151" s="173"/>
      <c r="E151" s="172">
        <v>0</v>
      </c>
    </row>
    <row r="152" spans="1:5" ht="13.8" x14ac:dyDescent="0.25">
      <c r="A152" s="156" t="s">
        <v>692</v>
      </c>
      <c r="B152" s="46"/>
      <c r="C152" s="155">
        <v>0</v>
      </c>
      <c r="D152" s="173"/>
      <c r="E152" s="172">
        <v>0</v>
      </c>
    </row>
    <row r="153" spans="1:5" ht="13.8" x14ac:dyDescent="0.25">
      <c r="A153" s="156" t="s">
        <v>693</v>
      </c>
      <c r="B153" s="46"/>
      <c r="C153" s="155">
        <v>0</v>
      </c>
      <c r="D153" s="173"/>
      <c r="E153" s="172">
        <v>0</v>
      </c>
    </row>
    <row r="154" spans="1:5" ht="13.8" x14ac:dyDescent="0.25">
      <c r="A154" s="156" t="s">
        <v>694</v>
      </c>
      <c r="B154" s="46"/>
      <c r="C154" s="155">
        <v>0</v>
      </c>
      <c r="D154" s="173"/>
      <c r="E154" s="172">
        <v>0</v>
      </c>
    </row>
    <row r="155" spans="1:5" ht="13.8" x14ac:dyDescent="0.25">
      <c r="A155" s="156" t="s">
        <v>695</v>
      </c>
      <c r="B155" s="46"/>
      <c r="C155" s="155">
        <v>0</v>
      </c>
      <c r="D155" s="173"/>
      <c r="E155" s="172">
        <v>0</v>
      </c>
    </row>
    <row r="156" spans="1:5" ht="13.8" x14ac:dyDescent="0.25">
      <c r="A156" s="156" t="s">
        <v>696</v>
      </c>
      <c r="B156" s="46"/>
      <c r="C156" s="155">
        <v>0</v>
      </c>
      <c r="D156" s="173"/>
      <c r="E156" s="172">
        <v>0</v>
      </c>
    </row>
    <row r="157" spans="1:5" ht="13.8" x14ac:dyDescent="0.25">
      <c r="A157" s="156" t="s">
        <v>697</v>
      </c>
      <c r="B157" s="46"/>
      <c r="C157" s="155">
        <v>0</v>
      </c>
      <c r="D157" s="173"/>
      <c r="E157" s="172">
        <v>0</v>
      </c>
    </row>
    <row r="158" spans="1:5" ht="13.8" x14ac:dyDescent="0.25">
      <c r="A158" s="156" t="s">
        <v>698</v>
      </c>
      <c r="B158" s="46"/>
      <c r="C158" s="155">
        <v>0</v>
      </c>
      <c r="D158" s="173"/>
      <c r="E158" s="172">
        <v>0</v>
      </c>
    </row>
    <row r="159" spans="1:5" ht="13.8" x14ac:dyDescent="0.25">
      <c r="A159" s="156" t="s">
        <v>699</v>
      </c>
      <c r="B159" s="46"/>
      <c r="C159" s="155">
        <v>0</v>
      </c>
      <c r="D159" s="173"/>
      <c r="E159" s="172">
        <v>0</v>
      </c>
    </row>
    <row r="160" spans="1:5" ht="13.8" x14ac:dyDescent="0.25">
      <c r="A160" s="156" t="s">
        <v>700</v>
      </c>
      <c r="B160" s="46"/>
      <c r="C160" s="155">
        <v>0</v>
      </c>
      <c r="D160" s="173"/>
      <c r="E160" s="172">
        <v>0</v>
      </c>
    </row>
    <row r="161" spans="1:5" ht="13.8" x14ac:dyDescent="0.25">
      <c r="A161" s="156" t="s">
        <v>701</v>
      </c>
      <c r="B161" s="46"/>
      <c r="C161" s="155">
        <v>0</v>
      </c>
      <c r="D161" s="173"/>
      <c r="E161" s="172">
        <v>0</v>
      </c>
    </row>
    <row r="162" spans="1:5" ht="13.8" x14ac:dyDescent="0.25">
      <c r="A162" s="156" t="s">
        <v>702</v>
      </c>
      <c r="B162" s="46"/>
      <c r="C162" s="155">
        <v>0</v>
      </c>
      <c r="D162" s="173"/>
      <c r="E162" s="172">
        <v>0</v>
      </c>
    </row>
    <row r="163" spans="1:5" x14ac:dyDescent="0.25">
      <c r="A163" s="2" t="s">
        <v>799</v>
      </c>
      <c r="B163" s="2"/>
      <c r="C163" s="3"/>
    </row>
    <row r="164" spans="1:5" x14ac:dyDescent="0.25">
      <c r="A164" s="2" t="s">
        <v>800</v>
      </c>
      <c r="B164" s="2"/>
      <c r="C164" s="3"/>
    </row>
  </sheetData>
  <mergeCells count="2">
    <mergeCell ref="B1:C1"/>
    <mergeCell ref="A2:E2"/>
  </mergeCells>
  <hyperlinks>
    <hyperlink ref="A1" location="Overview!A1" display="Back to Overview" xr:uid="{EBA4DD99-08C9-45F0-8C85-E831600DAEBE}"/>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BEF3-C7CC-4AEE-A833-495FD3971B0D}">
  <sheetPr>
    <pageSetUpPr fitToPage="1"/>
  </sheetPr>
  <dimension ref="A1:E164"/>
  <sheetViews>
    <sheetView zoomScale="80" zoomScaleNormal="80" zoomScaleSheetLayoutView="100" workbookViewId="0">
      <selection activeCell="D5" sqref="D5:E16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40</v>
      </c>
      <c r="B1" s="423"/>
      <c r="C1" s="423"/>
      <c r="D1" s="164"/>
      <c r="E1" s="164"/>
    </row>
    <row r="2" spans="1:5" ht="32.1" customHeight="1" x14ac:dyDescent="0.25">
      <c r="A2" s="366" t="str">
        <f>Overview!B4&amp; " - Effective from "&amp;Overview!D4&amp;" - "&amp;Overview!E4&amp;" Supplier of Last Resort and Eligible Bad Debt Pass-Through Costs in UKPN LPN Area (GSP Group _C)"</f>
        <v>Southern Electric Power Distribution plc - Effective from 1 April 2027 - Final Supplier of Last Resort and Eligible Bad Debt Pass-Through Costs in UKPN LPN Area (GSP Group _C)</v>
      </c>
      <c r="B2" s="404"/>
      <c r="C2" s="404"/>
      <c r="D2" s="404"/>
      <c r="E2" s="405"/>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55.2" x14ac:dyDescent="0.25">
      <c r="A5" s="17" t="s">
        <v>72</v>
      </c>
      <c r="B5" s="46" t="str">
        <f>VLOOKUP(A5,'Annex 1 LV, HV &amp; UMS charges_C'!$A$13:$B$45,2,0)</f>
        <v>171, 191-192, 221-222, 321-322, 417-418, 506, 508, CA0</v>
      </c>
      <c r="C5" s="171" t="s">
        <v>74</v>
      </c>
      <c r="D5" s="172">
        <v>0</v>
      </c>
      <c r="E5" s="172">
        <v>0</v>
      </c>
    </row>
    <row r="6" spans="1:5" ht="96.6" x14ac:dyDescent="0.25">
      <c r="A6" s="17" t="s">
        <v>76</v>
      </c>
      <c r="B6" s="46" t="str">
        <f>VLOOKUP(A6,'Annex 1 LV, HV &amp; UMS charges_C'!$A$13:$B$45,2,0)</f>
        <v>C05, C10, C20, C30, C35, C40, C50, C60, C65, C70, C80, C85, C90, C95, R20, R25, R30, R35, CA1</v>
      </c>
      <c r="C6" s="155" t="s">
        <v>78</v>
      </c>
      <c r="D6" s="173"/>
      <c r="E6" s="172">
        <v>0</v>
      </c>
    </row>
    <row r="7" spans="1:5" ht="96.6" x14ac:dyDescent="0.25">
      <c r="A7" s="17" t="s">
        <v>79</v>
      </c>
      <c r="B7" s="46" t="str">
        <f>VLOOKUP(A7,'Annex 1 LV, HV &amp; UMS charges_C'!$A$13:$B$45,2,0)</f>
        <v>C06, C11, C21, C31, C36, C41, C51, C61, C66, C71, C81, C86, C91, C96, R21, R26, R31, R36, CA2</v>
      </c>
      <c r="C7" s="155" t="s">
        <v>78</v>
      </c>
      <c r="D7" s="173"/>
      <c r="E7" s="172">
        <v>0</v>
      </c>
    </row>
    <row r="8" spans="1:5" ht="96.6" x14ac:dyDescent="0.25">
      <c r="A8" s="17" t="s">
        <v>81</v>
      </c>
      <c r="B8" s="46" t="str">
        <f>VLOOKUP(A8,'Annex 1 LV, HV &amp; UMS charges_C'!$A$13:$B$45,2,0)</f>
        <v>C07, C12, C22, C32, C37, C42, C52, C62, C67, C72, C82, C87, C92, C97, R22, R27, R32, R37, CA3</v>
      </c>
      <c r="C8" s="155" t="s">
        <v>78</v>
      </c>
      <c r="D8" s="173"/>
      <c r="E8" s="172">
        <v>0</v>
      </c>
    </row>
    <row r="9" spans="1:5" ht="96.6" x14ac:dyDescent="0.25">
      <c r="A9" s="17" t="s">
        <v>83</v>
      </c>
      <c r="B9" s="46" t="str">
        <f>VLOOKUP(A9,'Annex 1 LV, HV &amp; UMS charges_C'!$A$13:$B$45,2,0)</f>
        <v>C08, C13, C23, C33, C38, C43, C53, C63, C68, C73, C83, C88, C93, C98, R23, R28, R33, R38, CA4</v>
      </c>
      <c r="C9" s="155" t="s">
        <v>78</v>
      </c>
      <c r="D9" s="173"/>
      <c r="E9" s="172">
        <v>0</v>
      </c>
    </row>
    <row r="10" spans="1:5" ht="96.6" x14ac:dyDescent="0.25">
      <c r="A10" s="17" t="s">
        <v>85</v>
      </c>
      <c r="B10" s="46" t="str">
        <f>VLOOKUP(A10,'Annex 1 LV, HV &amp; UMS charges_C'!$A$13:$B$45,2,0)</f>
        <v>C09, C14, C24, C34, C39, C44, C54, C64, C69, C74, C84, C89, C94, C99, R24, R29, R34, R39, CA5</v>
      </c>
      <c r="C10" s="155" t="s">
        <v>78</v>
      </c>
      <c r="D10" s="173"/>
      <c r="E10" s="172">
        <v>0</v>
      </c>
    </row>
    <row r="11" spans="1:5" ht="27.6" x14ac:dyDescent="0.25">
      <c r="A11" s="156" t="s">
        <v>88</v>
      </c>
      <c r="B11" s="46" t="str">
        <f>VLOOKUP(A11,'Annex 1 LV, HV &amp; UMS charges_C'!$A$13:$B$45,2,0)</f>
        <v>C15, C25, C55, R00</v>
      </c>
      <c r="C11" s="155">
        <v>0</v>
      </c>
      <c r="D11" s="173"/>
      <c r="E11" s="172">
        <v>0</v>
      </c>
    </row>
    <row r="12" spans="1:5" ht="27.6" x14ac:dyDescent="0.25">
      <c r="A12" s="156" t="s">
        <v>90</v>
      </c>
      <c r="B12" s="46" t="str">
        <f>VLOOKUP(A12,'Annex 1 LV, HV &amp; UMS charges_C'!$A$13:$B$45,2,0)</f>
        <v>C16, C26, C56, R01</v>
      </c>
      <c r="C12" s="155">
        <v>0</v>
      </c>
      <c r="D12" s="173"/>
      <c r="E12" s="172">
        <v>0</v>
      </c>
    </row>
    <row r="13" spans="1:5" ht="27.6" x14ac:dyDescent="0.25">
      <c r="A13" s="156" t="s">
        <v>92</v>
      </c>
      <c r="B13" s="46" t="str">
        <f>VLOOKUP(A13,'Annex 1 LV, HV &amp; UMS charges_C'!$A$13:$B$45,2,0)</f>
        <v>C17, C27, C57, R02</v>
      </c>
      <c r="C13" s="155">
        <v>0</v>
      </c>
      <c r="D13" s="173"/>
      <c r="E13" s="172">
        <v>0</v>
      </c>
    </row>
    <row r="14" spans="1:5" ht="27.6" x14ac:dyDescent="0.25">
      <c r="A14" s="156" t="s">
        <v>94</v>
      </c>
      <c r="B14" s="46" t="str">
        <f>VLOOKUP(A14,'Annex 1 LV, HV &amp; UMS charges_C'!$A$13:$B$45,2,0)</f>
        <v>C18, C28, C58, R03</v>
      </c>
      <c r="C14" s="155">
        <v>0</v>
      </c>
      <c r="D14" s="173"/>
      <c r="E14" s="172">
        <v>0</v>
      </c>
    </row>
    <row r="15" spans="1:5" ht="27.6" x14ac:dyDescent="0.25">
      <c r="A15" s="160" t="s">
        <v>96</v>
      </c>
      <c r="B15" s="46" t="str">
        <f>VLOOKUP(A15,'Annex 1 LV, HV &amp; UMS charges_C'!$A$13:$B$45,2,0)</f>
        <v>C19, C29, C59, R04</v>
      </c>
      <c r="C15" s="155">
        <v>0</v>
      </c>
      <c r="D15" s="173"/>
      <c r="E15" s="172">
        <v>0</v>
      </c>
    </row>
    <row r="16" spans="1:5" ht="13.8" x14ac:dyDescent="0.25">
      <c r="A16" s="160" t="s">
        <v>98</v>
      </c>
      <c r="B16" s="46" t="str">
        <f>VLOOKUP(A16,'Annex 1 LV, HV &amp; UMS charges_C'!$A$13:$B$45,2,0)</f>
        <v>R10, R15</v>
      </c>
      <c r="C16" s="155">
        <v>0</v>
      </c>
      <c r="D16" s="173"/>
      <c r="E16" s="172">
        <v>0</v>
      </c>
    </row>
    <row r="17" spans="1:5" ht="13.8" x14ac:dyDescent="0.25">
      <c r="A17" s="160" t="s">
        <v>100</v>
      </c>
      <c r="B17" s="46" t="str">
        <f>VLOOKUP(A17,'Annex 1 LV, HV &amp; UMS charges_C'!$A$13:$B$45,2,0)</f>
        <v>R11, R16</v>
      </c>
      <c r="C17" s="155">
        <v>0</v>
      </c>
      <c r="D17" s="173"/>
      <c r="E17" s="172">
        <v>0</v>
      </c>
    </row>
    <row r="18" spans="1:5" ht="13.8" x14ac:dyDescent="0.25">
      <c r="A18" s="160" t="s">
        <v>102</v>
      </c>
      <c r="B18" s="46" t="str">
        <f>VLOOKUP(A18,'Annex 1 LV, HV &amp; UMS charges_C'!$A$13:$B$45,2,0)</f>
        <v>R12, R17</v>
      </c>
      <c r="C18" s="155">
        <v>0</v>
      </c>
      <c r="D18" s="173"/>
      <c r="E18" s="172">
        <v>0</v>
      </c>
    </row>
    <row r="19" spans="1:5" ht="13.8" x14ac:dyDescent="0.25">
      <c r="A19" s="160" t="s">
        <v>104</v>
      </c>
      <c r="B19" s="46" t="str">
        <f>VLOOKUP(A19,'Annex 1 LV, HV &amp; UMS charges_C'!$A$13:$B$45,2,0)</f>
        <v>R13, R18</v>
      </c>
      <c r="C19" s="155">
        <v>0</v>
      </c>
      <c r="D19" s="173"/>
      <c r="E19" s="172">
        <v>0</v>
      </c>
    </row>
    <row r="20" spans="1:5" ht="13.8" x14ac:dyDescent="0.25">
      <c r="A20" s="160" t="s">
        <v>106</v>
      </c>
      <c r="B20" s="46" t="str">
        <f>VLOOKUP(A20,'Annex 1 LV, HV &amp; UMS charges_C'!$A$13:$B$45,2,0)</f>
        <v>R14, R19</v>
      </c>
      <c r="C20" s="155">
        <v>0</v>
      </c>
      <c r="D20" s="173"/>
      <c r="E20" s="172">
        <v>0</v>
      </c>
    </row>
    <row r="21" spans="1:5" ht="13.8" x14ac:dyDescent="0.25">
      <c r="A21" s="160" t="s">
        <v>108</v>
      </c>
      <c r="B21" s="46" t="str">
        <f>VLOOKUP(A21,'Annex 1 LV, HV &amp; UMS charges_C'!$A$13:$B$45,2,0)</f>
        <v>C45, C75, R05</v>
      </c>
      <c r="C21" s="155">
        <v>0</v>
      </c>
      <c r="D21" s="173"/>
      <c r="E21" s="172">
        <v>0</v>
      </c>
    </row>
    <row r="22" spans="1:5" ht="13.8" x14ac:dyDescent="0.25">
      <c r="A22" s="160" t="s">
        <v>110</v>
      </c>
      <c r="B22" s="46" t="str">
        <f>VLOOKUP(A22,'Annex 1 LV, HV &amp; UMS charges_C'!$A$13:$B$45,2,0)</f>
        <v>C46, C76, R06</v>
      </c>
      <c r="C22" s="155">
        <v>0</v>
      </c>
      <c r="D22" s="173"/>
      <c r="E22" s="172">
        <v>0</v>
      </c>
    </row>
    <row r="23" spans="1:5" ht="13.8" x14ac:dyDescent="0.25">
      <c r="A23" s="156" t="s">
        <v>112</v>
      </c>
      <c r="B23" s="46" t="str">
        <f>VLOOKUP(A23,'Annex 1 LV, HV &amp; UMS charges_C'!$A$13:$B$45,2,0)</f>
        <v>C47, C77, R07</v>
      </c>
      <c r="C23" s="155">
        <v>0</v>
      </c>
      <c r="D23" s="173"/>
      <c r="E23" s="172">
        <v>0</v>
      </c>
    </row>
    <row r="24" spans="1:5" ht="13.8" x14ac:dyDescent="0.25">
      <c r="A24" s="156" t="s">
        <v>114</v>
      </c>
      <c r="B24" s="46" t="str">
        <f>VLOOKUP(A24,'Annex 1 LV, HV &amp; UMS charges_C'!$A$13:$B$45,2,0)</f>
        <v>C48, C78, R08</v>
      </c>
      <c r="C24" s="155">
        <v>0</v>
      </c>
      <c r="D24" s="173"/>
      <c r="E24" s="172">
        <v>0</v>
      </c>
    </row>
    <row r="25" spans="1:5" ht="13.8" x14ac:dyDescent="0.25">
      <c r="A25" s="156" t="s">
        <v>116</v>
      </c>
      <c r="B25" s="46" t="str">
        <f>VLOOKUP(A25,'Annex 1 LV, HV &amp; UMS charges_C'!$A$13:$B$45,2,0)</f>
        <v>C49, C79, R09</v>
      </c>
      <c r="C25" s="155">
        <v>0</v>
      </c>
      <c r="D25" s="173"/>
      <c r="E25" s="172">
        <v>0</v>
      </c>
    </row>
    <row r="26" spans="1:5" ht="13.8" x14ac:dyDescent="0.25">
      <c r="A26" s="156" t="s">
        <v>518</v>
      </c>
      <c r="B26" s="46"/>
      <c r="C26" s="171" t="s">
        <v>74</v>
      </c>
      <c r="D26" s="172">
        <v>0</v>
      </c>
      <c r="E26" s="172">
        <v>0</v>
      </c>
    </row>
    <row r="27" spans="1:5" ht="27.6" x14ac:dyDescent="0.25">
      <c r="A27" s="156" t="s">
        <v>520</v>
      </c>
      <c r="B27" s="46"/>
      <c r="C27" s="155" t="s">
        <v>78</v>
      </c>
      <c r="D27" s="173"/>
      <c r="E27" s="172">
        <v>0</v>
      </c>
    </row>
    <row r="28" spans="1:5" ht="27.6" x14ac:dyDescent="0.25">
      <c r="A28" s="156" t="s">
        <v>521</v>
      </c>
      <c r="B28" s="46"/>
      <c r="C28" s="155" t="s">
        <v>78</v>
      </c>
      <c r="D28" s="173"/>
      <c r="E28" s="172">
        <v>0</v>
      </c>
    </row>
    <row r="29" spans="1:5" ht="27.6" x14ac:dyDescent="0.25">
      <c r="A29" s="156" t="s">
        <v>522</v>
      </c>
      <c r="B29" s="46"/>
      <c r="C29" s="155" t="s">
        <v>78</v>
      </c>
      <c r="D29" s="173"/>
      <c r="E29" s="172">
        <v>0</v>
      </c>
    </row>
    <row r="30" spans="1:5" ht="27.6" x14ac:dyDescent="0.25">
      <c r="A30" s="156" t="s">
        <v>523</v>
      </c>
      <c r="B30" s="46"/>
      <c r="C30" s="155" t="s">
        <v>78</v>
      </c>
      <c r="D30" s="173"/>
      <c r="E30" s="172">
        <v>0</v>
      </c>
    </row>
    <row r="31" spans="1:5" ht="27.6" x14ac:dyDescent="0.25">
      <c r="A31" s="156" t="s">
        <v>524</v>
      </c>
      <c r="B31" s="46"/>
      <c r="C31" s="155" t="s">
        <v>78</v>
      </c>
      <c r="D31" s="173"/>
      <c r="E31" s="172">
        <v>0</v>
      </c>
    </row>
    <row r="32" spans="1:5" ht="13.8" x14ac:dyDescent="0.25">
      <c r="A32" s="156" t="s">
        <v>526</v>
      </c>
      <c r="B32" s="46"/>
      <c r="C32" s="155">
        <v>0</v>
      </c>
      <c r="D32" s="173"/>
      <c r="E32" s="172">
        <v>0</v>
      </c>
    </row>
    <row r="33" spans="1:5" ht="13.8" x14ac:dyDescent="0.25">
      <c r="A33" s="156" t="s">
        <v>527</v>
      </c>
      <c r="B33" s="46"/>
      <c r="C33" s="155">
        <v>0</v>
      </c>
      <c r="D33" s="173"/>
      <c r="E33" s="172">
        <v>0</v>
      </c>
    </row>
    <row r="34" spans="1:5" ht="13.8" x14ac:dyDescent="0.25">
      <c r="A34" s="156" t="s">
        <v>528</v>
      </c>
      <c r="B34" s="46"/>
      <c r="C34" s="155">
        <v>0</v>
      </c>
      <c r="D34" s="173"/>
      <c r="E34" s="172">
        <v>0</v>
      </c>
    </row>
    <row r="35" spans="1:5" ht="13.8" x14ac:dyDescent="0.25">
      <c r="A35" s="156" t="s">
        <v>529</v>
      </c>
      <c r="B35" s="46"/>
      <c r="C35" s="155">
        <v>0</v>
      </c>
      <c r="D35" s="173"/>
      <c r="E35" s="172">
        <v>0</v>
      </c>
    </row>
    <row r="36" spans="1:5" ht="13.8" x14ac:dyDescent="0.25">
      <c r="A36" s="156" t="s">
        <v>530</v>
      </c>
      <c r="B36" s="46"/>
      <c r="C36" s="155">
        <v>0</v>
      </c>
      <c r="D36" s="173"/>
      <c r="E36" s="172">
        <v>0</v>
      </c>
    </row>
    <row r="37" spans="1:5" ht="13.8" x14ac:dyDescent="0.25">
      <c r="A37" s="160" t="s">
        <v>535</v>
      </c>
      <c r="B37" s="46"/>
      <c r="C37" s="171" t="s">
        <v>74</v>
      </c>
      <c r="D37" s="172">
        <v>0</v>
      </c>
      <c r="E37" s="172">
        <v>0</v>
      </c>
    </row>
    <row r="38" spans="1:5" ht="27.6" x14ac:dyDescent="0.25">
      <c r="A38" s="156" t="s">
        <v>537</v>
      </c>
      <c r="B38" s="46"/>
      <c r="C38" s="155" t="s">
        <v>78</v>
      </c>
      <c r="D38" s="173"/>
      <c r="E38" s="172">
        <v>0</v>
      </c>
    </row>
    <row r="39" spans="1:5" ht="27.6" x14ac:dyDescent="0.25">
      <c r="A39" s="156" t="s">
        <v>538</v>
      </c>
      <c r="B39" s="46"/>
      <c r="C39" s="155" t="s">
        <v>78</v>
      </c>
      <c r="D39" s="173"/>
      <c r="E39" s="172">
        <v>0</v>
      </c>
    </row>
    <row r="40" spans="1:5" ht="27.6" x14ac:dyDescent="0.25">
      <c r="A40" s="156" t="s">
        <v>539</v>
      </c>
      <c r="B40" s="46"/>
      <c r="C40" s="155" t="s">
        <v>78</v>
      </c>
      <c r="D40" s="173"/>
      <c r="E40" s="172">
        <v>0</v>
      </c>
    </row>
    <row r="41" spans="1:5" ht="27.6" x14ac:dyDescent="0.25">
      <c r="A41" s="156" t="s">
        <v>540</v>
      </c>
      <c r="B41" s="46"/>
      <c r="C41" s="155" t="s">
        <v>78</v>
      </c>
      <c r="D41" s="173"/>
      <c r="E41" s="172">
        <v>0</v>
      </c>
    </row>
    <row r="42" spans="1:5" ht="27.6" x14ac:dyDescent="0.25">
      <c r="A42" s="156" t="s">
        <v>541</v>
      </c>
      <c r="B42" s="46"/>
      <c r="C42" s="155" t="s">
        <v>78</v>
      </c>
      <c r="D42" s="173"/>
      <c r="E42" s="172">
        <v>0</v>
      </c>
    </row>
    <row r="43" spans="1:5" ht="13.8" x14ac:dyDescent="0.25">
      <c r="A43" s="156" t="s">
        <v>543</v>
      </c>
      <c r="B43" s="46"/>
      <c r="C43" s="155">
        <v>0</v>
      </c>
      <c r="D43" s="173"/>
      <c r="E43" s="172">
        <v>0</v>
      </c>
    </row>
    <row r="44" spans="1:5" ht="13.8" x14ac:dyDescent="0.25">
      <c r="A44" s="156" t="s">
        <v>544</v>
      </c>
      <c r="B44" s="46"/>
      <c r="C44" s="155">
        <v>0</v>
      </c>
      <c r="D44" s="173"/>
      <c r="E44" s="172">
        <v>0</v>
      </c>
    </row>
    <row r="45" spans="1:5" ht="13.8" x14ac:dyDescent="0.25">
      <c r="A45" s="156" t="s">
        <v>545</v>
      </c>
      <c r="B45" s="46"/>
      <c r="C45" s="155">
        <v>0</v>
      </c>
      <c r="D45" s="173"/>
      <c r="E45" s="172">
        <v>0</v>
      </c>
    </row>
    <row r="46" spans="1:5" ht="13.8" x14ac:dyDescent="0.25">
      <c r="A46" s="156" t="s">
        <v>546</v>
      </c>
      <c r="B46" s="46"/>
      <c r="C46" s="155">
        <v>0</v>
      </c>
      <c r="D46" s="173"/>
      <c r="E46" s="172">
        <v>0</v>
      </c>
    </row>
    <row r="47" spans="1:5" ht="13.8" x14ac:dyDescent="0.25">
      <c r="A47" s="156" t="s">
        <v>547</v>
      </c>
      <c r="B47" s="46"/>
      <c r="C47" s="155">
        <v>0</v>
      </c>
      <c r="D47" s="173"/>
      <c r="E47" s="172">
        <v>0</v>
      </c>
    </row>
    <row r="48" spans="1:5" ht="13.8" x14ac:dyDescent="0.25">
      <c r="A48" s="156" t="s">
        <v>548</v>
      </c>
      <c r="B48" s="46"/>
      <c r="C48" s="155">
        <v>0</v>
      </c>
      <c r="D48" s="173"/>
      <c r="E48" s="172">
        <v>0</v>
      </c>
    </row>
    <row r="49" spans="1:5" ht="13.8" x14ac:dyDescent="0.25">
      <c r="A49" s="156" t="s">
        <v>549</v>
      </c>
      <c r="B49" s="46"/>
      <c r="C49" s="155">
        <v>0</v>
      </c>
      <c r="D49" s="173"/>
      <c r="E49" s="172">
        <v>0</v>
      </c>
    </row>
    <row r="50" spans="1:5" ht="13.8" x14ac:dyDescent="0.25">
      <c r="A50" s="156" t="s">
        <v>550</v>
      </c>
      <c r="B50" s="46"/>
      <c r="C50" s="155">
        <v>0</v>
      </c>
      <c r="D50" s="173"/>
      <c r="E50" s="172">
        <v>0</v>
      </c>
    </row>
    <row r="51" spans="1:5" ht="13.8" x14ac:dyDescent="0.25">
      <c r="A51" s="156" t="s">
        <v>551</v>
      </c>
      <c r="B51" s="46"/>
      <c r="C51" s="155">
        <v>0</v>
      </c>
      <c r="D51" s="173"/>
      <c r="E51" s="172">
        <v>0</v>
      </c>
    </row>
    <row r="52" spans="1:5" ht="13.8" x14ac:dyDescent="0.25">
      <c r="A52" s="156" t="s">
        <v>552</v>
      </c>
      <c r="B52" s="46"/>
      <c r="C52" s="155">
        <v>0</v>
      </c>
      <c r="D52" s="173"/>
      <c r="E52" s="172">
        <v>0</v>
      </c>
    </row>
    <row r="53" spans="1:5" ht="13.8" x14ac:dyDescent="0.25">
      <c r="A53" s="156" t="s">
        <v>553</v>
      </c>
      <c r="B53" s="46"/>
      <c r="C53" s="155">
        <v>0</v>
      </c>
      <c r="D53" s="173"/>
      <c r="E53" s="172">
        <v>0</v>
      </c>
    </row>
    <row r="54" spans="1:5" ht="13.8" x14ac:dyDescent="0.25">
      <c r="A54" s="156" t="s">
        <v>554</v>
      </c>
      <c r="B54" s="46"/>
      <c r="C54" s="155">
        <v>0</v>
      </c>
      <c r="D54" s="173"/>
      <c r="E54" s="172">
        <v>0</v>
      </c>
    </row>
    <row r="55" spans="1:5" ht="13.8" x14ac:dyDescent="0.25">
      <c r="A55" s="156" t="s">
        <v>555</v>
      </c>
      <c r="B55" s="46"/>
      <c r="C55" s="155">
        <v>0</v>
      </c>
      <c r="D55" s="173"/>
      <c r="E55" s="172">
        <v>0</v>
      </c>
    </row>
    <row r="56" spans="1:5" ht="13.8" x14ac:dyDescent="0.25">
      <c r="A56" s="156" t="s">
        <v>556</v>
      </c>
      <c r="B56" s="46"/>
      <c r="C56" s="155">
        <v>0</v>
      </c>
      <c r="D56" s="173"/>
      <c r="E56" s="172">
        <v>0</v>
      </c>
    </row>
    <row r="57" spans="1:5" ht="13.8" x14ac:dyDescent="0.25">
      <c r="A57" s="156" t="s">
        <v>557</v>
      </c>
      <c r="B57" s="46"/>
      <c r="C57" s="155">
        <v>0</v>
      </c>
      <c r="D57" s="173"/>
      <c r="E57" s="172">
        <v>0</v>
      </c>
    </row>
    <row r="58" spans="1:5" ht="13.8" x14ac:dyDescent="0.25">
      <c r="A58" s="156" t="s">
        <v>564</v>
      </c>
      <c r="B58" s="46"/>
      <c r="C58" s="171" t="s">
        <v>74</v>
      </c>
      <c r="D58" s="172">
        <v>0</v>
      </c>
      <c r="E58" s="172">
        <v>0</v>
      </c>
    </row>
    <row r="59" spans="1:5" ht="27.6" x14ac:dyDescent="0.25">
      <c r="A59" s="156" t="s">
        <v>566</v>
      </c>
      <c r="B59" s="46"/>
      <c r="C59" s="155" t="s">
        <v>78</v>
      </c>
      <c r="D59" s="173"/>
      <c r="E59" s="172">
        <v>0</v>
      </c>
    </row>
    <row r="60" spans="1:5" ht="27.6" x14ac:dyDescent="0.25">
      <c r="A60" s="156" t="s">
        <v>567</v>
      </c>
      <c r="B60" s="46"/>
      <c r="C60" s="155" t="s">
        <v>78</v>
      </c>
      <c r="D60" s="173"/>
      <c r="E60" s="172">
        <v>0</v>
      </c>
    </row>
    <row r="61" spans="1:5" ht="27.6" x14ac:dyDescent="0.25">
      <c r="A61" s="156" t="s">
        <v>568</v>
      </c>
      <c r="B61" s="46"/>
      <c r="C61" s="155" t="s">
        <v>78</v>
      </c>
      <c r="D61" s="173"/>
      <c r="E61" s="172">
        <v>0</v>
      </c>
    </row>
    <row r="62" spans="1:5" ht="27.6" x14ac:dyDescent="0.25">
      <c r="A62" s="156" t="s">
        <v>569</v>
      </c>
      <c r="B62" s="46"/>
      <c r="C62" s="155" t="s">
        <v>78</v>
      </c>
      <c r="D62" s="173"/>
      <c r="E62" s="172">
        <v>0</v>
      </c>
    </row>
    <row r="63" spans="1:5" ht="27.6" x14ac:dyDescent="0.25">
      <c r="A63" s="156" t="s">
        <v>570</v>
      </c>
      <c r="B63" s="46"/>
      <c r="C63" s="155" t="s">
        <v>78</v>
      </c>
      <c r="D63" s="173"/>
      <c r="E63" s="172">
        <v>0</v>
      </c>
    </row>
    <row r="64" spans="1:5" ht="13.8" x14ac:dyDescent="0.25">
      <c r="A64" s="156" t="s">
        <v>572</v>
      </c>
      <c r="B64" s="46"/>
      <c r="C64" s="155">
        <v>0</v>
      </c>
      <c r="D64" s="173"/>
      <c r="E64" s="172">
        <v>0</v>
      </c>
    </row>
    <row r="65" spans="1:5" ht="13.8" x14ac:dyDescent="0.25">
      <c r="A65" s="156" t="s">
        <v>573</v>
      </c>
      <c r="B65" s="46"/>
      <c r="C65" s="155">
        <v>0</v>
      </c>
      <c r="D65" s="173"/>
      <c r="E65" s="172">
        <v>0</v>
      </c>
    </row>
    <row r="66" spans="1:5" ht="13.8" x14ac:dyDescent="0.25">
      <c r="A66" s="156" t="s">
        <v>574</v>
      </c>
      <c r="B66" s="46"/>
      <c r="C66" s="155">
        <v>0</v>
      </c>
      <c r="D66" s="173"/>
      <c r="E66" s="172">
        <v>0</v>
      </c>
    </row>
    <row r="67" spans="1:5" ht="13.8" x14ac:dyDescent="0.25">
      <c r="A67" s="156" t="s">
        <v>575</v>
      </c>
      <c r="B67" s="46"/>
      <c r="C67" s="155">
        <v>0</v>
      </c>
      <c r="D67" s="173"/>
      <c r="E67" s="172">
        <v>0</v>
      </c>
    </row>
    <row r="68" spans="1:5" ht="13.8" x14ac:dyDescent="0.25">
      <c r="A68" s="156" t="s">
        <v>576</v>
      </c>
      <c r="B68" s="46"/>
      <c r="C68" s="155">
        <v>0</v>
      </c>
      <c r="D68" s="173"/>
      <c r="E68" s="172">
        <v>0</v>
      </c>
    </row>
    <row r="69" spans="1:5" ht="13.8" x14ac:dyDescent="0.25">
      <c r="A69" s="156" t="s">
        <v>577</v>
      </c>
      <c r="B69" s="46"/>
      <c r="C69" s="155">
        <v>0</v>
      </c>
      <c r="D69" s="173"/>
      <c r="E69" s="172">
        <v>0</v>
      </c>
    </row>
    <row r="70" spans="1:5" ht="13.8" x14ac:dyDescent="0.25">
      <c r="A70" s="156" t="s">
        <v>578</v>
      </c>
      <c r="B70" s="46"/>
      <c r="C70" s="155">
        <v>0</v>
      </c>
      <c r="D70" s="173"/>
      <c r="E70" s="172">
        <v>0</v>
      </c>
    </row>
    <row r="71" spans="1:5" ht="13.8" x14ac:dyDescent="0.25">
      <c r="A71" s="156" t="s">
        <v>579</v>
      </c>
      <c r="B71" s="46"/>
      <c r="C71" s="155">
        <v>0</v>
      </c>
      <c r="D71" s="173"/>
      <c r="E71" s="172">
        <v>0</v>
      </c>
    </row>
    <row r="72" spans="1:5" ht="13.8" x14ac:dyDescent="0.25">
      <c r="A72" s="156" t="s">
        <v>580</v>
      </c>
      <c r="B72" s="46"/>
      <c r="C72" s="155">
        <v>0</v>
      </c>
      <c r="D72" s="173"/>
      <c r="E72" s="172">
        <v>0</v>
      </c>
    </row>
    <row r="73" spans="1:5" ht="13.8" x14ac:dyDescent="0.25">
      <c r="A73" s="156" t="s">
        <v>581</v>
      </c>
      <c r="B73" s="46"/>
      <c r="C73" s="155">
        <v>0</v>
      </c>
      <c r="D73" s="173"/>
      <c r="E73" s="172">
        <v>0</v>
      </c>
    </row>
    <row r="74" spans="1:5" ht="13.8" x14ac:dyDescent="0.25">
      <c r="A74" s="156" t="s">
        <v>582</v>
      </c>
      <c r="B74" s="46"/>
      <c r="C74" s="155">
        <v>0</v>
      </c>
      <c r="D74" s="173"/>
      <c r="E74" s="172">
        <v>0</v>
      </c>
    </row>
    <row r="75" spans="1:5" ht="13.8" x14ac:dyDescent="0.25">
      <c r="A75" s="156" t="s">
        <v>583</v>
      </c>
      <c r="B75" s="46"/>
      <c r="C75" s="155">
        <v>0</v>
      </c>
      <c r="D75" s="173"/>
      <c r="E75" s="172">
        <v>0</v>
      </c>
    </row>
    <row r="76" spans="1:5" ht="13.8" x14ac:dyDescent="0.25">
      <c r="A76" s="156" t="s">
        <v>584</v>
      </c>
      <c r="B76" s="46"/>
      <c r="C76" s="155">
        <v>0</v>
      </c>
      <c r="D76" s="173"/>
      <c r="E76" s="172">
        <v>0</v>
      </c>
    </row>
    <row r="77" spans="1:5" ht="13.8" x14ac:dyDescent="0.25">
      <c r="A77" s="156" t="s">
        <v>585</v>
      </c>
      <c r="B77" s="46"/>
      <c r="C77" s="155">
        <v>0</v>
      </c>
      <c r="D77" s="173"/>
      <c r="E77" s="172">
        <v>0</v>
      </c>
    </row>
    <row r="78" spans="1:5" ht="13.8" x14ac:dyDescent="0.25">
      <c r="A78" s="156" t="s">
        <v>586</v>
      </c>
      <c r="B78" s="46"/>
      <c r="C78" s="155">
        <v>0</v>
      </c>
      <c r="D78" s="173"/>
      <c r="E78" s="172">
        <v>0</v>
      </c>
    </row>
    <row r="79" spans="1:5" ht="13.8" x14ac:dyDescent="0.25">
      <c r="A79" s="156" t="s">
        <v>593</v>
      </c>
      <c r="B79" s="46"/>
      <c r="C79" s="171" t="s">
        <v>74</v>
      </c>
      <c r="D79" s="172">
        <v>0</v>
      </c>
      <c r="E79" s="172">
        <v>0</v>
      </c>
    </row>
    <row r="80" spans="1:5" ht="27.6" x14ac:dyDescent="0.25">
      <c r="A80" s="156" t="s">
        <v>595</v>
      </c>
      <c r="B80" s="46"/>
      <c r="C80" s="155" t="s">
        <v>78</v>
      </c>
      <c r="D80" s="173"/>
      <c r="E80" s="172">
        <v>0</v>
      </c>
    </row>
    <row r="81" spans="1:5" ht="27.6" x14ac:dyDescent="0.25">
      <c r="A81" s="156" t="s">
        <v>596</v>
      </c>
      <c r="B81" s="46"/>
      <c r="C81" s="155" t="s">
        <v>78</v>
      </c>
      <c r="D81" s="173"/>
      <c r="E81" s="172">
        <v>0</v>
      </c>
    </row>
    <row r="82" spans="1:5" ht="27.6" x14ac:dyDescent="0.25">
      <c r="A82" s="156" t="s">
        <v>597</v>
      </c>
      <c r="B82" s="46"/>
      <c r="C82" s="155" t="s">
        <v>78</v>
      </c>
      <c r="D82" s="173"/>
      <c r="E82" s="172">
        <v>0</v>
      </c>
    </row>
    <row r="83" spans="1:5" ht="27.6" x14ac:dyDescent="0.25">
      <c r="A83" s="156" t="s">
        <v>598</v>
      </c>
      <c r="B83" s="46"/>
      <c r="C83" s="155" t="s">
        <v>78</v>
      </c>
      <c r="D83" s="173"/>
      <c r="E83" s="172">
        <v>0</v>
      </c>
    </row>
    <row r="84" spans="1:5" ht="27.6" x14ac:dyDescent="0.25">
      <c r="A84" s="156" t="s">
        <v>599</v>
      </c>
      <c r="B84" s="46"/>
      <c r="C84" s="155" t="s">
        <v>78</v>
      </c>
      <c r="D84" s="173"/>
      <c r="E84" s="172">
        <v>0</v>
      </c>
    </row>
    <row r="85" spans="1:5" ht="13.8" x14ac:dyDescent="0.25">
      <c r="A85" s="156" t="s">
        <v>601</v>
      </c>
      <c r="B85" s="46"/>
      <c r="C85" s="155">
        <v>0</v>
      </c>
      <c r="D85" s="173"/>
      <c r="E85" s="172">
        <v>0</v>
      </c>
    </row>
    <row r="86" spans="1:5" ht="13.8" x14ac:dyDescent="0.25">
      <c r="A86" s="156" t="s">
        <v>602</v>
      </c>
      <c r="B86" s="46"/>
      <c r="C86" s="155">
        <v>0</v>
      </c>
      <c r="D86" s="173"/>
      <c r="E86" s="172">
        <v>0</v>
      </c>
    </row>
    <row r="87" spans="1:5" ht="13.8" x14ac:dyDescent="0.25">
      <c r="A87" s="156" t="s">
        <v>603</v>
      </c>
      <c r="B87" s="46"/>
      <c r="C87" s="155">
        <v>0</v>
      </c>
      <c r="D87" s="173"/>
      <c r="E87" s="172">
        <v>0</v>
      </c>
    </row>
    <row r="88" spans="1:5" ht="13.8" x14ac:dyDescent="0.25">
      <c r="A88" s="156" t="s">
        <v>604</v>
      </c>
      <c r="B88" s="46"/>
      <c r="C88" s="155">
        <v>0</v>
      </c>
      <c r="D88" s="173"/>
      <c r="E88" s="172">
        <v>0</v>
      </c>
    </row>
    <row r="89" spans="1:5" ht="13.8" x14ac:dyDescent="0.25">
      <c r="A89" s="156" t="s">
        <v>605</v>
      </c>
      <c r="B89" s="46"/>
      <c r="C89" s="155">
        <v>0</v>
      </c>
      <c r="D89" s="173"/>
      <c r="E89" s="172">
        <v>0</v>
      </c>
    </row>
    <row r="90" spans="1:5" ht="13.8" x14ac:dyDescent="0.25">
      <c r="A90" s="156" t="s">
        <v>606</v>
      </c>
      <c r="B90" s="46"/>
      <c r="C90" s="155">
        <v>0</v>
      </c>
      <c r="D90" s="173"/>
      <c r="E90" s="172">
        <v>0</v>
      </c>
    </row>
    <row r="91" spans="1:5" ht="13.8" x14ac:dyDescent="0.25">
      <c r="A91" s="156" t="s">
        <v>607</v>
      </c>
      <c r="B91" s="46"/>
      <c r="C91" s="155">
        <v>0</v>
      </c>
      <c r="D91" s="173"/>
      <c r="E91" s="172">
        <v>0</v>
      </c>
    </row>
    <row r="92" spans="1:5" ht="13.8" x14ac:dyDescent="0.25">
      <c r="A92" s="156" t="s">
        <v>608</v>
      </c>
      <c r="B92" s="46"/>
      <c r="C92" s="155">
        <v>0</v>
      </c>
      <c r="D92" s="173"/>
      <c r="E92" s="172">
        <v>0</v>
      </c>
    </row>
    <row r="93" spans="1:5" ht="13.8" x14ac:dyDescent="0.25">
      <c r="A93" s="156" t="s">
        <v>609</v>
      </c>
      <c r="B93" s="46"/>
      <c r="C93" s="155">
        <v>0</v>
      </c>
      <c r="D93" s="173"/>
      <c r="E93" s="172">
        <v>0</v>
      </c>
    </row>
    <row r="94" spans="1:5" ht="13.8" x14ac:dyDescent="0.25">
      <c r="A94" s="156" t="s">
        <v>610</v>
      </c>
      <c r="B94" s="46"/>
      <c r="C94" s="155">
        <v>0</v>
      </c>
      <c r="D94" s="173"/>
      <c r="E94" s="172">
        <v>0</v>
      </c>
    </row>
    <row r="95" spans="1:5" ht="13.8" x14ac:dyDescent="0.25">
      <c r="A95" s="156" t="s">
        <v>611</v>
      </c>
      <c r="B95" s="46"/>
      <c r="C95" s="155">
        <v>0</v>
      </c>
      <c r="D95" s="173"/>
      <c r="E95" s="172">
        <v>0</v>
      </c>
    </row>
    <row r="96" spans="1:5" ht="13.8" x14ac:dyDescent="0.25">
      <c r="A96" s="156" t="s">
        <v>612</v>
      </c>
      <c r="B96" s="46"/>
      <c r="C96" s="155">
        <v>0</v>
      </c>
      <c r="D96" s="173"/>
      <c r="E96" s="172">
        <v>0</v>
      </c>
    </row>
    <row r="97" spans="1:5" ht="13.8" x14ac:dyDescent="0.25">
      <c r="A97" s="156" t="s">
        <v>613</v>
      </c>
      <c r="B97" s="46"/>
      <c r="C97" s="155">
        <v>0</v>
      </c>
      <c r="D97" s="173"/>
      <c r="E97" s="172">
        <v>0</v>
      </c>
    </row>
    <row r="98" spans="1:5" ht="13.8" x14ac:dyDescent="0.25">
      <c r="A98" s="156" t="s">
        <v>614</v>
      </c>
      <c r="B98" s="46"/>
      <c r="C98" s="155">
        <v>0</v>
      </c>
      <c r="D98" s="173"/>
      <c r="E98" s="172">
        <v>0</v>
      </c>
    </row>
    <row r="99" spans="1:5" ht="13.8" x14ac:dyDescent="0.25">
      <c r="A99" s="156" t="s">
        <v>615</v>
      </c>
      <c r="B99" s="46"/>
      <c r="C99" s="155">
        <v>0</v>
      </c>
      <c r="D99" s="173"/>
      <c r="E99" s="172">
        <v>0</v>
      </c>
    </row>
    <row r="100" spans="1:5" ht="13.8" x14ac:dyDescent="0.25">
      <c r="A100" s="156" t="s">
        <v>622</v>
      </c>
      <c r="B100" s="46"/>
      <c r="C100" s="171" t="s">
        <v>74</v>
      </c>
      <c r="D100" s="172">
        <v>0</v>
      </c>
      <c r="E100" s="172">
        <v>0</v>
      </c>
    </row>
    <row r="101" spans="1:5" ht="27.6" x14ac:dyDescent="0.25">
      <c r="A101" s="156" t="s">
        <v>624</v>
      </c>
      <c r="B101" s="46"/>
      <c r="C101" s="155" t="s">
        <v>78</v>
      </c>
      <c r="D101" s="173"/>
      <c r="E101" s="172">
        <v>0</v>
      </c>
    </row>
    <row r="102" spans="1:5" ht="27.6" x14ac:dyDescent="0.25">
      <c r="A102" s="156" t="s">
        <v>625</v>
      </c>
      <c r="B102" s="46"/>
      <c r="C102" s="155" t="s">
        <v>78</v>
      </c>
      <c r="D102" s="173"/>
      <c r="E102" s="172">
        <v>0</v>
      </c>
    </row>
    <row r="103" spans="1:5" ht="27.6" x14ac:dyDescent="0.25">
      <c r="A103" s="156" t="s">
        <v>626</v>
      </c>
      <c r="B103" s="46"/>
      <c r="C103" s="155" t="s">
        <v>78</v>
      </c>
      <c r="D103" s="173"/>
      <c r="E103" s="172">
        <v>0</v>
      </c>
    </row>
    <row r="104" spans="1:5" ht="27.6" x14ac:dyDescent="0.25">
      <c r="A104" s="156" t="s">
        <v>627</v>
      </c>
      <c r="B104" s="46"/>
      <c r="C104" s="155" t="s">
        <v>78</v>
      </c>
      <c r="D104" s="173"/>
      <c r="E104" s="172">
        <v>0</v>
      </c>
    </row>
    <row r="105" spans="1:5" ht="27.6" x14ac:dyDescent="0.25">
      <c r="A105" s="156" t="s">
        <v>628</v>
      </c>
      <c r="B105" s="46"/>
      <c r="C105" s="155" t="s">
        <v>78</v>
      </c>
      <c r="D105" s="173"/>
      <c r="E105" s="172">
        <v>0</v>
      </c>
    </row>
    <row r="106" spans="1:5" ht="13.8" x14ac:dyDescent="0.25">
      <c r="A106" s="156" t="s">
        <v>630</v>
      </c>
      <c r="B106" s="46"/>
      <c r="C106" s="155">
        <v>0</v>
      </c>
      <c r="D106" s="173"/>
      <c r="E106" s="172">
        <v>0</v>
      </c>
    </row>
    <row r="107" spans="1:5" ht="13.8" x14ac:dyDescent="0.25">
      <c r="A107" s="156" t="s">
        <v>631</v>
      </c>
      <c r="B107" s="46"/>
      <c r="C107" s="155">
        <v>0</v>
      </c>
      <c r="D107" s="173"/>
      <c r="E107" s="172">
        <v>0</v>
      </c>
    </row>
    <row r="108" spans="1:5" ht="13.8" x14ac:dyDescent="0.25">
      <c r="A108" s="156" t="s">
        <v>632</v>
      </c>
      <c r="B108" s="46"/>
      <c r="C108" s="155">
        <v>0</v>
      </c>
      <c r="D108" s="173"/>
      <c r="E108" s="172">
        <v>0</v>
      </c>
    </row>
    <row r="109" spans="1:5" ht="13.8" x14ac:dyDescent="0.25">
      <c r="A109" s="156" t="s">
        <v>633</v>
      </c>
      <c r="B109" s="46"/>
      <c r="C109" s="155">
        <v>0</v>
      </c>
      <c r="D109" s="173"/>
      <c r="E109" s="172">
        <v>0</v>
      </c>
    </row>
    <row r="110" spans="1:5" ht="13.8" x14ac:dyDescent="0.25">
      <c r="A110" s="156" t="s">
        <v>634</v>
      </c>
      <c r="B110" s="46"/>
      <c r="C110" s="155">
        <v>0</v>
      </c>
      <c r="D110" s="173"/>
      <c r="E110" s="172">
        <v>0</v>
      </c>
    </row>
    <row r="111" spans="1:5" ht="13.8" x14ac:dyDescent="0.25">
      <c r="A111" s="156" t="s">
        <v>635</v>
      </c>
      <c r="B111" s="46"/>
      <c r="C111" s="155">
        <v>0</v>
      </c>
      <c r="D111" s="173"/>
      <c r="E111" s="172">
        <v>0</v>
      </c>
    </row>
    <row r="112" spans="1:5" ht="13.8" x14ac:dyDescent="0.25">
      <c r="A112" s="156" t="s">
        <v>636</v>
      </c>
      <c r="B112" s="46"/>
      <c r="C112" s="155">
        <v>0</v>
      </c>
      <c r="D112" s="173"/>
      <c r="E112" s="172">
        <v>0</v>
      </c>
    </row>
    <row r="113" spans="1:5" ht="13.8" x14ac:dyDescent="0.25">
      <c r="A113" s="156" t="s">
        <v>637</v>
      </c>
      <c r="B113" s="46"/>
      <c r="C113" s="155">
        <v>0</v>
      </c>
      <c r="D113" s="173"/>
      <c r="E113" s="172">
        <v>0</v>
      </c>
    </row>
    <row r="114" spans="1:5" ht="13.8" x14ac:dyDescent="0.25">
      <c r="A114" s="156" t="s">
        <v>638</v>
      </c>
      <c r="B114" s="46"/>
      <c r="C114" s="155">
        <v>0</v>
      </c>
      <c r="D114" s="173"/>
      <c r="E114" s="172">
        <v>0</v>
      </c>
    </row>
    <row r="115" spans="1:5" ht="13.8" x14ac:dyDescent="0.25">
      <c r="A115" s="156" t="s">
        <v>639</v>
      </c>
      <c r="B115" s="46"/>
      <c r="C115" s="155">
        <v>0</v>
      </c>
      <c r="D115" s="173"/>
      <c r="E115" s="172">
        <v>0</v>
      </c>
    </row>
    <row r="116" spans="1:5" ht="13.8" x14ac:dyDescent="0.25">
      <c r="A116" s="156" t="s">
        <v>640</v>
      </c>
      <c r="B116" s="46"/>
      <c r="C116" s="155">
        <v>0</v>
      </c>
      <c r="D116" s="173"/>
      <c r="E116" s="172">
        <v>0</v>
      </c>
    </row>
    <row r="117" spans="1:5" ht="13.8" x14ac:dyDescent="0.25">
      <c r="A117" s="156" t="s">
        <v>641</v>
      </c>
      <c r="B117" s="46"/>
      <c r="C117" s="155">
        <v>0</v>
      </c>
      <c r="D117" s="173"/>
      <c r="E117" s="172">
        <v>0</v>
      </c>
    </row>
    <row r="118" spans="1:5" ht="13.8" x14ac:dyDescent="0.25">
      <c r="A118" s="156" t="s">
        <v>642</v>
      </c>
      <c r="B118" s="46"/>
      <c r="C118" s="155">
        <v>0</v>
      </c>
      <c r="D118" s="173"/>
      <c r="E118" s="172">
        <v>0</v>
      </c>
    </row>
    <row r="119" spans="1:5" ht="13.8" x14ac:dyDescent="0.25">
      <c r="A119" s="156" t="s">
        <v>643</v>
      </c>
      <c r="B119" s="46"/>
      <c r="C119" s="155">
        <v>0</v>
      </c>
      <c r="D119" s="173"/>
      <c r="E119" s="172">
        <v>0</v>
      </c>
    </row>
    <row r="120" spans="1:5" ht="13.8" x14ac:dyDescent="0.25">
      <c r="A120" s="156" t="s">
        <v>644</v>
      </c>
      <c r="B120" s="46"/>
      <c r="C120" s="155">
        <v>0</v>
      </c>
      <c r="D120" s="173"/>
      <c r="E120" s="172">
        <v>0</v>
      </c>
    </row>
    <row r="121" spans="1:5" ht="13.8" x14ac:dyDescent="0.25">
      <c r="A121" s="156" t="s">
        <v>651</v>
      </c>
      <c r="B121" s="46"/>
      <c r="C121" s="171" t="s">
        <v>74</v>
      </c>
      <c r="D121" s="172">
        <v>0</v>
      </c>
      <c r="E121" s="172">
        <v>0</v>
      </c>
    </row>
    <row r="122" spans="1:5" ht="27.6" x14ac:dyDescent="0.25">
      <c r="A122" s="156" t="s">
        <v>653</v>
      </c>
      <c r="B122" s="46"/>
      <c r="C122" s="155" t="s">
        <v>78</v>
      </c>
      <c r="D122" s="173"/>
      <c r="E122" s="172">
        <v>0</v>
      </c>
    </row>
    <row r="123" spans="1:5" ht="27.6" x14ac:dyDescent="0.25">
      <c r="A123" s="156" t="s">
        <v>654</v>
      </c>
      <c r="B123" s="46"/>
      <c r="C123" s="155" t="s">
        <v>78</v>
      </c>
      <c r="D123" s="173"/>
      <c r="E123" s="172">
        <v>0</v>
      </c>
    </row>
    <row r="124" spans="1:5" ht="27.6" x14ac:dyDescent="0.25">
      <c r="A124" s="156" t="s">
        <v>655</v>
      </c>
      <c r="B124" s="46"/>
      <c r="C124" s="155" t="s">
        <v>78</v>
      </c>
      <c r="D124" s="173"/>
      <c r="E124" s="172">
        <v>0</v>
      </c>
    </row>
    <row r="125" spans="1:5" ht="27.6" x14ac:dyDescent="0.25">
      <c r="A125" s="156" t="s">
        <v>656</v>
      </c>
      <c r="B125" s="46"/>
      <c r="C125" s="155" t="s">
        <v>78</v>
      </c>
      <c r="D125" s="173"/>
      <c r="E125" s="172">
        <v>0</v>
      </c>
    </row>
    <row r="126" spans="1:5" ht="27.6" x14ac:dyDescent="0.25">
      <c r="A126" s="156" t="s">
        <v>657</v>
      </c>
      <c r="B126" s="46"/>
      <c r="C126" s="155" t="s">
        <v>78</v>
      </c>
      <c r="D126" s="173"/>
      <c r="E126" s="172">
        <v>0</v>
      </c>
    </row>
    <row r="127" spans="1:5" ht="13.8" x14ac:dyDescent="0.25">
      <c r="A127" s="156" t="s">
        <v>659</v>
      </c>
      <c r="B127" s="46"/>
      <c r="C127" s="155">
        <v>0</v>
      </c>
      <c r="D127" s="173"/>
      <c r="E127" s="172">
        <v>0</v>
      </c>
    </row>
    <row r="128" spans="1:5" ht="13.8" x14ac:dyDescent="0.25">
      <c r="A128" s="156" t="s">
        <v>660</v>
      </c>
      <c r="B128" s="46"/>
      <c r="C128" s="155">
        <v>0</v>
      </c>
      <c r="D128" s="173"/>
      <c r="E128" s="172">
        <v>0</v>
      </c>
    </row>
    <row r="129" spans="1:5" ht="13.8" x14ac:dyDescent="0.25">
      <c r="A129" s="156" t="s">
        <v>661</v>
      </c>
      <c r="B129" s="46"/>
      <c r="C129" s="155">
        <v>0</v>
      </c>
      <c r="D129" s="173"/>
      <c r="E129" s="172">
        <v>0</v>
      </c>
    </row>
    <row r="130" spans="1:5" ht="13.8" x14ac:dyDescent="0.25">
      <c r="A130" s="156" t="s">
        <v>662</v>
      </c>
      <c r="B130" s="46"/>
      <c r="C130" s="155">
        <v>0</v>
      </c>
      <c r="D130" s="173"/>
      <c r="E130" s="172">
        <v>0</v>
      </c>
    </row>
    <row r="131" spans="1:5" ht="13.8" x14ac:dyDescent="0.25">
      <c r="A131" s="156" t="s">
        <v>663</v>
      </c>
      <c r="B131" s="46"/>
      <c r="C131" s="155">
        <v>0</v>
      </c>
      <c r="D131" s="173"/>
      <c r="E131" s="172">
        <v>0</v>
      </c>
    </row>
    <row r="132" spans="1:5" ht="13.8" x14ac:dyDescent="0.25">
      <c r="A132" s="156" t="s">
        <v>664</v>
      </c>
      <c r="B132" s="46"/>
      <c r="C132" s="155">
        <v>0</v>
      </c>
      <c r="D132" s="173"/>
      <c r="E132" s="172">
        <v>0</v>
      </c>
    </row>
    <row r="133" spans="1:5" ht="13.8" x14ac:dyDescent="0.25">
      <c r="A133" s="156" t="s">
        <v>665</v>
      </c>
      <c r="B133" s="46"/>
      <c r="C133" s="155">
        <v>0</v>
      </c>
      <c r="D133" s="173"/>
      <c r="E133" s="172">
        <v>0</v>
      </c>
    </row>
    <row r="134" spans="1:5" ht="13.8" x14ac:dyDescent="0.25">
      <c r="A134" s="156" t="s">
        <v>666</v>
      </c>
      <c r="B134" s="46"/>
      <c r="C134" s="155">
        <v>0</v>
      </c>
      <c r="D134" s="173"/>
      <c r="E134" s="172">
        <v>0</v>
      </c>
    </row>
    <row r="135" spans="1:5" ht="13.8" x14ac:dyDescent="0.25">
      <c r="A135" s="156" t="s">
        <v>667</v>
      </c>
      <c r="B135" s="46"/>
      <c r="C135" s="155">
        <v>0</v>
      </c>
      <c r="D135" s="173"/>
      <c r="E135" s="172">
        <v>0</v>
      </c>
    </row>
    <row r="136" spans="1:5" ht="13.8" x14ac:dyDescent="0.25">
      <c r="A136" s="156" t="s">
        <v>668</v>
      </c>
      <c r="B136" s="46"/>
      <c r="C136" s="155">
        <v>0</v>
      </c>
      <c r="D136" s="173"/>
      <c r="E136" s="172">
        <v>0</v>
      </c>
    </row>
    <row r="137" spans="1:5" ht="13.8" x14ac:dyDescent="0.25">
      <c r="A137" s="156" t="s">
        <v>669</v>
      </c>
      <c r="B137" s="46"/>
      <c r="C137" s="155">
        <v>0</v>
      </c>
      <c r="D137" s="173"/>
      <c r="E137" s="172">
        <v>0</v>
      </c>
    </row>
    <row r="138" spans="1:5" ht="13.8" x14ac:dyDescent="0.25">
      <c r="A138" s="156" t="s">
        <v>670</v>
      </c>
      <c r="B138" s="46"/>
      <c r="C138" s="155">
        <v>0</v>
      </c>
      <c r="D138" s="173"/>
      <c r="E138" s="172">
        <v>0</v>
      </c>
    </row>
    <row r="139" spans="1:5" ht="13.8" x14ac:dyDescent="0.25">
      <c r="A139" s="156" t="s">
        <v>671</v>
      </c>
      <c r="B139" s="46"/>
      <c r="C139" s="155">
        <v>0</v>
      </c>
      <c r="D139" s="173"/>
      <c r="E139" s="172">
        <v>0</v>
      </c>
    </row>
    <row r="140" spans="1:5" ht="13.8" x14ac:dyDescent="0.25">
      <c r="A140" s="156" t="s">
        <v>672</v>
      </c>
      <c r="B140" s="46"/>
      <c r="C140" s="155">
        <v>0</v>
      </c>
      <c r="D140" s="173"/>
      <c r="E140" s="172">
        <v>0</v>
      </c>
    </row>
    <row r="141" spans="1:5" ht="13.8" x14ac:dyDescent="0.25">
      <c r="A141" s="156" t="s">
        <v>673</v>
      </c>
      <c r="B141" s="46"/>
      <c r="C141" s="155">
        <v>0</v>
      </c>
      <c r="D141" s="173"/>
      <c r="E141" s="172">
        <v>0</v>
      </c>
    </row>
    <row r="142" spans="1:5" ht="13.8" x14ac:dyDescent="0.25">
      <c r="A142" s="156" t="s">
        <v>680</v>
      </c>
      <c r="B142" s="46"/>
      <c r="C142" s="171" t="s">
        <v>74</v>
      </c>
      <c r="D142" s="172">
        <v>0</v>
      </c>
      <c r="E142" s="172">
        <v>0</v>
      </c>
    </row>
    <row r="143" spans="1:5" ht="27.6" x14ac:dyDescent="0.25">
      <c r="A143" s="156" t="s">
        <v>682</v>
      </c>
      <c r="B143" s="46"/>
      <c r="C143" s="155" t="s">
        <v>78</v>
      </c>
      <c r="D143" s="173"/>
      <c r="E143" s="172">
        <v>0</v>
      </c>
    </row>
    <row r="144" spans="1:5" ht="27.6" x14ac:dyDescent="0.25">
      <c r="A144" s="156" t="s">
        <v>683</v>
      </c>
      <c r="B144" s="46"/>
      <c r="C144" s="155" t="s">
        <v>78</v>
      </c>
      <c r="D144" s="173"/>
      <c r="E144" s="172">
        <v>0</v>
      </c>
    </row>
    <row r="145" spans="1:5" ht="27.6" x14ac:dyDescent="0.25">
      <c r="A145" s="156" t="s">
        <v>684</v>
      </c>
      <c r="B145" s="46"/>
      <c r="C145" s="155" t="s">
        <v>78</v>
      </c>
      <c r="D145" s="173"/>
      <c r="E145" s="172">
        <v>0</v>
      </c>
    </row>
    <row r="146" spans="1:5" ht="27.6" x14ac:dyDescent="0.25">
      <c r="A146" s="156" t="s">
        <v>685</v>
      </c>
      <c r="B146" s="46"/>
      <c r="C146" s="155" t="s">
        <v>78</v>
      </c>
      <c r="D146" s="173"/>
      <c r="E146" s="172">
        <v>0</v>
      </c>
    </row>
    <row r="147" spans="1:5" ht="27.6" x14ac:dyDescent="0.25">
      <c r="A147" s="156" t="s">
        <v>686</v>
      </c>
      <c r="B147" s="46"/>
      <c r="C147" s="155" t="s">
        <v>78</v>
      </c>
      <c r="D147" s="173"/>
      <c r="E147" s="172">
        <v>0</v>
      </c>
    </row>
    <row r="148" spans="1:5" ht="13.8" x14ac:dyDescent="0.25">
      <c r="A148" s="156" t="s">
        <v>688</v>
      </c>
      <c r="B148" s="46"/>
      <c r="C148" s="155">
        <v>0</v>
      </c>
      <c r="D148" s="173"/>
      <c r="E148" s="172">
        <v>0</v>
      </c>
    </row>
    <row r="149" spans="1:5" ht="13.8" x14ac:dyDescent="0.25">
      <c r="A149" s="156" t="s">
        <v>689</v>
      </c>
      <c r="B149" s="46"/>
      <c r="C149" s="155">
        <v>0</v>
      </c>
      <c r="D149" s="173"/>
      <c r="E149" s="172">
        <v>0</v>
      </c>
    </row>
    <row r="150" spans="1:5" ht="13.8" x14ac:dyDescent="0.25">
      <c r="A150" s="156" t="s">
        <v>690</v>
      </c>
      <c r="B150" s="46"/>
      <c r="C150" s="155">
        <v>0</v>
      </c>
      <c r="D150" s="173"/>
      <c r="E150" s="172">
        <v>0</v>
      </c>
    </row>
    <row r="151" spans="1:5" ht="13.8" x14ac:dyDescent="0.25">
      <c r="A151" s="156" t="s">
        <v>691</v>
      </c>
      <c r="B151" s="46"/>
      <c r="C151" s="155">
        <v>0</v>
      </c>
      <c r="D151" s="173"/>
      <c r="E151" s="172">
        <v>0</v>
      </c>
    </row>
    <row r="152" spans="1:5" ht="13.8" x14ac:dyDescent="0.25">
      <c r="A152" s="156" t="s">
        <v>692</v>
      </c>
      <c r="B152" s="46"/>
      <c r="C152" s="155">
        <v>0</v>
      </c>
      <c r="D152" s="173"/>
      <c r="E152" s="172">
        <v>0</v>
      </c>
    </row>
    <row r="153" spans="1:5" ht="13.8" x14ac:dyDescent="0.25">
      <c r="A153" s="156" t="s">
        <v>693</v>
      </c>
      <c r="B153" s="46"/>
      <c r="C153" s="155">
        <v>0</v>
      </c>
      <c r="D153" s="173"/>
      <c r="E153" s="172">
        <v>0</v>
      </c>
    </row>
    <row r="154" spans="1:5" ht="13.8" x14ac:dyDescent="0.25">
      <c r="A154" s="156" t="s">
        <v>694</v>
      </c>
      <c r="B154" s="46"/>
      <c r="C154" s="155">
        <v>0</v>
      </c>
      <c r="D154" s="173"/>
      <c r="E154" s="172">
        <v>0</v>
      </c>
    </row>
    <row r="155" spans="1:5" ht="13.8" x14ac:dyDescent="0.25">
      <c r="A155" s="156" t="s">
        <v>695</v>
      </c>
      <c r="B155" s="46"/>
      <c r="C155" s="155">
        <v>0</v>
      </c>
      <c r="D155" s="173"/>
      <c r="E155" s="172">
        <v>0</v>
      </c>
    </row>
    <row r="156" spans="1:5" ht="13.8" x14ac:dyDescent="0.25">
      <c r="A156" s="156" t="s">
        <v>696</v>
      </c>
      <c r="B156" s="46"/>
      <c r="C156" s="155">
        <v>0</v>
      </c>
      <c r="D156" s="173"/>
      <c r="E156" s="172">
        <v>0</v>
      </c>
    </row>
    <row r="157" spans="1:5" ht="13.8" x14ac:dyDescent="0.25">
      <c r="A157" s="156" t="s">
        <v>697</v>
      </c>
      <c r="B157" s="46"/>
      <c r="C157" s="155">
        <v>0</v>
      </c>
      <c r="D157" s="173"/>
      <c r="E157" s="172">
        <v>0</v>
      </c>
    </row>
    <row r="158" spans="1:5" ht="13.8" x14ac:dyDescent="0.25">
      <c r="A158" s="156" t="s">
        <v>698</v>
      </c>
      <c r="B158" s="46"/>
      <c r="C158" s="155">
        <v>0</v>
      </c>
      <c r="D158" s="173"/>
      <c r="E158" s="172">
        <v>0</v>
      </c>
    </row>
    <row r="159" spans="1:5" ht="13.8" x14ac:dyDescent="0.25">
      <c r="A159" s="156" t="s">
        <v>699</v>
      </c>
      <c r="B159" s="46"/>
      <c r="C159" s="155">
        <v>0</v>
      </c>
      <c r="D159" s="173"/>
      <c r="E159" s="172">
        <v>0</v>
      </c>
    </row>
    <row r="160" spans="1:5" ht="13.8" x14ac:dyDescent="0.25">
      <c r="A160" s="156" t="s">
        <v>700</v>
      </c>
      <c r="B160" s="46"/>
      <c r="C160" s="155">
        <v>0</v>
      </c>
      <c r="D160" s="173"/>
      <c r="E160" s="172">
        <v>0</v>
      </c>
    </row>
    <row r="161" spans="1:5" ht="13.8" x14ac:dyDescent="0.25">
      <c r="A161" s="156" t="s">
        <v>701</v>
      </c>
      <c r="B161" s="46"/>
      <c r="C161" s="155">
        <v>0</v>
      </c>
      <c r="D161" s="173"/>
      <c r="E161" s="172">
        <v>0</v>
      </c>
    </row>
    <row r="162" spans="1:5" ht="13.8" x14ac:dyDescent="0.25">
      <c r="A162" s="156" t="s">
        <v>702</v>
      </c>
      <c r="B162" s="46"/>
      <c r="C162" s="155">
        <v>0</v>
      </c>
      <c r="D162" s="173"/>
      <c r="E162" s="172">
        <v>0</v>
      </c>
    </row>
    <row r="163" spans="1:5" x14ac:dyDescent="0.25">
      <c r="A163" s="2" t="s">
        <v>799</v>
      </c>
      <c r="B163" s="2"/>
      <c r="C163" s="3"/>
    </row>
    <row r="164" spans="1:5" x14ac:dyDescent="0.25">
      <c r="A164" s="2" t="s">
        <v>800</v>
      </c>
      <c r="B164" s="2"/>
      <c r="C164" s="3"/>
    </row>
  </sheetData>
  <mergeCells count="2">
    <mergeCell ref="B1:C1"/>
    <mergeCell ref="A2:E2"/>
  </mergeCells>
  <hyperlinks>
    <hyperlink ref="A1" location="Overview!A1" display="Back to Overview" xr:uid="{16A15A87-70E7-4647-8C0E-EE8844F9B1FC}"/>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4D03-E8FF-4178-839D-9571CFF51A94}">
  <sheetPr>
    <pageSetUpPr fitToPage="1"/>
  </sheetPr>
  <dimension ref="A1:E164"/>
  <sheetViews>
    <sheetView zoomScale="80" zoomScaleNormal="80" zoomScaleSheetLayoutView="100" workbookViewId="0">
      <selection activeCell="G2" sqref="G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40</v>
      </c>
      <c r="B1" s="423"/>
      <c r="C1" s="423"/>
      <c r="D1" s="164"/>
      <c r="E1" s="164"/>
    </row>
    <row r="2" spans="1:5" ht="35.1" customHeight="1" x14ac:dyDescent="0.25">
      <c r="A2" s="366" t="str">
        <f>Overview!B4&amp; " - Effective from "&amp;Overview!D4&amp;" - "&amp;Overview!E4&amp;" Supplier of Last Resort and Eligible Bad Debt Pass-Through Costs in SP Manweb Area (GSP Group _D)"</f>
        <v>Southern Electric Power Distribution plc - Effective from 1 April 2027 - Final Supplier of Last Resort and Eligible Bad Debt Pass-Through Costs in SP Manweb Area (GSP Group _D)</v>
      </c>
      <c r="B2" s="404"/>
      <c r="C2" s="404"/>
      <c r="D2" s="404"/>
      <c r="E2" s="405"/>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charges_D'!$A$13:$B$45,2,0)</f>
        <v>173, 331-332, DA0</v>
      </c>
      <c r="C5" s="171" t="s">
        <v>74</v>
      </c>
      <c r="D5" s="172">
        <v>0</v>
      </c>
      <c r="E5" s="172">
        <v>0</v>
      </c>
    </row>
    <row r="6" spans="1:5" ht="27" customHeight="1" x14ac:dyDescent="0.25">
      <c r="A6" s="17" t="s">
        <v>76</v>
      </c>
      <c r="B6" s="46" t="str">
        <f>VLOOKUP(A6,'Annex 1 LV, HV &amp; UMS charges_D'!$A$13:$B$45,2,0)</f>
        <v>D45, D15, D20, D25, D35, DA1</v>
      </c>
      <c r="C6" s="155" t="s">
        <v>78</v>
      </c>
      <c r="D6" s="173"/>
      <c r="E6" s="172">
        <v>0</v>
      </c>
    </row>
    <row r="7" spans="1:5" ht="27" customHeight="1" x14ac:dyDescent="0.25">
      <c r="A7" s="17" t="s">
        <v>79</v>
      </c>
      <c r="B7" s="46" t="str">
        <f>VLOOKUP(A7,'Annex 1 LV, HV &amp; UMS charges_D'!$A$13:$B$45,2,0)</f>
        <v>D46, D16, D21, D26, D36, DA2</v>
      </c>
      <c r="C7" s="155" t="s">
        <v>78</v>
      </c>
      <c r="D7" s="173"/>
      <c r="E7" s="172">
        <v>0</v>
      </c>
    </row>
    <row r="8" spans="1:5" ht="27" customHeight="1" x14ac:dyDescent="0.25">
      <c r="A8" s="17" t="s">
        <v>81</v>
      </c>
      <c r="B8" s="46" t="str">
        <f>VLOOKUP(A8,'Annex 1 LV, HV &amp; UMS charges_D'!$A$13:$B$45,2,0)</f>
        <v>D47, D17, D22, D27, D37, DA3</v>
      </c>
      <c r="C8" s="155" t="s">
        <v>78</v>
      </c>
      <c r="D8" s="173"/>
      <c r="E8" s="172">
        <v>0</v>
      </c>
    </row>
    <row r="9" spans="1:5" ht="27" customHeight="1" x14ac:dyDescent="0.25">
      <c r="A9" s="17" t="s">
        <v>83</v>
      </c>
      <c r="B9" s="46" t="str">
        <f>VLOOKUP(A9,'Annex 1 LV, HV &amp; UMS charges_D'!$A$13:$B$45,2,0)</f>
        <v>D48, D18, D23, D28, D38, DA4</v>
      </c>
      <c r="C9" s="155" t="s">
        <v>78</v>
      </c>
      <c r="D9" s="173"/>
      <c r="E9" s="172">
        <v>0</v>
      </c>
    </row>
    <row r="10" spans="1:5" ht="27" customHeight="1" x14ac:dyDescent="0.25">
      <c r="A10" s="17" t="s">
        <v>85</v>
      </c>
      <c r="B10" s="46" t="str">
        <f>VLOOKUP(A10,'Annex 1 LV, HV &amp; UMS charges_D'!$A$13:$B$45,2,0)</f>
        <v>D49, D19, D24, D29, D39, DA5</v>
      </c>
      <c r="C10" s="155" t="s">
        <v>78</v>
      </c>
      <c r="D10" s="173"/>
      <c r="E10" s="172">
        <v>0</v>
      </c>
    </row>
    <row r="11" spans="1:5" ht="27" customHeight="1" x14ac:dyDescent="0.25">
      <c r="A11" s="156" t="s">
        <v>88</v>
      </c>
      <c r="B11" s="46" t="str">
        <f>VLOOKUP(A11,'Annex 1 LV, HV &amp; UMS charges_D'!$A$13:$B$45,2,0)</f>
        <v>D10</v>
      </c>
      <c r="C11" s="155">
        <v>0</v>
      </c>
      <c r="D11" s="173"/>
      <c r="E11" s="172">
        <v>0</v>
      </c>
    </row>
    <row r="12" spans="1:5" ht="27" customHeight="1" x14ac:dyDescent="0.25">
      <c r="A12" s="156" t="s">
        <v>90</v>
      </c>
      <c r="B12" s="46" t="str">
        <f>VLOOKUP(A12,'Annex 1 LV, HV &amp; UMS charges_D'!$A$13:$B$45,2,0)</f>
        <v>D11</v>
      </c>
      <c r="C12" s="155">
        <v>0</v>
      </c>
      <c r="D12" s="173"/>
      <c r="E12" s="172">
        <v>0</v>
      </c>
    </row>
    <row r="13" spans="1:5" ht="27" customHeight="1" x14ac:dyDescent="0.25">
      <c r="A13" s="156" t="s">
        <v>92</v>
      </c>
      <c r="B13" s="46" t="str">
        <f>VLOOKUP(A13,'Annex 1 LV, HV &amp; UMS charges_D'!$A$13:$B$45,2,0)</f>
        <v>D12</v>
      </c>
      <c r="C13" s="155">
        <v>0</v>
      </c>
      <c r="D13" s="173"/>
      <c r="E13" s="172">
        <v>0</v>
      </c>
    </row>
    <row r="14" spans="1:5" ht="27.75" customHeight="1" x14ac:dyDescent="0.25">
      <c r="A14" s="156" t="s">
        <v>94</v>
      </c>
      <c r="B14" s="46" t="str">
        <f>VLOOKUP(A14,'Annex 1 LV, HV &amp; UMS charges_D'!$A$13:$B$45,2,0)</f>
        <v>D13</v>
      </c>
      <c r="C14" s="155">
        <v>0</v>
      </c>
      <c r="D14" s="173"/>
      <c r="E14" s="172">
        <v>0</v>
      </c>
    </row>
    <row r="15" spans="1:5" ht="27.75" customHeight="1" x14ac:dyDescent="0.25">
      <c r="A15" s="160" t="s">
        <v>96</v>
      </c>
      <c r="B15" s="46" t="str">
        <f>VLOOKUP(A15,'Annex 1 LV, HV &amp; UMS charges_D'!$A$13:$B$45,2,0)</f>
        <v>D14</v>
      </c>
      <c r="C15" s="155">
        <v>0</v>
      </c>
      <c r="D15" s="173"/>
      <c r="E15" s="172">
        <v>0</v>
      </c>
    </row>
    <row r="16" spans="1:5" ht="27.75" customHeight="1" x14ac:dyDescent="0.25">
      <c r="A16" s="160" t="s">
        <v>98</v>
      </c>
      <c r="B16" s="46" t="str">
        <f>VLOOKUP(A16,'Annex 1 LV, HV &amp; UMS charges_D'!$A$13:$B$45,2,0)</f>
        <v>D40</v>
      </c>
      <c r="C16" s="155">
        <v>0</v>
      </c>
      <c r="D16" s="173"/>
      <c r="E16" s="172">
        <v>0</v>
      </c>
    </row>
    <row r="17" spans="1:5" ht="27.75" customHeight="1" x14ac:dyDescent="0.25">
      <c r="A17" s="160" t="s">
        <v>100</v>
      </c>
      <c r="B17" s="46" t="str">
        <f>VLOOKUP(A17,'Annex 1 LV, HV &amp; UMS charges_D'!$A$13:$B$45,2,0)</f>
        <v>D41</v>
      </c>
      <c r="C17" s="155">
        <v>0</v>
      </c>
      <c r="D17" s="173"/>
      <c r="E17" s="172">
        <v>0</v>
      </c>
    </row>
    <row r="18" spans="1:5" ht="27.75" customHeight="1" x14ac:dyDescent="0.25">
      <c r="A18" s="160" t="s">
        <v>102</v>
      </c>
      <c r="B18" s="46" t="str">
        <f>VLOOKUP(A18,'Annex 1 LV, HV &amp; UMS charges_D'!$A$13:$B$45,2,0)</f>
        <v>D42</v>
      </c>
      <c r="C18" s="155">
        <v>0</v>
      </c>
      <c r="D18" s="173"/>
      <c r="E18" s="172">
        <v>0</v>
      </c>
    </row>
    <row r="19" spans="1:5" ht="27.75" customHeight="1" x14ac:dyDescent="0.25">
      <c r="A19" s="160" t="s">
        <v>104</v>
      </c>
      <c r="B19" s="46" t="str">
        <f>VLOOKUP(A19,'Annex 1 LV, HV &amp; UMS charges_D'!$A$13:$B$45,2,0)</f>
        <v>D43</v>
      </c>
      <c r="C19" s="155">
        <v>0</v>
      </c>
      <c r="D19" s="173"/>
      <c r="E19" s="172">
        <v>0</v>
      </c>
    </row>
    <row r="20" spans="1:5" ht="27.75" customHeight="1" x14ac:dyDescent="0.25">
      <c r="A20" s="160" t="s">
        <v>106</v>
      </c>
      <c r="B20" s="46" t="str">
        <f>VLOOKUP(A20,'Annex 1 LV, HV &amp; UMS charges_D'!$A$13:$B$45,2,0)</f>
        <v>D44</v>
      </c>
      <c r="C20" s="155">
        <v>0</v>
      </c>
      <c r="D20" s="173"/>
      <c r="E20" s="172">
        <v>0</v>
      </c>
    </row>
    <row r="21" spans="1:5" ht="27.75" customHeight="1" x14ac:dyDescent="0.25">
      <c r="A21" s="160" t="s">
        <v>108</v>
      </c>
      <c r="B21" s="46" t="str">
        <f>VLOOKUP(A21,'Annex 1 LV, HV &amp; UMS charges_D'!$A$13:$B$45,2,0)</f>
        <v>D05, D30</v>
      </c>
      <c r="C21" s="155">
        <v>0</v>
      </c>
      <c r="D21" s="173"/>
      <c r="E21" s="172">
        <v>0</v>
      </c>
    </row>
    <row r="22" spans="1:5" ht="27.75" customHeight="1" x14ac:dyDescent="0.25">
      <c r="A22" s="160" t="s">
        <v>110</v>
      </c>
      <c r="B22" s="46" t="str">
        <f>VLOOKUP(A22,'Annex 1 LV, HV &amp; UMS charges_D'!$A$13:$B$45,2,0)</f>
        <v>D06, D31</v>
      </c>
      <c r="C22" s="155">
        <v>0</v>
      </c>
      <c r="D22" s="173"/>
      <c r="E22" s="172">
        <v>0</v>
      </c>
    </row>
    <row r="23" spans="1:5" ht="27.75" customHeight="1" x14ac:dyDescent="0.25">
      <c r="A23" s="156" t="s">
        <v>112</v>
      </c>
      <c r="B23" s="46" t="str">
        <f>VLOOKUP(A23,'Annex 1 LV, HV &amp; UMS charges_D'!$A$13:$B$45,2,0)</f>
        <v>D07, D32</v>
      </c>
      <c r="C23" s="155">
        <v>0</v>
      </c>
      <c r="D23" s="173"/>
      <c r="E23" s="172">
        <v>0</v>
      </c>
    </row>
    <row r="24" spans="1:5" ht="27.75" customHeight="1" x14ac:dyDescent="0.25">
      <c r="A24" s="156" t="s">
        <v>114</v>
      </c>
      <c r="B24" s="46" t="str">
        <f>VLOOKUP(A24,'Annex 1 LV, HV &amp; UMS charges_D'!$A$13:$B$45,2,0)</f>
        <v>D08, D33</v>
      </c>
      <c r="C24" s="155">
        <v>0</v>
      </c>
      <c r="D24" s="173"/>
      <c r="E24" s="172">
        <v>0</v>
      </c>
    </row>
    <row r="25" spans="1:5" ht="27.75" customHeight="1" x14ac:dyDescent="0.25">
      <c r="A25" s="156" t="s">
        <v>116</v>
      </c>
      <c r="B25" s="46" t="str">
        <f>VLOOKUP(A25,'Annex 1 LV, HV &amp; UMS charges_D'!$A$13:$B$45,2,0)</f>
        <v>D09, D34</v>
      </c>
      <c r="C25" s="155">
        <v>0</v>
      </c>
      <c r="D25" s="173"/>
      <c r="E25" s="172">
        <v>0</v>
      </c>
    </row>
    <row r="26" spans="1:5" ht="27.75" customHeight="1" x14ac:dyDescent="0.25">
      <c r="A26" s="156" t="s">
        <v>518</v>
      </c>
      <c r="B26" s="46"/>
      <c r="C26" s="171" t="s">
        <v>74</v>
      </c>
      <c r="D26" s="172">
        <v>0</v>
      </c>
      <c r="E26" s="172">
        <v>0</v>
      </c>
    </row>
    <row r="27" spans="1:5" ht="27.75" customHeight="1" x14ac:dyDescent="0.25">
      <c r="A27" s="156" t="s">
        <v>520</v>
      </c>
      <c r="B27" s="46"/>
      <c r="C27" s="155" t="s">
        <v>78</v>
      </c>
      <c r="D27" s="173"/>
      <c r="E27" s="172">
        <v>0</v>
      </c>
    </row>
    <row r="28" spans="1:5" ht="27.75" customHeight="1" x14ac:dyDescent="0.25">
      <c r="A28" s="156" t="s">
        <v>521</v>
      </c>
      <c r="B28" s="46"/>
      <c r="C28" s="155" t="s">
        <v>78</v>
      </c>
      <c r="D28" s="173"/>
      <c r="E28" s="172">
        <v>0</v>
      </c>
    </row>
    <row r="29" spans="1:5" ht="27.75" customHeight="1" x14ac:dyDescent="0.25">
      <c r="A29" s="156" t="s">
        <v>522</v>
      </c>
      <c r="B29" s="46"/>
      <c r="C29" s="155" t="s">
        <v>78</v>
      </c>
      <c r="D29" s="173"/>
      <c r="E29" s="172">
        <v>0</v>
      </c>
    </row>
    <row r="30" spans="1:5" ht="27.75" customHeight="1" x14ac:dyDescent="0.25">
      <c r="A30" s="156" t="s">
        <v>523</v>
      </c>
      <c r="B30" s="46"/>
      <c r="C30" s="155" t="s">
        <v>78</v>
      </c>
      <c r="D30" s="173"/>
      <c r="E30" s="172">
        <v>0</v>
      </c>
    </row>
    <row r="31" spans="1:5" ht="27.75" customHeight="1" x14ac:dyDescent="0.25">
      <c r="A31" s="156" t="s">
        <v>524</v>
      </c>
      <c r="B31" s="46"/>
      <c r="C31" s="155" t="s">
        <v>78</v>
      </c>
      <c r="D31" s="173"/>
      <c r="E31" s="172">
        <v>0</v>
      </c>
    </row>
    <row r="32" spans="1:5" ht="27.75" customHeight="1" x14ac:dyDescent="0.25">
      <c r="A32" s="156" t="s">
        <v>526</v>
      </c>
      <c r="B32" s="46"/>
      <c r="C32" s="155">
        <v>0</v>
      </c>
      <c r="D32" s="173"/>
      <c r="E32" s="172">
        <v>0</v>
      </c>
    </row>
    <row r="33" spans="1:5" ht="27.75" customHeight="1" x14ac:dyDescent="0.25">
      <c r="A33" s="156" t="s">
        <v>527</v>
      </c>
      <c r="B33" s="46"/>
      <c r="C33" s="155">
        <v>0</v>
      </c>
      <c r="D33" s="173"/>
      <c r="E33" s="172">
        <v>0</v>
      </c>
    </row>
    <row r="34" spans="1:5" ht="27.75" customHeight="1" x14ac:dyDescent="0.25">
      <c r="A34" s="156" t="s">
        <v>528</v>
      </c>
      <c r="B34" s="46"/>
      <c r="C34" s="155">
        <v>0</v>
      </c>
      <c r="D34" s="173"/>
      <c r="E34" s="172">
        <v>0</v>
      </c>
    </row>
    <row r="35" spans="1:5" ht="27.75" customHeight="1" x14ac:dyDescent="0.25">
      <c r="A35" s="156" t="s">
        <v>529</v>
      </c>
      <c r="B35" s="46"/>
      <c r="C35" s="155">
        <v>0</v>
      </c>
      <c r="D35" s="173"/>
      <c r="E35" s="172">
        <v>0</v>
      </c>
    </row>
    <row r="36" spans="1:5" ht="27.75" customHeight="1" x14ac:dyDescent="0.25">
      <c r="A36" s="156" t="s">
        <v>530</v>
      </c>
      <c r="B36" s="46"/>
      <c r="C36" s="155">
        <v>0</v>
      </c>
      <c r="D36" s="173"/>
      <c r="E36" s="172">
        <v>0</v>
      </c>
    </row>
    <row r="37" spans="1:5" ht="27.75" customHeight="1" x14ac:dyDescent="0.25">
      <c r="A37" s="160" t="s">
        <v>535</v>
      </c>
      <c r="B37" s="46"/>
      <c r="C37" s="171" t="s">
        <v>74</v>
      </c>
      <c r="D37" s="172">
        <v>0</v>
      </c>
      <c r="E37" s="172">
        <v>0</v>
      </c>
    </row>
    <row r="38" spans="1:5" ht="27.75" customHeight="1" x14ac:dyDescent="0.25">
      <c r="A38" s="156" t="s">
        <v>537</v>
      </c>
      <c r="B38" s="46"/>
      <c r="C38" s="155" t="s">
        <v>78</v>
      </c>
      <c r="D38" s="173"/>
      <c r="E38" s="172">
        <v>0</v>
      </c>
    </row>
    <row r="39" spans="1:5" ht="27.75" customHeight="1" x14ac:dyDescent="0.25">
      <c r="A39" s="156" t="s">
        <v>538</v>
      </c>
      <c r="B39" s="46"/>
      <c r="C39" s="155" t="s">
        <v>78</v>
      </c>
      <c r="D39" s="173"/>
      <c r="E39" s="172">
        <v>0</v>
      </c>
    </row>
    <row r="40" spans="1:5" ht="27.75" customHeight="1" x14ac:dyDescent="0.25">
      <c r="A40" s="156" t="s">
        <v>539</v>
      </c>
      <c r="B40" s="46"/>
      <c r="C40" s="155" t="s">
        <v>78</v>
      </c>
      <c r="D40" s="173"/>
      <c r="E40" s="172">
        <v>0</v>
      </c>
    </row>
    <row r="41" spans="1:5" ht="27.75" customHeight="1" x14ac:dyDescent="0.25">
      <c r="A41" s="156" t="s">
        <v>540</v>
      </c>
      <c r="B41" s="46"/>
      <c r="C41" s="155" t="s">
        <v>78</v>
      </c>
      <c r="D41" s="173"/>
      <c r="E41" s="172">
        <v>0</v>
      </c>
    </row>
    <row r="42" spans="1:5" ht="27.75" customHeight="1" x14ac:dyDescent="0.25">
      <c r="A42" s="156" t="s">
        <v>541</v>
      </c>
      <c r="B42" s="46"/>
      <c r="C42" s="155" t="s">
        <v>78</v>
      </c>
      <c r="D42" s="173"/>
      <c r="E42" s="172">
        <v>0</v>
      </c>
    </row>
    <row r="43" spans="1:5" ht="27.75" customHeight="1" x14ac:dyDescent="0.25">
      <c r="A43" s="156" t="s">
        <v>543</v>
      </c>
      <c r="B43" s="46"/>
      <c r="C43" s="155">
        <v>0</v>
      </c>
      <c r="D43" s="173"/>
      <c r="E43" s="172">
        <v>0</v>
      </c>
    </row>
    <row r="44" spans="1:5" ht="27.75" customHeight="1" x14ac:dyDescent="0.25">
      <c r="A44" s="156" t="s">
        <v>544</v>
      </c>
      <c r="B44" s="46"/>
      <c r="C44" s="155">
        <v>0</v>
      </c>
      <c r="D44" s="173"/>
      <c r="E44" s="172">
        <v>0</v>
      </c>
    </row>
    <row r="45" spans="1:5" ht="27.75" customHeight="1" x14ac:dyDescent="0.25">
      <c r="A45" s="156" t="s">
        <v>545</v>
      </c>
      <c r="B45" s="46"/>
      <c r="C45" s="155">
        <v>0</v>
      </c>
      <c r="D45" s="173"/>
      <c r="E45" s="172">
        <v>0</v>
      </c>
    </row>
    <row r="46" spans="1:5" ht="27.75" customHeight="1" x14ac:dyDescent="0.25">
      <c r="A46" s="156" t="s">
        <v>546</v>
      </c>
      <c r="B46" s="46"/>
      <c r="C46" s="155">
        <v>0</v>
      </c>
      <c r="D46" s="173"/>
      <c r="E46" s="172">
        <v>0</v>
      </c>
    </row>
    <row r="47" spans="1:5" ht="27.75" customHeight="1" x14ac:dyDescent="0.25">
      <c r="A47" s="156" t="s">
        <v>547</v>
      </c>
      <c r="B47" s="46"/>
      <c r="C47" s="155">
        <v>0</v>
      </c>
      <c r="D47" s="173"/>
      <c r="E47" s="172">
        <v>0</v>
      </c>
    </row>
    <row r="48" spans="1:5" ht="27.75" customHeight="1" x14ac:dyDescent="0.25">
      <c r="A48" s="156" t="s">
        <v>548</v>
      </c>
      <c r="B48" s="46"/>
      <c r="C48" s="155">
        <v>0</v>
      </c>
      <c r="D48" s="173"/>
      <c r="E48" s="172">
        <v>0</v>
      </c>
    </row>
    <row r="49" spans="1:5" ht="27.75" customHeight="1" x14ac:dyDescent="0.25">
      <c r="A49" s="156" t="s">
        <v>549</v>
      </c>
      <c r="B49" s="46"/>
      <c r="C49" s="155">
        <v>0</v>
      </c>
      <c r="D49" s="173"/>
      <c r="E49" s="172">
        <v>0</v>
      </c>
    </row>
    <row r="50" spans="1:5" ht="27.75" customHeight="1" x14ac:dyDescent="0.25">
      <c r="A50" s="156" t="s">
        <v>550</v>
      </c>
      <c r="B50" s="46"/>
      <c r="C50" s="155">
        <v>0</v>
      </c>
      <c r="D50" s="173"/>
      <c r="E50" s="172">
        <v>0</v>
      </c>
    </row>
    <row r="51" spans="1:5" ht="27.75" customHeight="1" x14ac:dyDescent="0.25">
      <c r="A51" s="156" t="s">
        <v>551</v>
      </c>
      <c r="B51" s="46"/>
      <c r="C51" s="155">
        <v>0</v>
      </c>
      <c r="D51" s="173"/>
      <c r="E51" s="172">
        <v>0</v>
      </c>
    </row>
    <row r="52" spans="1:5" ht="27.75" customHeight="1" x14ac:dyDescent="0.25">
      <c r="A52" s="156" t="s">
        <v>552</v>
      </c>
      <c r="B52" s="46"/>
      <c r="C52" s="155">
        <v>0</v>
      </c>
      <c r="D52" s="173"/>
      <c r="E52" s="172">
        <v>0</v>
      </c>
    </row>
    <row r="53" spans="1:5" ht="27.75" customHeight="1" x14ac:dyDescent="0.25">
      <c r="A53" s="156" t="s">
        <v>553</v>
      </c>
      <c r="B53" s="46"/>
      <c r="C53" s="155">
        <v>0</v>
      </c>
      <c r="D53" s="173"/>
      <c r="E53" s="172">
        <v>0</v>
      </c>
    </row>
    <row r="54" spans="1:5" ht="27.75" customHeight="1" x14ac:dyDescent="0.25">
      <c r="A54" s="156" t="s">
        <v>554</v>
      </c>
      <c r="B54" s="46"/>
      <c r="C54" s="155">
        <v>0</v>
      </c>
      <c r="D54" s="173"/>
      <c r="E54" s="172">
        <v>0</v>
      </c>
    </row>
    <row r="55" spans="1:5" ht="27.75" customHeight="1" x14ac:dyDescent="0.25">
      <c r="A55" s="156" t="s">
        <v>555</v>
      </c>
      <c r="B55" s="46"/>
      <c r="C55" s="155">
        <v>0</v>
      </c>
      <c r="D55" s="173"/>
      <c r="E55" s="172">
        <v>0</v>
      </c>
    </row>
    <row r="56" spans="1:5" ht="27.75" customHeight="1" x14ac:dyDescent="0.25">
      <c r="A56" s="156" t="s">
        <v>556</v>
      </c>
      <c r="B56" s="46"/>
      <c r="C56" s="155">
        <v>0</v>
      </c>
      <c r="D56" s="173"/>
      <c r="E56" s="172">
        <v>0</v>
      </c>
    </row>
    <row r="57" spans="1:5" ht="27.75" customHeight="1" x14ac:dyDescent="0.25">
      <c r="A57" s="156" t="s">
        <v>557</v>
      </c>
      <c r="B57" s="46"/>
      <c r="C57" s="155">
        <v>0</v>
      </c>
      <c r="D57" s="173"/>
      <c r="E57" s="172">
        <v>0</v>
      </c>
    </row>
    <row r="58" spans="1:5" ht="27.75" customHeight="1" x14ac:dyDescent="0.25">
      <c r="A58" s="156" t="s">
        <v>564</v>
      </c>
      <c r="B58" s="46"/>
      <c r="C58" s="171" t="s">
        <v>74</v>
      </c>
      <c r="D58" s="172">
        <v>0</v>
      </c>
      <c r="E58" s="172">
        <v>0</v>
      </c>
    </row>
    <row r="59" spans="1:5" ht="27.75" customHeight="1" x14ac:dyDescent="0.25">
      <c r="A59" s="156" t="s">
        <v>566</v>
      </c>
      <c r="B59" s="46"/>
      <c r="C59" s="155" t="s">
        <v>78</v>
      </c>
      <c r="D59" s="173"/>
      <c r="E59" s="172">
        <v>0</v>
      </c>
    </row>
    <row r="60" spans="1:5" ht="27.75" customHeight="1" x14ac:dyDescent="0.25">
      <c r="A60" s="156" t="s">
        <v>567</v>
      </c>
      <c r="B60" s="46"/>
      <c r="C60" s="155" t="s">
        <v>78</v>
      </c>
      <c r="D60" s="173"/>
      <c r="E60" s="172">
        <v>0</v>
      </c>
    </row>
    <row r="61" spans="1:5" ht="27.75" customHeight="1" x14ac:dyDescent="0.25">
      <c r="A61" s="156" t="s">
        <v>568</v>
      </c>
      <c r="B61" s="46"/>
      <c r="C61" s="155" t="s">
        <v>78</v>
      </c>
      <c r="D61" s="173"/>
      <c r="E61" s="172">
        <v>0</v>
      </c>
    </row>
    <row r="62" spans="1:5" ht="27.75" customHeight="1" x14ac:dyDescent="0.25">
      <c r="A62" s="156" t="s">
        <v>569</v>
      </c>
      <c r="B62" s="46"/>
      <c r="C62" s="155" t="s">
        <v>78</v>
      </c>
      <c r="D62" s="173"/>
      <c r="E62" s="172">
        <v>0</v>
      </c>
    </row>
    <row r="63" spans="1:5" ht="27.75" customHeight="1" x14ac:dyDescent="0.25">
      <c r="A63" s="156" t="s">
        <v>570</v>
      </c>
      <c r="B63" s="46"/>
      <c r="C63" s="155" t="s">
        <v>78</v>
      </c>
      <c r="D63" s="173"/>
      <c r="E63" s="172">
        <v>0</v>
      </c>
    </row>
    <row r="64" spans="1:5" ht="27.75" customHeight="1" x14ac:dyDescent="0.25">
      <c r="A64" s="156" t="s">
        <v>572</v>
      </c>
      <c r="B64" s="46"/>
      <c r="C64" s="155">
        <v>0</v>
      </c>
      <c r="D64" s="173"/>
      <c r="E64" s="172">
        <v>0</v>
      </c>
    </row>
    <row r="65" spans="1:5" ht="27.75" customHeight="1" x14ac:dyDescent="0.25">
      <c r="A65" s="156" t="s">
        <v>573</v>
      </c>
      <c r="B65" s="46"/>
      <c r="C65" s="155">
        <v>0</v>
      </c>
      <c r="D65" s="173"/>
      <c r="E65" s="172">
        <v>0</v>
      </c>
    </row>
    <row r="66" spans="1:5" ht="27.75" customHeight="1" x14ac:dyDescent="0.25">
      <c r="A66" s="156" t="s">
        <v>574</v>
      </c>
      <c r="B66" s="46"/>
      <c r="C66" s="155">
        <v>0</v>
      </c>
      <c r="D66" s="173"/>
      <c r="E66" s="172">
        <v>0</v>
      </c>
    </row>
    <row r="67" spans="1:5" ht="27.75" customHeight="1" x14ac:dyDescent="0.25">
      <c r="A67" s="156" t="s">
        <v>575</v>
      </c>
      <c r="B67" s="46"/>
      <c r="C67" s="155">
        <v>0</v>
      </c>
      <c r="D67" s="173"/>
      <c r="E67" s="172">
        <v>0</v>
      </c>
    </row>
    <row r="68" spans="1:5" ht="27.75" customHeight="1" x14ac:dyDescent="0.25">
      <c r="A68" s="156" t="s">
        <v>576</v>
      </c>
      <c r="B68" s="46"/>
      <c r="C68" s="155">
        <v>0</v>
      </c>
      <c r="D68" s="173"/>
      <c r="E68" s="172">
        <v>0</v>
      </c>
    </row>
    <row r="69" spans="1:5" ht="27.75" customHeight="1" x14ac:dyDescent="0.25">
      <c r="A69" s="156" t="s">
        <v>577</v>
      </c>
      <c r="B69" s="46"/>
      <c r="C69" s="155">
        <v>0</v>
      </c>
      <c r="D69" s="173"/>
      <c r="E69" s="172">
        <v>0</v>
      </c>
    </row>
    <row r="70" spans="1:5" ht="27.75" customHeight="1" x14ac:dyDescent="0.25">
      <c r="A70" s="156" t="s">
        <v>578</v>
      </c>
      <c r="B70" s="46"/>
      <c r="C70" s="155">
        <v>0</v>
      </c>
      <c r="D70" s="173"/>
      <c r="E70" s="172">
        <v>0</v>
      </c>
    </row>
    <row r="71" spans="1:5" ht="27.75" customHeight="1" x14ac:dyDescent="0.25">
      <c r="A71" s="156" t="s">
        <v>579</v>
      </c>
      <c r="B71" s="46"/>
      <c r="C71" s="155">
        <v>0</v>
      </c>
      <c r="D71" s="173"/>
      <c r="E71" s="172">
        <v>0</v>
      </c>
    </row>
    <row r="72" spans="1:5" ht="27.75" customHeight="1" x14ac:dyDescent="0.25">
      <c r="A72" s="156" t="s">
        <v>580</v>
      </c>
      <c r="B72" s="46"/>
      <c r="C72" s="155">
        <v>0</v>
      </c>
      <c r="D72" s="173"/>
      <c r="E72" s="172">
        <v>0</v>
      </c>
    </row>
    <row r="73" spans="1:5" ht="27.75" customHeight="1" x14ac:dyDescent="0.25">
      <c r="A73" s="156" t="s">
        <v>581</v>
      </c>
      <c r="B73" s="46"/>
      <c r="C73" s="155">
        <v>0</v>
      </c>
      <c r="D73" s="173"/>
      <c r="E73" s="172">
        <v>0</v>
      </c>
    </row>
    <row r="74" spans="1:5" ht="27.75" customHeight="1" x14ac:dyDescent="0.25">
      <c r="A74" s="156" t="s">
        <v>582</v>
      </c>
      <c r="B74" s="46"/>
      <c r="C74" s="155">
        <v>0</v>
      </c>
      <c r="D74" s="173"/>
      <c r="E74" s="172">
        <v>0</v>
      </c>
    </row>
    <row r="75" spans="1:5" ht="27.75" customHeight="1" x14ac:dyDescent="0.25">
      <c r="A75" s="156" t="s">
        <v>583</v>
      </c>
      <c r="B75" s="46"/>
      <c r="C75" s="155">
        <v>0</v>
      </c>
      <c r="D75" s="173"/>
      <c r="E75" s="172">
        <v>0</v>
      </c>
    </row>
    <row r="76" spans="1:5" ht="27.75" customHeight="1" x14ac:dyDescent="0.25">
      <c r="A76" s="156" t="s">
        <v>584</v>
      </c>
      <c r="B76" s="46"/>
      <c r="C76" s="155">
        <v>0</v>
      </c>
      <c r="D76" s="173"/>
      <c r="E76" s="172">
        <v>0</v>
      </c>
    </row>
    <row r="77" spans="1:5" ht="27.75" customHeight="1" x14ac:dyDescent="0.25">
      <c r="A77" s="156" t="s">
        <v>585</v>
      </c>
      <c r="B77" s="46"/>
      <c r="C77" s="155">
        <v>0</v>
      </c>
      <c r="D77" s="173"/>
      <c r="E77" s="172">
        <v>0</v>
      </c>
    </row>
    <row r="78" spans="1:5" ht="27.75" customHeight="1" x14ac:dyDescent="0.25">
      <c r="A78" s="156" t="s">
        <v>586</v>
      </c>
      <c r="B78" s="46"/>
      <c r="C78" s="155">
        <v>0</v>
      </c>
      <c r="D78" s="173"/>
      <c r="E78" s="172">
        <v>0</v>
      </c>
    </row>
    <row r="79" spans="1:5" ht="27.75" customHeight="1" x14ac:dyDescent="0.25">
      <c r="A79" s="156" t="s">
        <v>593</v>
      </c>
      <c r="B79" s="46"/>
      <c r="C79" s="171" t="s">
        <v>74</v>
      </c>
      <c r="D79" s="172">
        <v>0</v>
      </c>
      <c r="E79" s="172">
        <v>0</v>
      </c>
    </row>
    <row r="80" spans="1:5" ht="27.75" customHeight="1" x14ac:dyDescent="0.25">
      <c r="A80" s="156" t="s">
        <v>595</v>
      </c>
      <c r="B80" s="46"/>
      <c r="C80" s="155" t="s">
        <v>78</v>
      </c>
      <c r="D80" s="173"/>
      <c r="E80" s="172">
        <v>0</v>
      </c>
    </row>
    <row r="81" spans="1:5" ht="27.75" customHeight="1" x14ac:dyDescent="0.25">
      <c r="A81" s="156" t="s">
        <v>596</v>
      </c>
      <c r="B81" s="46"/>
      <c r="C81" s="155" t="s">
        <v>78</v>
      </c>
      <c r="D81" s="173"/>
      <c r="E81" s="172">
        <v>0</v>
      </c>
    </row>
    <row r="82" spans="1:5" ht="27.75" customHeight="1" x14ac:dyDescent="0.25">
      <c r="A82" s="156" t="s">
        <v>597</v>
      </c>
      <c r="B82" s="46"/>
      <c r="C82" s="155" t="s">
        <v>78</v>
      </c>
      <c r="D82" s="173"/>
      <c r="E82" s="172">
        <v>0</v>
      </c>
    </row>
    <row r="83" spans="1:5" ht="27.75" customHeight="1" x14ac:dyDescent="0.25">
      <c r="A83" s="156" t="s">
        <v>598</v>
      </c>
      <c r="B83" s="46"/>
      <c r="C83" s="155" t="s">
        <v>78</v>
      </c>
      <c r="D83" s="173"/>
      <c r="E83" s="172">
        <v>0</v>
      </c>
    </row>
    <row r="84" spans="1:5" ht="27.75" customHeight="1" x14ac:dyDescent="0.25">
      <c r="A84" s="156" t="s">
        <v>599</v>
      </c>
      <c r="B84" s="46"/>
      <c r="C84" s="155" t="s">
        <v>78</v>
      </c>
      <c r="D84" s="173"/>
      <c r="E84" s="172">
        <v>0</v>
      </c>
    </row>
    <row r="85" spans="1:5" ht="27.75" customHeight="1" x14ac:dyDescent="0.25">
      <c r="A85" s="156" t="s">
        <v>601</v>
      </c>
      <c r="B85" s="46"/>
      <c r="C85" s="155">
        <v>0</v>
      </c>
      <c r="D85" s="173"/>
      <c r="E85" s="172">
        <v>0</v>
      </c>
    </row>
    <row r="86" spans="1:5" ht="27.75" customHeight="1" x14ac:dyDescent="0.25">
      <c r="A86" s="156" t="s">
        <v>602</v>
      </c>
      <c r="B86" s="46"/>
      <c r="C86" s="155">
        <v>0</v>
      </c>
      <c r="D86" s="173"/>
      <c r="E86" s="172">
        <v>0</v>
      </c>
    </row>
    <row r="87" spans="1:5" ht="27.75" customHeight="1" x14ac:dyDescent="0.25">
      <c r="A87" s="156" t="s">
        <v>603</v>
      </c>
      <c r="B87" s="46"/>
      <c r="C87" s="155">
        <v>0</v>
      </c>
      <c r="D87" s="173"/>
      <c r="E87" s="172">
        <v>0</v>
      </c>
    </row>
    <row r="88" spans="1:5" ht="27.75" customHeight="1" x14ac:dyDescent="0.25">
      <c r="A88" s="156" t="s">
        <v>604</v>
      </c>
      <c r="B88" s="46"/>
      <c r="C88" s="155">
        <v>0</v>
      </c>
      <c r="D88" s="173"/>
      <c r="E88" s="172">
        <v>0</v>
      </c>
    </row>
    <row r="89" spans="1:5" ht="27.75" customHeight="1" x14ac:dyDescent="0.25">
      <c r="A89" s="156" t="s">
        <v>605</v>
      </c>
      <c r="B89" s="46"/>
      <c r="C89" s="155">
        <v>0</v>
      </c>
      <c r="D89" s="173"/>
      <c r="E89" s="172">
        <v>0</v>
      </c>
    </row>
    <row r="90" spans="1:5" ht="27.75" customHeight="1" x14ac:dyDescent="0.25">
      <c r="A90" s="156" t="s">
        <v>606</v>
      </c>
      <c r="B90" s="46"/>
      <c r="C90" s="155">
        <v>0</v>
      </c>
      <c r="D90" s="173"/>
      <c r="E90" s="172">
        <v>0</v>
      </c>
    </row>
    <row r="91" spans="1:5" ht="27.75" customHeight="1" x14ac:dyDescent="0.25">
      <c r="A91" s="156" t="s">
        <v>607</v>
      </c>
      <c r="B91" s="46"/>
      <c r="C91" s="155">
        <v>0</v>
      </c>
      <c r="D91" s="173"/>
      <c r="E91" s="172">
        <v>0</v>
      </c>
    </row>
    <row r="92" spans="1:5" ht="27.75" customHeight="1" x14ac:dyDescent="0.25">
      <c r="A92" s="156" t="s">
        <v>608</v>
      </c>
      <c r="B92" s="46"/>
      <c r="C92" s="155">
        <v>0</v>
      </c>
      <c r="D92" s="173"/>
      <c r="E92" s="172">
        <v>0</v>
      </c>
    </row>
    <row r="93" spans="1:5" ht="27.75" customHeight="1" x14ac:dyDescent="0.25">
      <c r="A93" s="156" t="s">
        <v>609</v>
      </c>
      <c r="B93" s="46"/>
      <c r="C93" s="155">
        <v>0</v>
      </c>
      <c r="D93" s="173"/>
      <c r="E93" s="172">
        <v>0</v>
      </c>
    </row>
    <row r="94" spans="1:5" ht="27.75" customHeight="1" x14ac:dyDescent="0.25">
      <c r="A94" s="156" t="s">
        <v>610</v>
      </c>
      <c r="B94" s="46"/>
      <c r="C94" s="155">
        <v>0</v>
      </c>
      <c r="D94" s="173"/>
      <c r="E94" s="172">
        <v>0</v>
      </c>
    </row>
    <row r="95" spans="1:5" ht="27.75" customHeight="1" x14ac:dyDescent="0.25">
      <c r="A95" s="156" t="s">
        <v>611</v>
      </c>
      <c r="B95" s="46"/>
      <c r="C95" s="155">
        <v>0</v>
      </c>
      <c r="D95" s="173"/>
      <c r="E95" s="172">
        <v>0</v>
      </c>
    </row>
    <row r="96" spans="1:5" ht="27.75" customHeight="1" x14ac:dyDescent="0.25">
      <c r="A96" s="156" t="s">
        <v>612</v>
      </c>
      <c r="B96" s="46"/>
      <c r="C96" s="155">
        <v>0</v>
      </c>
      <c r="D96" s="173"/>
      <c r="E96" s="172">
        <v>0</v>
      </c>
    </row>
    <row r="97" spans="1:5" ht="27.75" customHeight="1" x14ac:dyDescent="0.25">
      <c r="A97" s="156" t="s">
        <v>613</v>
      </c>
      <c r="B97" s="46"/>
      <c r="C97" s="155">
        <v>0</v>
      </c>
      <c r="D97" s="173"/>
      <c r="E97" s="172">
        <v>0</v>
      </c>
    </row>
    <row r="98" spans="1:5" ht="27.75" customHeight="1" x14ac:dyDescent="0.25">
      <c r="A98" s="156" t="s">
        <v>614</v>
      </c>
      <c r="B98" s="46"/>
      <c r="C98" s="155">
        <v>0</v>
      </c>
      <c r="D98" s="173"/>
      <c r="E98" s="172">
        <v>0</v>
      </c>
    </row>
    <row r="99" spans="1:5" ht="27.75" customHeight="1" x14ac:dyDescent="0.25">
      <c r="A99" s="156" t="s">
        <v>615</v>
      </c>
      <c r="B99" s="46"/>
      <c r="C99" s="155">
        <v>0</v>
      </c>
      <c r="D99" s="173"/>
      <c r="E99" s="172">
        <v>0</v>
      </c>
    </row>
    <row r="100" spans="1:5" ht="27.75" customHeight="1" x14ac:dyDescent="0.25">
      <c r="A100" s="156" t="s">
        <v>622</v>
      </c>
      <c r="B100" s="46"/>
      <c r="C100" s="171" t="s">
        <v>74</v>
      </c>
      <c r="D100" s="172">
        <v>0</v>
      </c>
      <c r="E100" s="172">
        <v>0</v>
      </c>
    </row>
    <row r="101" spans="1:5" ht="27.75" customHeight="1" x14ac:dyDescent="0.25">
      <c r="A101" s="156" t="s">
        <v>624</v>
      </c>
      <c r="B101" s="46"/>
      <c r="C101" s="155" t="s">
        <v>78</v>
      </c>
      <c r="D101" s="173"/>
      <c r="E101" s="172">
        <v>0</v>
      </c>
    </row>
    <row r="102" spans="1:5" ht="27.75" customHeight="1" x14ac:dyDescent="0.25">
      <c r="A102" s="156" t="s">
        <v>625</v>
      </c>
      <c r="B102" s="46"/>
      <c r="C102" s="155" t="s">
        <v>78</v>
      </c>
      <c r="D102" s="173"/>
      <c r="E102" s="172">
        <v>0</v>
      </c>
    </row>
    <row r="103" spans="1:5" ht="27.75" customHeight="1" x14ac:dyDescent="0.25">
      <c r="A103" s="156" t="s">
        <v>626</v>
      </c>
      <c r="B103" s="46"/>
      <c r="C103" s="155" t="s">
        <v>78</v>
      </c>
      <c r="D103" s="173"/>
      <c r="E103" s="172">
        <v>0</v>
      </c>
    </row>
    <row r="104" spans="1:5" ht="27.75" customHeight="1" x14ac:dyDescent="0.25">
      <c r="A104" s="156" t="s">
        <v>627</v>
      </c>
      <c r="B104" s="46"/>
      <c r="C104" s="155" t="s">
        <v>78</v>
      </c>
      <c r="D104" s="173"/>
      <c r="E104" s="172">
        <v>0</v>
      </c>
    </row>
    <row r="105" spans="1:5" ht="27.75" customHeight="1" x14ac:dyDescent="0.25">
      <c r="A105" s="156" t="s">
        <v>628</v>
      </c>
      <c r="B105" s="46"/>
      <c r="C105" s="155" t="s">
        <v>78</v>
      </c>
      <c r="D105" s="173"/>
      <c r="E105" s="172">
        <v>0</v>
      </c>
    </row>
    <row r="106" spans="1:5" ht="27.75" customHeight="1" x14ac:dyDescent="0.25">
      <c r="A106" s="156" t="s">
        <v>630</v>
      </c>
      <c r="B106" s="46"/>
      <c r="C106" s="155">
        <v>0</v>
      </c>
      <c r="D106" s="173"/>
      <c r="E106" s="172">
        <v>0</v>
      </c>
    </row>
    <row r="107" spans="1:5" ht="27.75" customHeight="1" x14ac:dyDescent="0.25">
      <c r="A107" s="156" t="s">
        <v>631</v>
      </c>
      <c r="B107" s="46"/>
      <c r="C107" s="155">
        <v>0</v>
      </c>
      <c r="D107" s="173"/>
      <c r="E107" s="172">
        <v>0</v>
      </c>
    </row>
    <row r="108" spans="1:5" ht="27.75" customHeight="1" x14ac:dyDescent="0.25">
      <c r="A108" s="156" t="s">
        <v>632</v>
      </c>
      <c r="B108" s="46"/>
      <c r="C108" s="155">
        <v>0</v>
      </c>
      <c r="D108" s="173"/>
      <c r="E108" s="172">
        <v>0</v>
      </c>
    </row>
    <row r="109" spans="1:5" ht="27.75" customHeight="1" x14ac:dyDescent="0.25">
      <c r="A109" s="156" t="s">
        <v>633</v>
      </c>
      <c r="B109" s="46"/>
      <c r="C109" s="155">
        <v>0</v>
      </c>
      <c r="D109" s="173"/>
      <c r="E109" s="172">
        <v>0</v>
      </c>
    </row>
    <row r="110" spans="1:5" ht="27.75" customHeight="1" x14ac:dyDescent="0.25">
      <c r="A110" s="156" t="s">
        <v>634</v>
      </c>
      <c r="B110" s="46"/>
      <c r="C110" s="155">
        <v>0</v>
      </c>
      <c r="D110" s="173"/>
      <c r="E110" s="172">
        <v>0</v>
      </c>
    </row>
    <row r="111" spans="1:5" ht="27.75" customHeight="1" x14ac:dyDescent="0.25">
      <c r="A111" s="156" t="s">
        <v>635</v>
      </c>
      <c r="B111" s="46"/>
      <c r="C111" s="155">
        <v>0</v>
      </c>
      <c r="D111" s="173"/>
      <c r="E111" s="172">
        <v>0</v>
      </c>
    </row>
    <row r="112" spans="1:5" ht="27.75" customHeight="1" x14ac:dyDescent="0.25">
      <c r="A112" s="156" t="s">
        <v>636</v>
      </c>
      <c r="B112" s="46"/>
      <c r="C112" s="155">
        <v>0</v>
      </c>
      <c r="D112" s="173"/>
      <c r="E112" s="172">
        <v>0</v>
      </c>
    </row>
    <row r="113" spans="1:5" ht="27.75" customHeight="1" x14ac:dyDescent="0.25">
      <c r="A113" s="156" t="s">
        <v>637</v>
      </c>
      <c r="B113" s="46"/>
      <c r="C113" s="155">
        <v>0</v>
      </c>
      <c r="D113" s="173"/>
      <c r="E113" s="172">
        <v>0</v>
      </c>
    </row>
    <row r="114" spans="1:5" ht="27.75" customHeight="1" x14ac:dyDescent="0.25">
      <c r="A114" s="156" t="s">
        <v>638</v>
      </c>
      <c r="B114" s="46"/>
      <c r="C114" s="155">
        <v>0</v>
      </c>
      <c r="D114" s="173"/>
      <c r="E114" s="172">
        <v>0</v>
      </c>
    </row>
    <row r="115" spans="1:5" ht="27.75" customHeight="1" x14ac:dyDescent="0.25">
      <c r="A115" s="156" t="s">
        <v>639</v>
      </c>
      <c r="B115" s="46"/>
      <c r="C115" s="155">
        <v>0</v>
      </c>
      <c r="D115" s="173"/>
      <c r="E115" s="172">
        <v>0</v>
      </c>
    </row>
    <row r="116" spans="1:5" ht="27.75" customHeight="1" x14ac:dyDescent="0.25">
      <c r="A116" s="156" t="s">
        <v>640</v>
      </c>
      <c r="B116" s="46"/>
      <c r="C116" s="155">
        <v>0</v>
      </c>
      <c r="D116" s="173"/>
      <c r="E116" s="172">
        <v>0</v>
      </c>
    </row>
    <row r="117" spans="1:5" ht="27.75" customHeight="1" x14ac:dyDescent="0.25">
      <c r="A117" s="156" t="s">
        <v>641</v>
      </c>
      <c r="B117" s="46"/>
      <c r="C117" s="155">
        <v>0</v>
      </c>
      <c r="D117" s="173"/>
      <c r="E117" s="172">
        <v>0</v>
      </c>
    </row>
    <row r="118" spans="1:5" ht="27.75" customHeight="1" x14ac:dyDescent="0.25">
      <c r="A118" s="156" t="s">
        <v>642</v>
      </c>
      <c r="B118" s="46"/>
      <c r="C118" s="155">
        <v>0</v>
      </c>
      <c r="D118" s="173"/>
      <c r="E118" s="172">
        <v>0</v>
      </c>
    </row>
    <row r="119" spans="1:5" ht="27.75" customHeight="1" x14ac:dyDescent="0.25">
      <c r="A119" s="156" t="s">
        <v>643</v>
      </c>
      <c r="B119" s="46"/>
      <c r="C119" s="155">
        <v>0</v>
      </c>
      <c r="D119" s="173"/>
      <c r="E119" s="172">
        <v>0</v>
      </c>
    </row>
    <row r="120" spans="1:5" ht="27.75" customHeight="1" x14ac:dyDescent="0.25">
      <c r="A120" s="156" t="s">
        <v>644</v>
      </c>
      <c r="B120" s="46"/>
      <c r="C120" s="155">
        <v>0</v>
      </c>
      <c r="D120" s="173"/>
      <c r="E120" s="172">
        <v>0</v>
      </c>
    </row>
    <row r="121" spans="1:5" ht="27.75" customHeight="1" x14ac:dyDescent="0.25">
      <c r="A121" s="156" t="s">
        <v>651</v>
      </c>
      <c r="B121" s="46"/>
      <c r="C121" s="171" t="s">
        <v>74</v>
      </c>
      <c r="D121" s="172">
        <v>0</v>
      </c>
      <c r="E121" s="172">
        <v>0</v>
      </c>
    </row>
    <row r="122" spans="1:5" ht="27.75" customHeight="1" x14ac:dyDescent="0.25">
      <c r="A122" s="156" t="s">
        <v>653</v>
      </c>
      <c r="B122" s="46"/>
      <c r="C122" s="155" t="s">
        <v>78</v>
      </c>
      <c r="D122" s="173"/>
      <c r="E122" s="172">
        <v>0</v>
      </c>
    </row>
    <row r="123" spans="1:5" ht="27.75" customHeight="1" x14ac:dyDescent="0.25">
      <c r="A123" s="156" t="s">
        <v>654</v>
      </c>
      <c r="B123" s="46"/>
      <c r="C123" s="155" t="s">
        <v>78</v>
      </c>
      <c r="D123" s="173"/>
      <c r="E123" s="172">
        <v>0</v>
      </c>
    </row>
    <row r="124" spans="1:5" ht="27.75" customHeight="1" x14ac:dyDescent="0.25">
      <c r="A124" s="156" t="s">
        <v>655</v>
      </c>
      <c r="B124" s="46"/>
      <c r="C124" s="155" t="s">
        <v>78</v>
      </c>
      <c r="D124" s="173"/>
      <c r="E124" s="172">
        <v>0</v>
      </c>
    </row>
    <row r="125" spans="1:5" ht="27.75" customHeight="1" x14ac:dyDescent="0.25">
      <c r="A125" s="156" t="s">
        <v>656</v>
      </c>
      <c r="B125" s="46"/>
      <c r="C125" s="155" t="s">
        <v>78</v>
      </c>
      <c r="D125" s="173"/>
      <c r="E125" s="172">
        <v>0</v>
      </c>
    </row>
    <row r="126" spans="1:5" ht="27.75" customHeight="1" x14ac:dyDescent="0.25">
      <c r="A126" s="156" t="s">
        <v>657</v>
      </c>
      <c r="B126" s="46"/>
      <c r="C126" s="155" t="s">
        <v>78</v>
      </c>
      <c r="D126" s="173"/>
      <c r="E126" s="172">
        <v>0</v>
      </c>
    </row>
    <row r="127" spans="1:5" ht="27.75" customHeight="1" x14ac:dyDescent="0.25">
      <c r="A127" s="156" t="s">
        <v>659</v>
      </c>
      <c r="B127" s="46"/>
      <c r="C127" s="155">
        <v>0</v>
      </c>
      <c r="D127" s="173"/>
      <c r="E127" s="172">
        <v>0</v>
      </c>
    </row>
    <row r="128" spans="1:5" ht="27.75" customHeight="1" x14ac:dyDescent="0.25">
      <c r="A128" s="156" t="s">
        <v>660</v>
      </c>
      <c r="B128" s="46"/>
      <c r="C128" s="155">
        <v>0</v>
      </c>
      <c r="D128" s="173"/>
      <c r="E128" s="172">
        <v>0</v>
      </c>
    </row>
    <row r="129" spans="1:5" ht="27.75" customHeight="1" x14ac:dyDescent="0.25">
      <c r="A129" s="156" t="s">
        <v>661</v>
      </c>
      <c r="B129" s="46"/>
      <c r="C129" s="155">
        <v>0</v>
      </c>
      <c r="D129" s="173"/>
      <c r="E129" s="172">
        <v>0</v>
      </c>
    </row>
    <row r="130" spans="1:5" ht="27.75" customHeight="1" x14ac:dyDescent="0.25">
      <c r="A130" s="156" t="s">
        <v>662</v>
      </c>
      <c r="B130" s="46"/>
      <c r="C130" s="155">
        <v>0</v>
      </c>
      <c r="D130" s="173"/>
      <c r="E130" s="172">
        <v>0</v>
      </c>
    </row>
    <row r="131" spans="1:5" ht="27.75" customHeight="1" x14ac:dyDescent="0.25">
      <c r="A131" s="156" t="s">
        <v>663</v>
      </c>
      <c r="B131" s="46"/>
      <c r="C131" s="155">
        <v>0</v>
      </c>
      <c r="D131" s="173"/>
      <c r="E131" s="172">
        <v>0</v>
      </c>
    </row>
    <row r="132" spans="1:5" ht="27.75" customHeight="1" x14ac:dyDescent="0.25">
      <c r="A132" s="156" t="s">
        <v>664</v>
      </c>
      <c r="B132" s="46"/>
      <c r="C132" s="155">
        <v>0</v>
      </c>
      <c r="D132" s="173"/>
      <c r="E132" s="172">
        <v>0</v>
      </c>
    </row>
    <row r="133" spans="1:5" ht="27.75" customHeight="1" x14ac:dyDescent="0.25">
      <c r="A133" s="156" t="s">
        <v>665</v>
      </c>
      <c r="B133" s="46"/>
      <c r="C133" s="155">
        <v>0</v>
      </c>
      <c r="D133" s="173"/>
      <c r="E133" s="172">
        <v>0</v>
      </c>
    </row>
    <row r="134" spans="1:5" ht="27.75" customHeight="1" x14ac:dyDescent="0.25">
      <c r="A134" s="156" t="s">
        <v>666</v>
      </c>
      <c r="B134" s="46"/>
      <c r="C134" s="155">
        <v>0</v>
      </c>
      <c r="D134" s="173"/>
      <c r="E134" s="172">
        <v>0</v>
      </c>
    </row>
    <row r="135" spans="1:5" ht="27.75" customHeight="1" x14ac:dyDescent="0.25">
      <c r="A135" s="156" t="s">
        <v>667</v>
      </c>
      <c r="B135" s="46"/>
      <c r="C135" s="155">
        <v>0</v>
      </c>
      <c r="D135" s="173"/>
      <c r="E135" s="172">
        <v>0</v>
      </c>
    </row>
    <row r="136" spans="1:5" ht="27.75" customHeight="1" x14ac:dyDescent="0.25">
      <c r="A136" s="156" t="s">
        <v>668</v>
      </c>
      <c r="B136" s="46"/>
      <c r="C136" s="155">
        <v>0</v>
      </c>
      <c r="D136" s="173"/>
      <c r="E136" s="172">
        <v>0</v>
      </c>
    </row>
    <row r="137" spans="1:5" ht="27.75" customHeight="1" x14ac:dyDescent="0.25">
      <c r="A137" s="156" t="s">
        <v>669</v>
      </c>
      <c r="B137" s="46"/>
      <c r="C137" s="155">
        <v>0</v>
      </c>
      <c r="D137" s="173"/>
      <c r="E137" s="172">
        <v>0</v>
      </c>
    </row>
    <row r="138" spans="1:5" ht="27.75" customHeight="1" x14ac:dyDescent="0.25">
      <c r="A138" s="156" t="s">
        <v>670</v>
      </c>
      <c r="B138" s="46"/>
      <c r="C138" s="155">
        <v>0</v>
      </c>
      <c r="D138" s="173"/>
      <c r="E138" s="172">
        <v>0</v>
      </c>
    </row>
    <row r="139" spans="1:5" ht="27.75" customHeight="1" x14ac:dyDescent="0.25">
      <c r="A139" s="156" t="s">
        <v>671</v>
      </c>
      <c r="B139" s="46"/>
      <c r="C139" s="155">
        <v>0</v>
      </c>
      <c r="D139" s="173"/>
      <c r="E139" s="172">
        <v>0</v>
      </c>
    </row>
    <row r="140" spans="1:5" ht="27.75" customHeight="1" x14ac:dyDescent="0.25">
      <c r="A140" s="156" t="s">
        <v>672</v>
      </c>
      <c r="B140" s="46"/>
      <c r="C140" s="155">
        <v>0</v>
      </c>
      <c r="D140" s="173"/>
      <c r="E140" s="172">
        <v>0</v>
      </c>
    </row>
    <row r="141" spans="1:5" ht="27.75" customHeight="1" x14ac:dyDescent="0.25">
      <c r="A141" s="156" t="s">
        <v>673</v>
      </c>
      <c r="B141" s="46"/>
      <c r="C141" s="155">
        <v>0</v>
      </c>
      <c r="D141" s="173"/>
      <c r="E141" s="172">
        <v>0</v>
      </c>
    </row>
    <row r="142" spans="1:5" ht="27.75" customHeight="1" x14ac:dyDescent="0.25">
      <c r="A142" s="156" t="s">
        <v>680</v>
      </c>
      <c r="B142" s="46"/>
      <c r="C142" s="171" t="s">
        <v>74</v>
      </c>
      <c r="D142" s="172">
        <v>0</v>
      </c>
      <c r="E142" s="172">
        <v>0</v>
      </c>
    </row>
    <row r="143" spans="1:5" ht="27.75" customHeight="1" x14ac:dyDescent="0.25">
      <c r="A143" s="156" t="s">
        <v>682</v>
      </c>
      <c r="B143" s="46"/>
      <c r="C143" s="155" t="s">
        <v>78</v>
      </c>
      <c r="D143" s="173"/>
      <c r="E143" s="172">
        <v>0</v>
      </c>
    </row>
    <row r="144" spans="1:5" ht="27.75" customHeight="1" x14ac:dyDescent="0.25">
      <c r="A144" s="156" t="s">
        <v>683</v>
      </c>
      <c r="B144" s="46"/>
      <c r="C144" s="155" t="s">
        <v>78</v>
      </c>
      <c r="D144" s="173"/>
      <c r="E144" s="172">
        <v>0</v>
      </c>
    </row>
    <row r="145" spans="1:5" ht="27.75" customHeight="1" x14ac:dyDescent="0.25">
      <c r="A145" s="156" t="s">
        <v>684</v>
      </c>
      <c r="B145" s="46"/>
      <c r="C145" s="155" t="s">
        <v>78</v>
      </c>
      <c r="D145" s="173"/>
      <c r="E145" s="172">
        <v>0</v>
      </c>
    </row>
    <row r="146" spans="1:5" ht="27.75" customHeight="1" x14ac:dyDescent="0.25">
      <c r="A146" s="156" t="s">
        <v>685</v>
      </c>
      <c r="B146" s="46"/>
      <c r="C146" s="155" t="s">
        <v>78</v>
      </c>
      <c r="D146" s="173"/>
      <c r="E146" s="172">
        <v>0</v>
      </c>
    </row>
    <row r="147" spans="1:5" ht="27.75" customHeight="1" x14ac:dyDescent="0.25">
      <c r="A147" s="156" t="s">
        <v>686</v>
      </c>
      <c r="B147" s="46"/>
      <c r="C147" s="155" t="s">
        <v>78</v>
      </c>
      <c r="D147" s="173"/>
      <c r="E147" s="172">
        <v>0</v>
      </c>
    </row>
    <row r="148" spans="1:5" ht="27.75" customHeight="1" x14ac:dyDescent="0.25">
      <c r="A148" s="156" t="s">
        <v>688</v>
      </c>
      <c r="B148" s="46"/>
      <c r="C148" s="155">
        <v>0</v>
      </c>
      <c r="D148" s="173"/>
      <c r="E148" s="172">
        <v>0</v>
      </c>
    </row>
    <row r="149" spans="1:5" ht="27.75" customHeight="1" x14ac:dyDescent="0.25">
      <c r="A149" s="156" t="s">
        <v>689</v>
      </c>
      <c r="B149" s="46"/>
      <c r="C149" s="155">
        <v>0</v>
      </c>
      <c r="D149" s="173"/>
      <c r="E149" s="172">
        <v>0</v>
      </c>
    </row>
    <row r="150" spans="1:5" ht="27.75" customHeight="1" x14ac:dyDescent="0.25">
      <c r="A150" s="156" t="s">
        <v>690</v>
      </c>
      <c r="B150" s="46"/>
      <c r="C150" s="155">
        <v>0</v>
      </c>
      <c r="D150" s="173"/>
      <c r="E150" s="172">
        <v>0</v>
      </c>
    </row>
    <row r="151" spans="1:5" ht="27.75" customHeight="1" x14ac:dyDescent="0.25">
      <c r="A151" s="156" t="s">
        <v>691</v>
      </c>
      <c r="B151" s="46"/>
      <c r="C151" s="155">
        <v>0</v>
      </c>
      <c r="D151" s="173"/>
      <c r="E151" s="172">
        <v>0</v>
      </c>
    </row>
    <row r="152" spans="1:5" ht="27.75" customHeight="1" x14ac:dyDescent="0.25">
      <c r="A152" s="156" t="s">
        <v>692</v>
      </c>
      <c r="B152" s="46"/>
      <c r="C152" s="155">
        <v>0</v>
      </c>
      <c r="D152" s="173"/>
      <c r="E152" s="172">
        <v>0</v>
      </c>
    </row>
    <row r="153" spans="1:5" ht="27.75" customHeight="1" x14ac:dyDescent="0.25">
      <c r="A153" s="156" t="s">
        <v>693</v>
      </c>
      <c r="B153" s="46"/>
      <c r="C153" s="155">
        <v>0</v>
      </c>
      <c r="D153" s="173"/>
      <c r="E153" s="172">
        <v>0</v>
      </c>
    </row>
    <row r="154" spans="1:5" ht="27.75" customHeight="1" x14ac:dyDescent="0.25">
      <c r="A154" s="156" t="s">
        <v>694</v>
      </c>
      <c r="B154" s="46"/>
      <c r="C154" s="155">
        <v>0</v>
      </c>
      <c r="D154" s="173"/>
      <c r="E154" s="172">
        <v>0</v>
      </c>
    </row>
    <row r="155" spans="1:5" ht="27.75" customHeight="1" x14ac:dyDescent="0.25">
      <c r="A155" s="156" t="s">
        <v>695</v>
      </c>
      <c r="B155" s="46"/>
      <c r="C155" s="155">
        <v>0</v>
      </c>
      <c r="D155" s="173"/>
      <c r="E155" s="172">
        <v>0</v>
      </c>
    </row>
    <row r="156" spans="1:5" ht="27.75" customHeight="1" x14ac:dyDescent="0.25">
      <c r="A156" s="156" t="s">
        <v>696</v>
      </c>
      <c r="B156" s="46"/>
      <c r="C156" s="155">
        <v>0</v>
      </c>
      <c r="D156" s="173"/>
      <c r="E156" s="172">
        <v>0</v>
      </c>
    </row>
    <row r="157" spans="1:5" ht="27.75" customHeight="1" x14ac:dyDescent="0.25">
      <c r="A157" s="156" t="s">
        <v>697</v>
      </c>
      <c r="B157" s="46"/>
      <c r="C157" s="155">
        <v>0</v>
      </c>
      <c r="D157" s="173"/>
      <c r="E157" s="172">
        <v>0</v>
      </c>
    </row>
    <row r="158" spans="1:5" ht="27.75" customHeight="1" x14ac:dyDescent="0.25">
      <c r="A158" s="156" t="s">
        <v>698</v>
      </c>
      <c r="B158" s="46"/>
      <c r="C158" s="155">
        <v>0</v>
      </c>
      <c r="D158" s="173"/>
      <c r="E158" s="172">
        <v>0</v>
      </c>
    </row>
    <row r="159" spans="1:5" ht="27.75" customHeight="1" x14ac:dyDescent="0.25">
      <c r="A159" s="156" t="s">
        <v>699</v>
      </c>
      <c r="B159" s="46"/>
      <c r="C159" s="155">
        <v>0</v>
      </c>
      <c r="D159" s="173"/>
      <c r="E159" s="172">
        <v>0</v>
      </c>
    </row>
    <row r="160" spans="1:5" ht="27.75" customHeight="1" x14ac:dyDescent="0.25">
      <c r="A160" s="156" t="s">
        <v>700</v>
      </c>
      <c r="B160" s="46"/>
      <c r="C160" s="155">
        <v>0</v>
      </c>
      <c r="D160" s="173"/>
      <c r="E160" s="172">
        <v>0</v>
      </c>
    </row>
    <row r="161" spans="1:5" ht="27.75" customHeight="1" x14ac:dyDescent="0.25">
      <c r="A161" s="156" t="s">
        <v>701</v>
      </c>
      <c r="B161" s="46"/>
      <c r="C161" s="155">
        <v>0</v>
      </c>
      <c r="D161" s="173"/>
      <c r="E161" s="172">
        <v>0</v>
      </c>
    </row>
    <row r="162" spans="1:5" ht="27.75" customHeight="1" x14ac:dyDescent="0.25">
      <c r="A162" s="156" t="s">
        <v>702</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41C988DB-141B-44BB-9504-B3A46A03F556}"/>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95657-B93F-4F9D-B1F8-37C613E579F7}">
  <sheetPr>
    <pageSetUpPr fitToPage="1"/>
  </sheetPr>
  <dimension ref="A1:E164"/>
  <sheetViews>
    <sheetView zoomScale="80" zoomScaleNormal="80" zoomScaleSheetLayoutView="100" workbookViewId="0">
      <selection activeCell="G16" sqref="G16"/>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40</v>
      </c>
      <c r="B1" s="423"/>
      <c r="C1" s="423"/>
      <c r="D1" s="164"/>
      <c r="E1" s="164"/>
    </row>
    <row r="2" spans="1:5" ht="35.1" customHeight="1" x14ac:dyDescent="0.25">
      <c r="A2" s="366" t="str">
        <f>Overview!B4&amp; " - Effective from "&amp;Overview!D4&amp;" - "&amp;Overview!E4&amp;" Supplier of Last Resort and Eligible Bad Debt Pass-Through Costs in NGED West Midlands Area (GSP Group _E)"</f>
        <v>Southern Electric Power Distribution plc - Effective from 1 April 2027 - Final Supplier of Last Resort and Eligible Bad Debt Pass-Through Costs in NGED West Midlands Area (GSP Group _E)</v>
      </c>
      <c r="B2" s="404"/>
      <c r="C2" s="404"/>
      <c r="D2" s="404"/>
      <c r="E2" s="405"/>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charges_E'!$A$13:$B$45,2,0)</f>
        <v>175, 341-342, EA0</v>
      </c>
      <c r="C5" s="171" t="s">
        <v>74</v>
      </c>
      <c r="D5" s="172">
        <v>0</v>
      </c>
      <c r="E5" s="172">
        <v>0</v>
      </c>
    </row>
    <row r="6" spans="1:5" ht="27" customHeight="1" x14ac:dyDescent="0.25">
      <c r="A6" s="17" t="s">
        <v>76</v>
      </c>
      <c r="B6" s="46" t="str">
        <f>VLOOKUP(A6,'Annex 1 LV, HV &amp; UMS charges_E'!$A$13:$B$45,2,0)</f>
        <v>E10, E15, E20, E30, E40, EA1</v>
      </c>
      <c r="C6" s="155" t="s">
        <v>78</v>
      </c>
      <c r="D6" s="173"/>
      <c r="E6" s="172">
        <v>0</v>
      </c>
    </row>
    <row r="7" spans="1:5" ht="27" customHeight="1" x14ac:dyDescent="0.25">
      <c r="A7" s="17" t="s">
        <v>79</v>
      </c>
      <c r="B7" s="46" t="str">
        <f>VLOOKUP(A7,'Annex 1 LV, HV &amp; UMS charges_E'!$A$13:$B$45,2,0)</f>
        <v>E11, E16, E21, E31, E41, EA2</v>
      </c>
      <c r="C7" s="155" t="s">
        <v>78</v>
      </c>
      <c r="D7" s="173"/>
      <c r="E7" s="172">
        <v>0</v>
      </c>
    </row>
    <row r="8" spans="1:5" ht="27" customHeight="1" x14ac:dyDescent="0.25">
      <c r="A8" s="17" t="s">
        <v>81</v>
      </c>
      <c r="B8" s="46" t="str">
        <f>VLOOKUP(A8,'Annex 1 LV, HV &amp; UMS charges_E'!$A$13:$B$45,2,0)</f>
        <v>E12, E17, E22, E32, E42, EA3</v>
      </c>
      <c r="C8" s="155" t="s">
        <v>78</v>
      </c>
      <c r="D8" s="173"/>
      <c r="E8" s="172">
        <v>0</v>
      </c>
    </row>
    <row r="9" spans="1:5" ht="27" customHeight="1" x14ac:dyDescent="0.25">
      <c r="A9" s="17" t="s">
        <v>83</v>
      </c>
      <c r="B9" s="46" t="str">
        <f>VLOOKUP(A9,'Annex 1 LV, HV &amp; UMS charges_E'!$A$13:$B$45,2,0)</f>
        <v>E13, E18, E23, E33, E43, EA4</v>
      </c>
      <c r="C9" s="155" t="s">
        <v>78</v>
      </c>
      <c r="D9" s="173"/>
      <c r="E9" s="172">
        <v>0</v>
      </c>
    </row>
    <row r="10" spans="1:5" ht="27" customHeight="1" x14ac:dyDescent="0.25">
      <c r="A10" s="17" t="s">
        <v>85</v>
      </c>
      <c r="B10" s="46" t="str">
        <f>VLOOKUP(A10,'Annex 1 LV, HV &amp; UMS charges_E'!$A$13:$B$45,2,0)</f>
        <v>E14, E19, E24, E34, E44, EA5</v>
      </c>
      <c r="C10" s="155" t="s">
        <v>78</v>
      </c>
      <c r="D10" s="173"/>
      <c r="E10" s="172">
        <v>0</v>
      </c>
    </row>
    <row r="11" spans="1:5" ht="27" customHeight="1" x14ac:dyDescent="0.25">
      <c r="A11" s="156" t="s">
        <v>88</v>
      </c>
      <c r="B11" s="46" t="str">
        <f>VLOOKUP(A11,'Annex 1 LV, HV &amp; UMS charges_E'!$A$13:$B$45,2,0)</f>
        <v>E05</v>
      </c>
      <c r="C11" s="155">
        <v>0</v>
      </c>
      <c r="D11" s="173"/>
      <c r="E11" s="172">
        <v>0</v>
      </c>
    </row>
    <row r="12" spans="1:5" ht="27" customHeight="1" x14ac:dyDescent="0.25">
      <c r="A12" s="156" t="s">
        <v>90</v>
      </c>
      <c r="B12" s="46" t="str">
        <f>VLOOKUP(A12,'Annex 1 LV, HV &amp; UMS charges_E'!$A$13:$B$45,2,0)</f>
        <v>E06</v>
      </c>
      <c r="C12" s="155">
        <v>0</v>
      </c>
      <c r="D12" s="173"/>
      <c r="E12" s="172">
        <v>0</v>
      </c>
    </row>
    <row r="13" spans="1:5" ht="27" customHeight="1" x14ac:dyDescent="0.25">
      <c r="A13" s="156" t="s">
        <v>92</v>
      </c>
      <c r="B13" s="46" t="str">
        <f>VLOOKUP(A13,'Annex 1 LV, HV &amp; UMS charges_E'!$A$13:$B$45,2,0)</f>
        <v>E07</v>
      </c>
      <c r="C13" s="155">
        <v>0</v>
      </c>
      <c r="D13" s="173"/>
      <c r="E13" s="172">
        <v>0</v>
      </c>
    </row>
    <row r="14" spans="1:5" ht="27.75" customHeight="1" x14ac:dyDescent="0.25">
      <c r="A14" s="156" t="s">
        <v>94</v>
      </c>
      <c r="B14" s="46" t="str">
        <f>VLOOKUP(A14,'Annex 1 LV, HV &amp; UMS charges_E'!$A$13:$B$45,2,0)</f>
        <v>E08</v>
      </c>
      <c r="C14" s="155">
        <v>0</v>
      </c>
      <c r="D14" s="173"/>
      <c r="E14" s="172">
        <v>0</v>
      </c>
    </row>
    <row r="15" spans="1:5" ht="27.75" customHeight="1" x14ac:dyDescent="0.25">
      <c r="A15" s="160" t="s">
        <v>96</v>
      </c>
      <c r="B15" s="46" t="str">
        <f>VLOOKUP(A15,'Annex 1 LV, HV &amp; UMS charges_E'!$A$13:$B$45,2,0)</f>
        <v>E09</v>
      </c>
      <c r="C15" s="155">
        <v>0</v>
      </c>
      <c r="D15" s="173"/>
      <c r="E15" s="172">
        <v>0</v>
      </c>
    </row>
    <row r="16" spans="1:5" ht="27.75" customHeight="1" x14ac:dyDescent="0.25">
      <c r="A16" s="160" t="s">
        <v>98</v>
      </c>
      <c r="B16" s="46" t="str">
        <f>VLOOKUP(A16,'Annex 1 LV, HV &amp; UMS charges_E'!$A$13:$B$45,2,0)</f>
        <v>E35</v>
      </c>
      <c r="C16" s="155">
        <v>0</v>
      </c>
      <c r="D16" s="173"/>
      <c r="E16" s="172">
        <v>0</v>
      </c>
    </row>
    <row r="17" spans="1:5" ht="27.75" customHeight="1" x14ac:dyDescent="0.25">
      <c r="A17" s="160" t="s">
        <v>100</v>
      </c>
      <c r="B17" s="46" t="str">
        <f>VLOOKUP(A17,'Annex 1 LV, HV &amp; UMS charges_E'!$A$13:$B$45,2,0)</f>
        <v>E36</v>
      </c>
      <c r="C17" s="155">
        <v>0</v>
      </c>
      <c r="D17" s="173"/>
      <c r="E17" s="172">
        <v>0</v>
      </c>
    </row>
    <row r="18" spans="1:5" ht="27.75" customHeight="1" x14ac:dyDescent="0.25">
      <c r="A18" s="160" t="s">
        <v>102</v>
      </c>
      <c r="B18" s="46" t="str">
        <f>VLOOKUP(A18,'Annex 1 LV, HV &amp; UMS charges_E'!$A$13:$B$45,2,0)</f>
        <v>E37</v>
      </c>
      <c r="C18" s="155">
        <v>0</v>
      </c>
      <c r="D18" s="173"/>
      <c r="E18" s="172">
        <v>0</v>
      </c>
    </row>
    <row r="19" spans="1:5" ht="27.75" customHeight="1" x14ac:dyDescent="0.25">
      <c r="A19" s="160" t="s">
        <v>104</v>
      </c>
      <c r="B19" s="46" t="str">
        <f>VLOOKUP(A19,'Annex 1 LV, HV &amp; UMS charges_E'!$A$13:$B$45,2,0)</f>
        <v>E38</v>
      </c>
      <c r="C19" s="155">
        <v>0</v>
      </c>
      <c r="D19" s="173"/>
      <c r="E19" s="172">
        <v>0</v>
      </c>
    </row>
    <row r="20" spans="1:5" ht="27.75" customHeight="1" x14ac:dyDescent="0.25">
      <c r="A20" s="160" t="s">
        <v>106</v>
      </c>
      <c r="B20" s="46" t="str">
        <f>VLOOKUP(A20,'Annex 1 LV, HV &amp; UMS charges_E'!$A$13:$B$45,2,0)</f>
        <v>E39</v>
      </c>
      <c r="C20" s="155">
        <v>0</v>
      </c>
      <c r="D20" s="173"/>
      <c r="E20" s="172">
        <v>0</v>
      </c>
    </row>
    <row r="21" spans="1:5" ht="27.75" customHeight="1" x14ac:dyDescent="0.25">
      <c r="A21" s="160" t="s">
        <v>108</v>
      </c>
      <c r="B21" s="46" t="str">
        <f>VLOOKUP(A21,'Annex 1 LV, HV &amp; UMS charges_E'!$A$13:$B$45,2,0)</f>
        <v>E25</v>
      </c>
      <c r="C21" s="155">
        <v>0</v>
      </c>
      <c r="D21" s="173"/>
      <c r="E21" s="172">
        <v>0</v>
      </c>
    </row>
    <row r="22" spans="1:5" ht="27.75" customHeight="1" x14ac:dyDescent="0.25">
      <c r="A22" s="160" t="s">
        <v>110</v>
      </c>
      <c r="B22" s="46" t="str">
        <f>VLOOKUP(A22,'Annex 1 LV, HV &amp; UMS charges_E'!$A$13:$B$45,2,0)</f>
        <v>E26</v>
      </c>
      <c r="C22" s="155">
        <v>0</v>
      </c>
      <c r="D22" s="173"/>
      <c r="E22" s="172">
        <v>0</v>
      </c>
    </row>
    <row r="23" spans="1:5" ht="27.75" customHeight="1" x14ac:dyDescent="0.25">
      <c r="A23" s="156" t="s">
        <v>112</v>
      </c>
      <c r="B23" s="46" t="str">
        <f>VLOOKUP(A23,'Annex 1 LV, HV &amp; UMS charges_E'!$A$13:$B$45,2,0)</f>
        <v>E27</v>
      </c>
      <c r="C23" s="155">
        <v>0</v>
      </c>
      <c r="D23" s="173"/>
      <c r="E23" s="172">
        <v>0</v>
      </c>
    </row>
    <row r="24" spans="1:5" ht="27.75" customHeight="1" x14ac:dyDescent="0.25">
      <c r="A24" s="156" t="s">
        <v>114</v>
      </c>
      <c r="B24" s="46" t="str">
        <f>VLOOKUP(A24,'Annex 1 LV, HV &amp; UMS charges_E'!$A$13:$B$45,2,0)</f>
        <v>E28</v>
      </c>
      <c r="C24" s="155">
        <v>0</v>
      </c>
      <c r="D24" s="173"/>
      <c r="E24" s="172">
        <v>0</v>
      </c>
    </row>
    <row r="25" spans="1:5" ht="27.75" customHeight="1" x14ac:dyDescent="0.25">
      <c r="A25" s="156" t="s">
        <v>116</v>
      </c>
      <c r="B25" s="46" t="str">
        <f>VLOOKUP(A25,'Annex 1 LV, HV &amp; UMS charges_E'!$A$13:$B$45,2,0)</f>
        <v>E29</v>
      </c>
      <c r="C25" s="155">
        <v>0</v>
      </c>
      <c r="D25" s="173"/>
      <c r="E25" s="172">
        <v>0</v>
      </c>
    </row>
    <row r="26" spans="1:5" ht="27.75" customHeight="1" x14ac:dyDescent="0.25">
      <c r="A26" s="156" t="s">
        <v>518</v>
      </c>
      <c r="B26" s="46"/>
      <c r="C26" s="171" t="s">
        <v>74</v>
      </c>
      <c r="D26" s="172">
        <v>0</v>
      </c>
      <c r="E26" s="172">
        <v>0</v>
      </c>
    </row>
    <row r="27" spans="1:5" ht="27.75" customHeight="1" x14ac:dyDescent="0.25">
      <c r="A27" s="156" t="s">
        <v>520</v>
      </c>
      <c r="B27" s="46"/>
      <c r="C27" s="155" t="s">
        <v>78</v>
      </c>
      <c r="D27" s="173"/>
      <c r="E27" s="172">
        <v>0</v>
      </c>
    </row>
    <row r="28" spans="1:5" ht="27.75" customHeight="1" x14ac:dyDescent="0.25">
      <c r="A28" s="156" t="s">
        <v>521</v>
      </c>
      <c r="B28" s="46"/>
      <c r="C28" s="155" t="s">
        <v>78</v>
      </c>
      <c r="D28" s="173"/>
      <c r="E28" s="172">
        <v>0</v>
      </c>
    </row>
    <row r="29" spans="1:5" ht="27.75" customHeight="1" x14ac:dyDescent="0.25">
      <c r="A29" s="156" t="s">
        <v>522</v>
      </c>
      <c r="B29" s="46"/>
      <c r="C29" s="155" t="s">
        <v>78</v>
      </c>
      <c r="D29" s="173"/>
      <c r="E29" s="172">
        <v>0</v>
      </c>
    </row>
    <row r="30" spans="1:5" ht="27.75" customHeight="1" x14ac:dyDescent="0.25">
      <c r="A30" s="156" t="s">
        <v>523</v>
      </c>
      <c r="B30" s="46"/>
      <c r="C30" s="155" t="s">
        <v>78</v>
      </c>
      <c r="D30" s="173"/>
      <c r="E30" s="172">
        <v>0</v>
      </c>
    </row>
    <row r="31" spans="1:5" ht="27.75" customHeight="1" x14ac:dyDescent="0.25">
      <c r="A31" s="156" t="s">
        <v>524</v>
      </c>
      <c r="B31" s="46"/>
      <c r="C31" s="155" t="s">
        <v>78</v>
      </c>
      <c r="D31" s="173"/>
      <c r="E31" s="172">
        <v>0</v>
      </c>
    </row>
    <row r="32" spans="1:5" ht="27.75" customHeight="1" x14ac:dyDescent="0.25">
      <c r="A32" s="156" t="s">
        <v>526</v>
      </c>
      <c r="B32" s="46"/>
      <c r="C32" s="155">
        <v>0</v>
      </c>
      <c r="D32" s="173"/>
      <c r="E32" s="172">
        <v>0</v>
      </c>
    </row>
    <row r="33" spans="1:5" ht="27.75" customHeight="1" x14ac:dyDescent="0.25">
      <c r="A33" s="156" t="s">
        <v>527</v>
      </c>
      <c r="B33" s="46"/>
      <c r="C33" s="155">
        <v>0</v>
      </c>
      <c r="D33" s="173"/>
      <c r="E33" s="172">
        <v>0</v>
      </c>
    </row>
    <row r="34" spans="1:5" ht="27.75" customHeight="1" x14ac:dyDescent="0.25">
      <c r="A34" s="156" t="s">
        <v>528</v>
      </c>
      <c r="B34" s="46"/>
      <c r="C34" s="155">
        <v>0</v>
      </c>
      <c r="D34" s="173"/>
      <c r="E34" s="172">
        <v>0</v>
      </c>
    </row>
    <row r="35" spans="1:5" ht="27.75" customHeight="1" x14ac:dyDescent="0.25">
      <c r="A35" s="156" t="s">
        <v>529</v>
      </c>
      <c r="B35" s="46"/>
      <c r="C35" s="155">
        <v>0</v>
      </c>
      <c r="D35" s="173"/>
      <c r="E35" s="172">
        <v>0</v>
      </c>
    </row>
    <row r="36" spans="1:5" ht="27.75" customHeight="1" x14ac:dyDescent="0.25">
      <c r="A36" s="156" t="s">
        <v>530</v>
      </c>
      <c r="B36" s="46"/>
      <c r="C36" s="155">
        <v>0</v>
      </c>
      <c r="D36" s="173"/>
      <c r="E36" s="172">
        <v>0</v>
      </c>
    </row>
    <row r="37" spans="1:5" ht="27.75" customHeight="1" x14ac:dyDescent="0.25">
      <c r="A37" s="160" t="s">
        <v>535</v>
      </c>
      <c r="B37" s="46"/>
      <c r="C37" s="171" t="s">
        <v>74</v>
      </c>
      <c r="D37" s="172">
        <v>0</v>
      </c>
      <c r="E37" s="172">
        <v>0</v>
      </c>
    </row>
    <row r="38" spans="1:5" ht="27.75" customHeight="1" x14ac:dyDescent="0.25">
      <c r="A38" s="156" t="s">
        <v>537</v>
      </c>
      <c r="B38" s="46"/>
      <c r="C38" s="155" t="s">
        <v>78</v>
      </c>
      <c r="D38" s="173"/>
      <c r="E38" s="172">
        <v>0</v>
      </c>
    </row>
    <row r="39" spans="1:5" ht="27.75" customHeight="1" x14ac:dyDescent="0.25">
      <c r="A39" s="156" t="s">
        <v>538</v>
      </c>
      <c r="B39" s="46"/>
      <c r="C39" s="155" t="s">
        <v>78</v>
      </c>
      <c r="D39" s="173"/>
      <c r="E39" s="172">
        <v>0</v>
      </c>
    </row>
    <row r="40" spans="1:5" ht="27.75" customHeight="1" x14ac:dyDescent="0.25">
      <c r="A40" s="156" t="s">
        <v>539</v>
      </c>
      <c r="B40" s="46"/>
      <c r="C40" s="155" t="s">
        <v>78</v>
      </c>
      <c r="D40" s="173"/>
      <c r="E40" s="172">
        <v>0</v>
      </c>
    </row>
    <row r="41" spans="1:5" ht="27.75" customHeight="1" x14ac:dyDescent="0.25">
      <c r="A41" s="156" t="s">
        <v>540</v>
      </c>
      <c r="B41" s="46"/>
      <c r="C41" s="155" t="s">
        <v>78</v>
      </c>
      <c r="D41" s="173"/>
      <c r="E41" s="172">
        <v>0</v>
      </c>
    </row>
    <row r="42" spans="1:5" ht="27.75" customHeight="1" x14ac:dyDescent="0.25">
      <c r="A42" s="156" t="s">
        <v>541</v>
      </c>
      <c r="B42" s="46"/>
      <c r="C42" s="155" t="s">
        <v>78</v>
      </c>
      <c r="D42" s="173"/>
      <c r="E42" s="172">
        <v>0</v>
      </c>
    </row>
    <row r="43" spans="1:5" ht="27.75" customHeight="1" x14ac:dyDescent="0.25">
      <c r="A43" s="156" t="s">
        <v>543</v>
      </c>
      <c r="B43" s="46"/>
      <c r="C43" s="155">
        <v>0</v>
      </c>
      <c r="D43" s="173"/>
      <c r="E43" s="172">
        <v>0</v>
      </c>
    </row>
    <row r="44" spans="1:5" ht="27.75" customHeight="1" x14ac:dyDescent="0.25">
      <c r="A44" s="156" t="s">
        <v>544</v>
      </c>
      <c r="B44" s="46"/>
      <c r="C44" s="155">
        <v>0</v>
      </c>
      <c r="D44" s="173"/>
      <c r="E44" s="172">
        <v>0</v>
      </c>
    </row>
    <row r="45" spans="1:5" ht="27.75" customHeight="1" x14ac:dyDescent="0.25">
      <c r="A45" s="156" t="s">
        <v>545</v>
      </c>
      <c r="B45" s="46"/>
      <c r="C45" s="155">
        <v>0</v>
      </c>
      <c r="D45" s="173"/>
      <c r="E45" s="172">
        <v>0</v>
      </c>
    </row>
    <row r="46" spans="1:5" ht="27.75" customHeight="1" x14ac:dyDescent="0.25">
      <c r="A46" s="156" t="s">
        <v>546</v>
      </c>
      <c r="B46" s="46"/>
      <c r="C46" s="155">
        <v>0</v>
      </c>
      <c r="D46" s="173"/>
      <c r="E46" s="172">
        <v>0</v>
      </c>
    </row>
    <row r="47" spans="1:5" ht="27.75" customHeight="1" x14ac:dyDescent="0.25">
      <c r="A47" s="156" t="s">
        <v>547</v>
      </c>
      <c r="B47" s="46"/>
      <c r="C47" s="155">
        <v>0</v>
      </c>
      <c r="D47" s="173"/>
      <c r="E47" s="172">
        <v>0</v>
      </c>
    </row>
    <row r="48" spans="1:5" ht="27.75" customHeight="1" x14ac:dyDescent="0.25">
      <c r="A48" s="156" t="s">
        <v>548</v>
      </c>
      <c r="B48" s="46"/>
      <c r="C48" s="155">
        <v>0</v>
      </c>
      <c r="D48" s="173"/>
      <c r="E48" s="172">
        <v>0</v>
      </c>
    </row>
    <row r="49" spans="1:5" ht="27.75" customHeight="1" x14ac:dyDescent="0.25">
      <c r="A49" s="156" t="s">
        <v>549</v>
      </c>
      <c r="B49" s="46"/>
      <c r="C49" s="155">
        <v>0</v>
      </c>
      <c r="D49" s="173"/>
      <c r="E49" s="172">
        <v>0</v>
      </c>
    </row>
    <row r="50" spans="1:5" ht="27.75" customHeight="1" x14ac:dyDescent="0.25">
      <c r="A50" s="156" t="s">
        <v>550</v>
      </c>
      <c r="B50" s="46"/>
      <c r="C50" s="155">
        <v>0</v>
      </c>
      <c r="D50" s="173"/>
      <c r="E50" s="172">
        <v>0</v>
      </c>
    </row>
    <row r="51" spans="1:5" ht="27.75" customHeight="1" x14ac:dyDescent="0.25">
      <c r="A51" s="156" t="s">
        <v>551</v>
      </c>
      <c r="B51" s="46"/>
      <c r="C51" s="155">
        <v>0</v>
      </c>
      <c r="D51" s="173"/>
      <c r="E51" s="172">
        <v>0</v>
      </c>
    </row>
    <row r="52" spans="1:5" ht="27.75" customHeight="1" x14ac:dyDescent="0.25">
      <c r="A52" s="156" t="s">
        <v>552</v>
      </c>
      <c r="B52" s="46"/>
      <c r="C52" s="155">
        <v>0</v>
      </c>
      <c r="D52" s="173"/>
      <c r="E52" s="172">
        <v>0</v>
      </c>
    </row>
    <row r="53" spans="1:5" ht="27.75" customHeight="1" x14ac:dyDescent="0.25">
      <c r="A53" s="156" t="s">
        <v>553</v>
      </c>
      <c r="B53" s="46"/>
      <c r="C53" s="155">
        <v>0</v>
      </c>
      <c r="D53" s="173"/>
      <c r="E53" s="172">
        <v>0</v>
      </c>
    </row>
    <row r="54" spans="1:5" ht="27.75" customHeight="1" x14ac:dyDescent="0.25">
      <c r="A54" s="156" t="s">
        <v>554</v>
      </c>
      <c r="B54" s="46"/>
      <c r="C54" s="155">
        <v>0</v>
      </c>
      <c r="D54" s="173"/>
      <c r="E54" s="172">
        <v>0</v>
      </c>
    </row>
    <row r="55" spans="1:5" ht="27.75" customHeight="1" x14ac:dyDescent="0.25">
      <c r="A55" s="156" t="s">
        <v>555</v>
      </c>
      <c r="B55" s="46"/>
      <c r="C55" s="155">
        <v>0</v>
      </c>
      <c r="D55" s="173"/>
      <c r="E55" s="172">
        <v>0</v>
      </c>
    </row>
    <row r="56" spans="1:5" ht="27.75" customHeight="1" x14ac:dyDescent="0.25">
      <c r="A56" s="156" t="s">
        <v>556</v>
      </c>
      <c r="B56" s="46"/>
      <c r="C56" s="155">
        <v>0</v>
      </c>
      <c r="D56" s="173"/>
      <c r="E56" s="172">
        <v>0</v>
      </c>
    </row>
    <row r="57" spans="1:5" ht="27.75" customHeight="1" x14ac:dyDescent="0.25">
      <c r="A57" s="156" t="s">
        <v>557</v>
      </c>
      <c r="B57" s="46"/>
      <c r="C57" s="155">
        <v>0</v>
      </c>
      <c r="D57" s="173"/>
      <c r="E57" s="172">
        <v>0</v>
      </c>
    </row>
    <row r="58" spans="1:5" ht="27.75" customHeight="1" x14ac:dyDescent="0.25">
      <c r="A58" s="156" t="s">
        <v>564</v>
      </c>
      <c r="B58" s="46"/>
      <c r="C58" s="171" t="s">
        <v>74</v>
      </c>
      <c r="D58" s="172">
        <v>0</v>
      </c>
      <c r="E58" s="172">
        <v>0</v>
      </c>
    </row>
    <row r="59" spans="1:5" ht="27.75" customHeight="1" x14ac:dyDescent="0.25">
      <c r="A59" s="156" t="s">
        <v>566</v>
      </c>
      <c r="B59" s="46"/>
      <c r="C59" s="155" t="s">
        <v>78</v>
      </c>
      <c r="D59" s="173"/>
      <c r="E59" s="172">
        <v>0</v>
      </c>
    </row>
    <row r="60" spans="1:5" ht="27.75" customHeight="1" x14ac:dyDescent="0.25">
      <c r="A60" s="156" t="s">
        <v>567</v>
      </c>
      <c r="B60" s="46"/>
      <c r="C60" s="155" t="s">
        <v>78</v>
      </c>
      <c r="D60" s="173"/>
      <c r="E60" s="172">
        <v>0</v>
      </c>
    </row>
    <row r="61" spans="1:5" ht="27.75" customHeight="1" x14ac:dyDescent="0.25">
      <c r="A61" s="156" t="s">
        <v>568</v>
      </c>
      <c r="B61" s="46"/>
      <c r="C61" s="155" t="s">
        <v>78</v>
      </c>
      <c r="D61" s="173"/>
      <c r="E61" s="172">
        <v>0</v>
      </c>
    </row>
    <row r="62" spans="1:5" ht="27.75" customHeight="1" x14ac:dyDescent="0.25">
      <c r="A62" s="156" t="s">
        <v>569</v>
      </c>
      <c r="B62" s="46"/>
      <c r="C62" s="155" t="s">
        <v>78</v>
      </c>
      <c r="D62" s="173"/>
      <c r="E62" s="172">
        <v>0</v>
      </c>
    </row>
    <row r="63" spans="1:5" ht="27.75" customHeight="1" x14ac:dyDescent="0.25">
      <c r="A63" s="156" t="s">
        <v>570</v>
      </c>
      <c r="B63" s="46"/>
      <c r="C63" s="155" t="s">
        <v>78</v>
      </c>
      <c r="D63" s="173"/>
      <c r="E63" s="172">
        <v>0</v>
      </c>
    </row>
    <row r="64" spans="1:5" ht="27.75" customHeight="1" x14ac:dyDescent="0.25">
      <c r="A64" s="156" t="s">
        <v>572</v>
      </c>
      <c r="B64" s="46"/>
      <c r="C64" s="155">
        <v>0</v>
      </c>
      <c r="D64" s="173"/>
      <c r="E64" s="172">
        <v>0</v>
      </c>
    </row>
    <row r="65" spans="1:5" ht="27.75" customHeight="1" x14ac:dyDescent="0.25">
      <c r="A65" s="156" t="s">
        <v>573</v>
      </c>
      <c r="B65" s="46"/>
      <c r="C65" s="155">
        <v>0</v>
      </c>
      <c r="D65" s="173"/>
      <c r="E65" s="172">
        <v>0</v>
      </c>
    </row>
    <row r="66" spans="1:5" ht="27.75" customHeight="1" x14ac:dyDescent="0.25">
      <c r="A66" s="156" t="s">
        <v>574</v>
      </c>
      <c r="B66" s="46"/>
      <c r="C66" s="155">
        <v>0</v>
      </c>
      <c r="D66" s="173"/>
      <c r="E66" s="172">
        <v>0</v>
      </c>
    </row>
    <row r="67" spans="1:5" ht="27.75" customHeight="1" x14ac:dyDescent="0.25">
      <c r="A67" s="156" t="s">
        <v>575</v>
      </c>
      <c r="B67" s="46"/>
      <c r="C67" s="155">
        <v>0</v>
      </c>
      <c r="D67" s="173"/>
      <c r="E67" s="172">
        <v>0</v>
      </c>
    </row>
    <row r="68" spans="1:5" ht="27.75" customHeight="1" x14ac:dyDescent="0.25">
      <c r="A68" s="156" t="s">
        <v>576</v>
      </c>
      <c r="B68" s="46"/>
      <c r="C68" s="155">
        <v>0</v>
      </c>
      <c r="D68" s="173"/>
      <c r="E68" s="172">
        <v>0</v>
      </c>
    </row>
    <row r="69" spans="1:5" ht="27.75" customHeight="1" x14ac:dyDescent="0.25">
      <c r="A69" s="156" t="s">
        <v>577</v>
      </c>
      <c r="B69" s="46"/>
      <c r="C69" s="155">
        <v>0</v>
      </c>
      <c r="D69" s="173"/>
      <c r="E69" s="172">
        <v>0</v>
      </c>
    </row>
    <row r="70" spans="1:5" ht="27.75" customHeight="1" x14ac:dyDescent="0.25">
      <c r="A70" s="156" t="s">
        <v>578</v>
      </c>
      <c r="B70" s="46"/>
      <c r="C70" s="155">
        <v>0</v>
      </c>
      <c r="D70" s="173"/>
      <c r="E70" s="172">
        <v>0</v>
      </c>
    </row>
    <row r="71" spans="1:5" ht="27.75" customHeight="1" x14ac:dyDescent="0.25">
      <c r="A71" s="156" t="s">
        <v>579</v>
      </c>
      <c r="B71" s="46"/>
      <c r="C71" s="155">
        <v>0</v>
      </c>
      <c r="D71" s="173"/>
      <c r="E71" s="172">
        <v>0</v>
      </c>
    </row>
    <row r="72" spans="1:5" ht="27.75" customHeight="1" x14ac:dyDescent="0.25">
      <c r="A72" s="156" t="s">
        <v>580</v>
      </c>
      <c r="B72" s="46"/>
      <c r="C72" s="155">
        <v>0</v>
      </c>
      <c r="D72" s="173"/>
      <c r="E72" s="172">
        <v>0</v>
      </c>
    </row>
    <row r="73" spans="1:5" ht="27.75" customHeight="1" x14ac:dyDescent="0.25">
      <c r="A73" s="156" t="s">
        <v>581</v>
      </c>
      <c r="B73" s="46"/>
      <c r="C73" s="155">
        <v>0</v>
      </c>
      <c r="D73" s="173"/>
      <c r="E73" s="172">
        <v>0</v>
      </c>
    </row>
    <row r="74" spans="1:5" ht="27.75" customHeight="1" x14ac:dyDescent="0.25">
      <c r="A74" s="156" t="s">
        <v>582</v>
      </c>
      <c r="B74" s="46"/>
      <c r="C74" s="155">
        <v>0</v>
      </c>
      <c r="D74" s="173"/>
      <c r="E74" s="172">
        <v>0</v>
      </c>
    </row>
    <row r="75" spans="1:5" ht="27.75" customHeight="1" x14ac:dyDescent="0.25">
      <c r="A75" s="156" t="s">
        <v>583</v>
      </c>
      <c r="B75" s="46"/>
      <c r="C75" s="155">
        <v>0</v>
      </c>
      <c r="D75" s="173"/>
      <c r="E75" s="172">
        <v>0</v>
      </c>
    </row>
    <row r="76" spans="1:5" ht="27.75" customHeight="1" x14ac:dyDescent="0.25">
      <c r="A76" s="156" t="s">
        <v>584</v>
      </c>
      <c r="B76" s="46"/>
      <c r="C76" s="155">
        <v>0</v>
      </c>
      <c r="D76" s="173"/>
      <c r="E76" s="172">
        <v>0</v>
      </c>
    </row>
    <row r="77" spans="1:5" ht="27.75" customHeight="1" x14ac:dyDescent="0.25">
      <c r="A77" s="156" t="s">
        <v>585</v>
      </c>
      <c r="B77" s="46"/>
      <c r="C77" s="155">
        <v>0</v>
      </c>
      <c r="D77" s="173"/>
      <c r="E77" s="172">
        <v>0</v>
      </c>
    </row>
    <row r="78" spans="1:5" ht="27.75" customHeight="1" x14ac:dyDescent="0.25">
      <c r="A78" s="156" t="s">
        <v>586</v>
      </c>
      <c r="B78" s="46"/>
      <c r="C78" s="155">
        <v>0</v>
      </c>
      <c r="D78" s="173"/>
      <c r="E78" s="172">
        <v>0</v>
      </c>
    </row>
    <row r="79" spans="1:5" ht="27.75" customHeight="1" x14ac:dyDescent="0.25">
      <c r="A79" s="156" t="s">
        <v>593</v>
      </c>
      <c r="B79" s="46"/>
      <c r="C79" s="171" t="s">
        <v>74</v>
      </c>
      <c r="D79" s="172">
        <v>0</v>
      </c>
      <c r="E79" s="172">
        <v>0</v>
      </c>
    </row>
    <row r="80" spans="1:5" ht="27.75" customHeight="1" x14ac:dyDescent="0.25">
      <c r="A80" s="156" t="s">
        <v>595</v>
      </c>
      <c r="B80" s="46"/>
      <c r="C80" s="155" t="s">
        <v>78</v>
      </c>
      <c r="D80" s="173"/>
      <c r="E80" s="172">
        <v>0</v>
      </c>
    </row>
    <row r="81" spans="1:5" ht="27.75" customHeight="1" x14ac:dyDescent="0.25">
      <c r="A81" s="156" t="s">
        <v>596</v>
      </c>
      <c r="B81" s="46"/>
      <c r="C81" s="155" t="s">
        <v>78</v>
      </c>
      <c r="D81" s="173"/>
      <c r="E81" s="172">
        <v>0</v>
      </c>
    </row>
    <row r="82" spans="1:5" ht="27.75" customHeight="1" x14ac:dyDescent="0.25">
      <c r="A82" s="156" t="s">
        <v>597</v>
      </c>
      <c r="B82" s="46"/>
      <c r="C82" s="155" t="s">
        <v>78</v>
      </c>
      <c r="D82" s="173"/>
      <c r="E82" s="172">
        <v>0</v>
      </c>
    </row>
    <row r="83" spans="1:5" ht="27.75" customHeight="1" x14ac:dyDescent="0.25">
      <c r="A83" s="156" t="s">
        <v>598</v>
      </c>
      <c r="B83" s="46"/>
      <c r="C83" s="155" t="s">
        <v>78</v>
      </c>
      <c r="D83" s="173"/>
      <c r="E83" s="172">
        <v>0</v>
      </c>
    </row>
    <row r="84" spans="1:5" ht="27.75" customHeight="1" x14ac:dyDescent="0.25">
      <c r="A84" s="156" t="s">
        <v>599</v>
      </c>
      <c r="B84" s="46"/>
      <c r="C84" s="155" t="s">
        <v>78</v>
      </c>
      <c r="D84" s="173"/>
      <c r="E84" s="172">
        <v>0</v>
      </c>
    </row>
    <row r="85" spans="1:5" ht="27.75" customHeight="1" x14ac:dyDescent="0.25">
      <c r="A85" s="156" t="s">
        <v>601</v>
      </c>
      <c r="B85" s="46"/>
      <c r="C85" s="155">
        <v>0</v>
      </c>
      <c r="D85" s="173"/>
      <c r="E85" s="172">
        <v>0</v>
      </c>
    </row>
    <row r="86" spans="1:5" ht="27.75" customHeight="1" x14ac:dyDescent="0.25">
      <c r="A86" s="156" t="s">
        <v>602</v>
      </c>
      <c r="B86" s="46"/>
      <c r="C86" s="155">
        <v>0</v>
      </c>
      <c r="D86" s="173"/>
      <c r="E86" s="172">
        <v>0</v>
      </c>
    </row>
    <row r="87" spans="1:5" ht="27.75" customHeight="1" x14ac:dyDescent="0.25">
      <c r="A87" s="156" t="s">
        <v>603</v>
      </c>
      <c r="B87" s="46"/>
      <c r="C87" s="155">
        <v>0</v>
      </c>
      <c r="D87" s="173"/>
      <c r="E87" s="172">
        <v>0</v>
      </c>
    </row>
    <row r="88" spans="1:5" ht="27.75" customHeight="1" x14ac:dyDescent="0.25">
      <c r="A88" s="156" t="s">
        <v>604</v>
      </c>
      <c r="B88" s="46"/>
      <c r="C88" s="155">
        <v>0</v>
      </c>
      <c r="D88" s="173"/>
      <c r="E88" s="172">
        <v>0</v>
      </c>
    </row>
    <row r="89" spans="1:5" ht="27.75" customHeight="1" x14ac:dyDescent="0.25">
      <c r="A89" s="156" t="s">
        <v>605</v>
      </c>
      <c r="B89" s="46"/>
      <c r="C89" s="155">
        <v>0</v>
      </c>
      <c r="D89" s="173"/>
      <c r="E89" s="172">
        <v>0</v>
      </c>
    </row>
    <row r="90" spans="1:5" ht="27.75" customHeight="1" x14ac:dyDescent="0.25">
      <c r="A90" s="156" t="s">
        <v>606</v>
      </c>
      <c r="B90" s="46"/>
      <c r="C90" s="155">
        <v>0</v>
      </c>
      <c r="D90" s="173"/>
      <c r="E90" s="172">
        <v>0</v>
      </c>
    </row>
    <row r="91" spans="1:5" ht="27.75" customHeight="1" x14ac:dyDescent="0.25">
      <c r="A91" s="156" t="s">
        <v>607</v>
      </c>
      <c r="B91" s="46"/>
      <c r="C91" s="155">
        <v>0</v>
      </c>
      <c r="D91" s="173"/>
      <c r="E91" s="172">
        <v>0</v>
      </c>
    </row>
    <row r="92" spans="1:5" ht="27.75" customHeight="1" x14ac:dyDescent="0.25">
      <c r="A92" s="156" t="s">
        <v>608</v>
      </c>
      <c r="B92" s="46"/>
      <c r="C92" s="155">
        <v>0</v>
      </c>
      <c r="D92" s="173"/>
      <c r="E92" s="172">
        <v>0</v>
      </c>
    </row>
    <row r="93" spans="1:5" ht="27.75" customHeight="1" x14ac:dyDescent="0.25">
      <c r="A93" s="156" t="s">
        <v>609</v>
      </c>
      <c r="B93" s="46"/>
      <c r="C93" s="155">
        <v>0</v>
      </c>
      <c r="D93" s="173"/>
      <c r="E93" s="172">
        <v>0</v>
      </c>
    </row>
    <row r="94" spans="1:5" ht="27.75" customHeight="1" x14ac:dyDescent="0.25">
      <c r="A94" s="156" t="s">
        <v>610</v>
      </c>
      <c r="B94" s="46"/>
      <c r="C94" s="155">
        <v>0</v>
      </c>
      <c r="D94" s="173"/>
      <c r="E94" s="172">
        <v>0</v>
      </c>
    </row>
    <row r="95" spans="1:5" ht="27.75" customHeight="1" x14ac:dyDescent="0.25">
      <c r="A95" s="156" t="s">
        <v>611</v>
      </c>
      <c r="B95" s="46"/>
      <c r="C95" s="155">
        <v>0</v>
      </c>
      <c r="D95" s="173"/>
      <c r="E95" s="172">
        <v>0</v>
      </c>
    </row>
    <row r="96" spans="1:5" ht="27.75" customHeight="1" x14ac:dyDescent="0.25">
      <c r="A96" s="156" t="s">
        <v>612</v>
      </c>
      <c r="B96" s="46"/>
      <c r="C96" s="155">
        <v>0</v>
      </c>
      <c r="D96" s="173"/>
      <c r="E96" s="172">
        <v>0</v>
      </c>
    </row>
    <row r="97" spans="1:5" ht="27.75" customHeight="1" x14ac:dyDescent="0.25">
      <c r="A97" s="156" t="s">
        <v>613</v>
      </c>
      <c r="B97" s="46"/>
      <c r="C97" s="155">
        <v>0</v>
      </c>
      <c r="D97" s="173"/>
      <c r="E97" s="172">
        <v>0</v>
      </c>
    </row>
    <row r="98" spans="1:5" ht="27.75" customHeight="1" x14ac:dyDescent="0.25">
      <c r="A98" s="156" t="s">
        <v>614</v>
      </c>
      <c r="B98" s="46"/>
      <c r="C98" s="155">
        <v>0</v>
      </c>
      <c r="D98" s="173"/>
      <c r="E98" s="172">
        <v>0</v>
      </c>
    </row>
    <row r="99" spans="1:5" ht="27.75" customHeight="1" x14ac:dyDescent="0.25">
      <c r="A99" s="156" t="s">
        <v>615</v>
      </c>
      <c r="B99" s="46"/>
      <c r="C99" s="155">
        <v>0</v>
      </c>
      <c r="D99" s="173"/>
      <c r="E99" s="172">
        <v>0</v>
      </c>
    </row>
    <row r="100" spans="1:5" ht="27.75" customHeight="1" x14ac:dyDescent="0.25">
      <c r="A100" s="156" t="s">
        <v>622</v>
      </c>
      <c r="B100" s="46"/>
      <c r="C100" s="171" t="s">
        <v>74</v>
      </c>
      <c r="D100" s="172">
        <v>0</v>
      </c>
      <c r="E100" s="172">
        <v>0</v>
      </c>
    </row>
    <row r="101" spans="1:5" ht="27.75" customHeight="1" x14ac:dyDescent="0.25">
      <c r="A101" s="156" t="s">
        <v>624</v>
      </c>
      <c r="B101" s="46"/>
      <c r="C101" s="155" t="s">
        <v>78</v>
      </c>
      <c r="D101" s="173"/>
      <c r="E101" s="172">
        <v>0</v>
      </c>
    </row>
    <row r="102" spans="1:5" ht="27.75" customHeight="1" x14ac:dyDescent="0.25">
      <c r="A102" s="156" t="s">
        <v>625</v>
      </c>
      <c r="B102" s="46"/>
      <c r="C102" s="155" t="s">
        <v>78</v>
      </c>
      <c r="D102" s="173"/>
      <c r="E102" s="172">
        <v>0</v>
      </c>
    </row>
    <row r="103" spans="1:5" ht="27.75" customHeight="1" x14ac:dyDescent="0.25">
      <c r="A103" s="156" t="s">
        <v>626</v>
      </c>
      <c r="B103" s="46"/>
      <c r="C103" s="155" t="s">
        <v>78</v>
      </c>
      <c r="D103" s="173"/>
      <c r="E103" s="172">
        <v>0</v>
      </c>
    </row>
    <row r="104" spans="1:5" ht="27.75" customHeight="1" x14ac:dyDescent="0.25">
      <c r="A104" s="156" t="s">
        <v>627</v>
      </c>
      <c r="B104" s="46"/>
      <c r="C104" s="155" t="s">
        <v>78</v>
      </c>
      <c r="D104" s="173"/>
      <c r="E104" s="172">
        <v>0</v>
      </c>
    </row>
    <row r="105" spans="1:5" ht="27.75" customHeight="1" x14ac:dyDescent="0.25">
      <c r="A105" s="156" t="s">
        <v>628</v>
      </c>
      <c r="B105" s="46"/>
      <c r="C105" s="155" t="s">
        <v>78</v>
      </c>
      <c r="D105" s="173"/>
      <c r="E105" s="172">
        <v>0</v>
      </c>
    </row>
    <row r="106" spans="1:5" ht="27.75" customHeight="1" x14ac:dyDescent="0.25">
      <c r="A106" s="156" t="s">
        <v>630</v>
      </c>
      <c r="B106" s="46"/>
      <c r="C106" s="155">
        <v>0</v>
      </c>
      <c r="D106" s="173"/>
      <c r="E106" s="172">
        <v>0</v>
      </c>
    </row>
    <row r="107" spans="1:5" ht="27.75" customHeight="1" x14ac:dyDescent="0.25">
      <c r="A107" s="156" t="s">
        <v>631</v>
      </c>
      <c r="B107" s="46"/>
      <c r="C107" s="155">
        <v>0</v>
      </c>
      <c r="D107" s="173"/>
      <c r="E107" s="172">
        <v>0</v>
      </c>
    </row>
    <row r="108" spans="1:5" ht="27.75" customHeight="1" x14ac:dyDescent="0.25">
      <c r="A108" s="156" t="s">
        <v>632</v>
      </c>
      <c r="B108" s="46"/>
      <c r="C108" s="155">
        <v>0</v>
      </c>
      <c r="D108" s="173"/>
      <c r="E108" s="172">
        <v>0</v>
      </c>
    </row>
    <row r="109" spans="1:5" ht="27.75" customHeight="1" x14ac:dyDescent="0.25">
      <c r="A109" s="156" t="s">
        <v>633</v>
      </c>
      <c r="B109" s="46"/>
      <c r="C109" s="155">
        <v>0</v>
      </c>
      <c r="D109" s="173"/>
      <c r="E109" s="172">
        <v>0</v>
      </c>
    </row>
    <row r="110" spans="1:5" ht="27.75" customHeight="1" x14ac:dyDescent="0.25">
      <c r="A110" s="156" t="s">
        <v>634</v>
      </c>
      <c r="B110" s="46"/>
      <c r="C110" s="155">
        <v>0</v>
      </c>
      <c r="D110" s="173"/>
      <c r="E110" s="172">
        <v>0</v>
      </c>
    </row>
    <row r="111" spans="1:5" ht="27.75" customHeight="1" x14ac:dyDescent="0.25">
      <c r="A111" s="156" t="s">
        <v>635</v>
      </c>
      <c r="B111" s="46"/>
      <c r="C111" s="155">
        <v>0</v>
      </c>
      <c r="D111" s="173"/>
      <c r="E111" s="172">
        <v>0</v>
      </c>
    </row>
    <row r="112" spans="1:5" ht="27.75" customHeight="1" x14ac:dyDescent="0.25">
      <c r="A112" s="156" t="s">
        <v>636</v>
      </c>
      <c r="B112" s="46"/>
      <c r="C112" s="155">
        <v>0</v>
      </c>
      <c r="D112" s="173"/>
      <c r="E112" s="172">
        <v>0</v>
      </c>
    </row>
    <row r="113" spans="1:5" ht="27.75" customHeight="1" x14ac:dyDescent="0.25">
      <c r="A113" s="156" t="s">
        <v>637</v>
      </c>
      <c r="B113" s="46"/>
      <c r="C113" s="155">
        <v>0</v>
      </c>
      <c r="D113" s="173"/>
      <c r="E113" s="172">
        <v>0</v>
      </c>
    </row>
    <row r="114" spans="1:5" ht="27.75" customHeight="1" x14ac:dyDescent="0.25">
      <c r="A114" s="156" t="s">
        <v>638</v>
      </c>
      <c r="B114" s="46"/>
      <c r="C114" s="155">
        <v>0</v>
      </c>
      <c r="D114" s="173"/>
      <c r="E114" s="172">
        <v>0</v>
      </c>
    </row>
    <row r="115" spans="1:5" ht="27.75" customHeight="1" x14ac:dyDescent="0.25">
      <c r="A115" s="156" t="s">
        <v>639</v>
      </c>
      <c r="B115" s="46"/>
      <c r="C115" s="155">
        <v>0</v>
      </c>
      <c r="D115" s="173"/>
      <c r="E115" s="172">
        <v>0</v>
      </c>
    </row>
    <row r="116" spans="1:5" ht="27.75" customHeight="1" x14ac:dyDescent="0.25">
      <c r="A116" s="156" t="s">
        <v>640</v>
      </c>
      <c r="B116" s="46"/>
      <c r="C116" s="155">
        <v>0</v>
      </c>
      <c r="D116" s="173"/>
      <c r="E116" s="172">
        <v>0</v>
      </c>
    </row>
    <row r="117" spans="1:5" ht="27.75" customHeight="1" x14ac:dyDescent="0.25">
      <c r="A117" s="156" t="s">
        <v>641</v>
      </c>
      <c r="B117" s="46"/>
      <c r="C117" s="155">
        <v>0</v>
      </c>
      <c r="D117" s="173"/>
      <c r="E117" s="172">
        <v>0</v>
      </c>
    </row>
    <row r="118" spans="1:5" ht="27.75" customHeight="1" x14ac:dyDescent="0.25">
      <c r="A118" s="156" t="s">
        <v>642</v>
      </c>
      <c r="B118" s="46"/>
      <c r="C118" s="155">
        <v>0</v>
      </c>
      <c r="D118" s="173"/>
      <c r="E118" s="172">
        <v>0</v>
      </c>
    </row>
    <row r="119" spans="1:5" ht="27.75" customHeight="1" x14ac:dyDescent="0.25">
      <c r="A119" s="156" t="s">
        <v>643</v>
      </c>
      <c r="B119" s="46"/>
      <c r="C119" s="155">
        <v>0</v>
      </c>
      <c r="D119" s="173"/>
      <c r="E119" s="172">
        <v>0</v>
      </c>
    </row>
    <row r="120" spans="1:5" ht="27.75" customHeight="1" x14ac:dyDescent="0.25">
      <c r="A120" s="156" t="s">
        <v>644</v>
      </c>
      <c r="B120" s="46"/>
      <c r="C120" s="155">
        <v>0</v>
      </c>
      <c r="D120" s="173"/>
      <c r="E120" s="172">
        <v>0</v>
      </c>
    </row>
    <row r="121" spans="1:5" ht="27.75" customHeight="1" x14ac:dyDescent="0.25">
      <c r="A121" s="156" t="s">
        <v>651</v>
      </c>
      <c r="B121" s="46"/>
      <c r="C121" s="171" t="s">
        <v>74</v>
      </c>
      <c r="D121" s="172">
        <v>0</v>
      </c>
      <c r="E121" s="172">
        <v>0</v>
      </c>
    </row>
    <row r="122" spans="1:5" ht="27.75" customHeight="1" x14ac:dyDescent="0.25">
      <c r="A122" s="156" t="s">
        <v>653</v>
      </c>
      <c r="B122" s="46"/>
      <c r="C122" s="155" t="s">
        <v>78</v>
      </c>
      <c r="D122" s="173"/>
      <c r="E122" s="172">
        <v>0</v>
      </c>
    </row>
    <row r="123" spans="1:5" ht="27.75" customHeight="1" x14ac:dyDescent="0.25">
      <c r="A123" s="156" t="s">
        <v>654</v>
      </c>
      <c r="B123" s="46"/>
      <c r="C123" s="155" t="s">
        <v>78</v>
      </c>
      <c r="D123" s="173"/>
      <c r="E123" s="172">
        <v>0</v>
      </c>
    </row>
    <row r="124" spans="1:5" ht="27.75" customHeight="1" x14ac:dyDescent="0.25">
      <c r="A124" s="156" t="s">
        <v>655</v>
      </c>
      <c r="B124" s="46"/>
      <c r="C124" s="155" t="s">
        <v>78</v>
      </c>
      <c r="D124" s="173"/>
      <c r="E124" s="172">
        <v>0</v>
      </c>
    </row>
    <row r="125" spans="1:5" ht="27.75" customHeight="1" x14ac:dyDescent="0.25">
      <c r="A125" s="156" t="s">
        <v>656</v>
      </c>
      <c r="B125" s="46"/>
      <c r="C125" s="155" t="s">
        <v>78</v>
      </c>
      <c r="D125" s="173"/>
      <c r="E125" s="172">
        <v>0</v>
      </c>
    </row>
    <row r="126" spans="1:5" ht="27.75" customHeight="1" x14ac:dyDescent="0.25">
      <c r="A126" s="156" t="s">
        <v>657</v>
      </c>
      <c r="B126" s="46"/>
      <c r="C126" s="155" t="s">
        <v>78</v>
      </c>
      <c r="D126" s="173"/>
      <c r="E126" s="172">
        <v>0</v>
      </c>
    </row>
    <row r="127" spans="1:5" ht="27.75" customHeight="1" x14ac:dyDescent="0.25">
      <c r="A127" s="156" t="s">
        <v>659</v>
      </c>
      <c r="B127" s="46"/>
      <c r="C127" s="155">
        <v>0</v>
      </c>
      <c r="D127" s="173"/>
      <c r="E127" s="172">
        <v>0</v>
      </c>
    </row>
    <row r="128" spans="1:5" ht="27.75" customHeight="1" x14ac:dyDescent="0.25">
      <c r="A128" s="156" t="s">
        <v>660</v>
      </c>
      <c r="B128" s="46"/>
      <c r="C128" s="155">
        <v>0</v>
      </c>
      <c r="D128" s="173"/>
      <c r="E128" s="172">
        <v>0</v>
      </c>
    </row>
    <row r="129" spans="1:5" ht="27.75" customHeight="1" x14ac:dyDescent="0.25">
      <c r="A129" s="156" t="s">
        <v>661</v>
      </c>
      <c r="B129" s="46"/>
      <c r="C129" s="155">
        <v>0</v>
      </c>
      <c r="D129" s="173"/>
      <c r="E129" s="172">
        <v>0</v>
      </c>
    </row>
    <row r="130" spans="1:5" ht="27.75" customHeight="1" x14ac:dyDescent="0.25">
      <c r="A130" s="156" t="s">
        <v>662</v>
      </c>
      <c r="B130" s="46"/>
      <c r="C130" s="155">
        <v>0</v>
      </c>
      <c r="D130" s="173"/>
      <c r="E130" s="172">
        <v>0</v>
      </c>
    </row>
    <row r="131" spans="1:5" ht="27.75" customHeight="1" x14ac:dyDescent="0.25">
      <c r="A131" s="156" t="s">
        <v>663</v>
      </c>
      <c r="B131" s="46"/>
      <c r="C131" s="155">
        <v>0</v>
      </c>
      <c r="D131" s="173"/>
      <c r="E131" s="172">
        <v>0</v>
      </c>
    </row>
    <row r="132" spans="1:5" ht="27.75" customHeight="1" x14ac:dyDescent="0.25">
      <c r="A132" s="156" t="s">
        <v>664</v>
      </c>
      <c r="B132" s="46"/>
      <c r="C132" s="155">
        <v>0</v>
      </c>
      <c r="D132" s="173"/>
      <c r="E132" s="172">
        <v>0</v>
      </c>
    </row>
    <row r="133" spans="1:5" ht="27.75" customHeight="1" x14ac:dyDescent="0.25">
      <c r="A133" s="156" t="s">
        <v>665</v>
      </c>
      <c r="B133" s="46"/>
      <c r="C133" s="155">
        <v>0</v>
      </c>
      <c r="D133" s="173"/>
      <c r="E133" s="172">
        <v>0</v>
      </c>
    </row>
    <row r="134" spans="1:5" ht="27.75" customHeight="1" x14ac:dyDescent="0.25">
      <c r="A134" s="156" t="s">
        <v>666</v>
      </c>
      <c r="B134" s="46"/>
      <c r="C134" s="155">
        <v>0</v>
      </c>
      <c r="D134" s="173"/>
      <c r="E134" s="172">
        <v>0</v>
      </c>
    </row>
    <row r="135" spans="1:5" ht="27.75" customHeight="1" x14ac:dyDescent="0.25">
      <c r="A135" s="156" t="s">
        <v>667</v>
      </c>
      <c r="B135" s="46"/>
      <c r="C135" s="155">
        <v>0</v>
      </c>
      <c r="D135" s="173"/>
      <c r="E135" s="172">
        <v>0</v>
      </c>
    </row>
    <row r="136" spans="1:5" ht="27.75" customHeight="1" x14ac:dyDescent="0.25">
      <c r="A136" s="156" t="s">
        <v>668</v>
      </c>
      <c r="B136" s="46"/>
      <c r="C136" s="155">
        <v>0</v>
      </c>
      <c r="D136" s="173"/>
      <c r="E136" s="172">
        <v>0</v>
      </c>
    </row>
    <row r="137" spans="1:5" ht="27.75" customHeight="1" x14ac:dyDescent="0.25">
      <c r="A137" s="156" t="s">
        <v>669</v>
      </c>
      <c r="B137" s="46"/>
      <c r="C137" s="155">
        <v>0</v>
      </c>
      <c r="D137" s="173"/>
      <c r="E137" s="172">
        <v>0</v>
      </c>
    </row>
    <row r="138" spans="1:5" ht="27.75" customHeight="1" x14ac:dyDescent="0.25">
      <c r="A138" s="156" t="s">
        <v>670</v>
      </c>
      <c r="B138" s="46"/>
      <c r="C138" s="155">
        <v>0</v>
      </c>
      <c r="D138" s="173"/>
      <c r="E138" s="172">
        <v>0</v>
      </c>
    </row>
    <row r="139" spans="1:5" ht="27.75" customHeight="1" x14ac:dyDescent="0.25">
      <c r="A139" s="156" t="s">
        <v>671</v>
      </c>
      <c r="B139" s="46"/>
      <c r="C139" s="155">
        <v>0</v>
      </c>
      <c r="D139" s="173"/>
      <c r="E139" s="172">
        <v>0</v>
      </c>
    </row>
    <row r="140" spans="1:5" ht="27.75" customHeight="1" x14ac:dyDescent="0.25">
      <c r="A140" s="156" t="s">
        <v>672</v>
      </c>
      <c r="B140" s="46"/>
      <c r="C140" s="155">
        <v>0</v>
      </c>
      <c r="D140" s="173"/>
      <c r="E140" s="172">
        <v>0</v>
      </c>
    </row>
    <row r="141" spans="1:5" ht="27.75" customHeight="1" x14ac:dyDescent="0.25">
      <c r="A141" s="156" t="s">
        <v>673</v>
      </c>
      <c r="B141" s="46"/>
      <c r="C141" s="155">
        <v>0</v>
      </c>
      <c r="D141" s="173"/>
      <c r="E141" s="172">
        <v>0</v>
      </c>
    </row>
    <row r="142" spans="1:5" ht="27.75" customHeight="1" x14ac:dyDescent="0.25">
      <c r="A142" s="156" t="s">
        <v>680</v>
      </c>
      <c r="B142" s="46"/>
      <c r="C142" s="171" t="s">
        <v>74</v>
      </c>
      <c r="D142" s="172">
        <v>0</v>
      </c>
      <c r="E142" s="172">
        <v>0</v>
      </c>
    </row>
    <row r="143" spans="1:5" ht="27.75" customHeight="1" x14ac:dyDescent="0.25">
      <c r="A143" s="156" t="s">
        <v>682</v>
      </c>
      <c r="B143" s="46"/>
      <c r="C143" s="155" t="s">
        <v>78</v>
      </c>
      <c r="D143" s="173"/>
      <c r="E143" s="172">
        <v>0</v>
      </c>
    </row>
    <row r="144" spans="1:5" ht="27.75" customHeight="1" x14ac:dyDescent="0.25">
      <c r="A144" s="156" t="s">
        <v>683</v>
      </c>
      <c r="B144" s="46"/>
      <c r="C144" s="155" t="s">
        <v>78</v>
      </c>
      <c r="D144" s="173"/>
      <c r="E144" s="172">
        <v>0</v>
      </c>
    </row>
    <row r="145" spans="1:5" ht="27.75" customHeight="1" x14ac:dyDescent="0.25">
      <c r="A145" s="156" t="s">
        <v>684</v>
      </c>
      <c r="B145" s="46"/>
      <c r="C145" s="155" t="s">
        <v>78</v>
      </c>
      <c r="D145" s="173"/>
      <c r="E145" s="172">
        <v>0</v>
      </c>
    </row>
    <row r="146" spans="1:5" ht="27.75" customHeight="1" x14ac:dyDescent="0.25">
      <c r="A146" s="156" t="s">
        <v>685</v>
      </c>
      <c r="B146" s="46"/>
      <c r="C146" s="155" t="s">
        <v>78</v>
      </c>
      <c r="D146" s="173"/>
      <c r="E146" s="172">
        <v>0</v>
      </c>
    </row>
    <row r="147" spans="1:5" ht="27.75" customHeight="1" x14ac:dyDescent="0.25">
      <c r="A147" s="156" t="s">
        <v>686</v>
      </c>
      <c r="B147" s="46"/>
      <c r="C147" s="155" t="s">
        <v>78</v>
      </c>
      <c r="D147" s="173"/>
      <c r="E147" s="172">
        <v>0</v>
      </c>
    </row>
    <row r="148" spans="1:5" ht="27.75" customHeight="1" x14ac:dyDescent="0.25">
      <c r="A148" s="156" t="s">
        <v>688</v>
      </c>
      <c r="B148" s="46"/>
      <c r="C148" s="155">
        <v>0</v>
      </c>
      <c r="D148" s="173"/>
      <c r="E148" s="172">
        <v>0</v>
      </c>
    </row>
    <row r="149" spans="1:5" ht="27.75" customHeight="1" x14ac:dyDescent="0.25">
      <c r="A149" s="156" t="s">
        <v>689</v>
      </c>
      <c r="B149" s="46"/>
      <c r="C149" s="155">
        <v>0</v>
      </c>
      <c r="D149" s="173"/>
      <c r="E149" s="172">
        <v>0</v>
      </c>
    </row>
    <row r="150" spans="1:5" ht="27.75" customHeight="1" x14ac:dyDescent="0.25">
      <c r="A150" s="156" t="s">
        <v>690</v>
      </c>
      <c r="B150" s="46"/>
      <c r="C150" s="155">
        <v>0</v>
      </c>
      <c r="D150" s="173"/>
      <c r="E150" s="172">
        <v>0</v>
      </c>
    </row>
    <row r="151" spans="1:5" ht="27.75" customHeight="1" x14ac:dyDescent="0.25">
      <c r="A151" s="156" t="s">
        <v>691</v>
      </c>
      <c r="B151" s="46"/>
      <c r="C151" s="155">
        <v>0</v>
      </c>
      <c r="D151" s="173"/>
      <c r="E151" s="172">
        <v>0</v>
      </c>
    </row>
    <row r="152" spans="1:5" ht="27.75" customHeight="1" x14ac:dyDescent="0.25">
      <c r="A152" s="156" t="s">
        <v>692</v>
      </c>
      <c r="B152" s="46"/>
      <c r="C152" s="155">
        <v>0</v>
      </c>
      <c r="D152" s="173"/>
      <c r="E152" s="172">
        <v>0</v>
      </c>
    </row>
    <row r="153" spans="1:5" ht="27.75" customHeight="1" x14ac:dyDescent="0.25">
      <c r="A153" s="156" t="s">
        <v>693</v>
      </c>
      <c r="B153" s="46"/>
      <c r="C153" s="155">
        <v>0</v>
      </c>
      <c r="D153" s="173"/>
      <c r="E153" s="172">
        <v>0</v>
      </c>
    </row>
    <row r="154" spans="1:5" ht="27.75" customHeight="1" x14ac:dyDescent="0.25">
      <c r="A154" s="156" t="s">
        <v>694</v>
      </c>
      <c r="B154" s="46"/>
      <c r="C154" s="155">
        <v>0</v>
      </c>
      <c r="D154" s="173"/>
      <c r="E154" s="172">
        <v>0</v>
      </c>
    </row>
    <row r="155" spans="1:5" ht="27.75" customHeight="1" x14ac:dyDescent="0.25">
      <c r="A155" s="156" t="s">
        <v>695</v>
      </c>
      <c r="B155" s="46"/>
      <c r="C155" s="155">
        <v>0</v>
      </c>
      <c r="D155" s="173"/>
      <c r="E155" s="172">
        <v>0</v>
      </c>
    </row>
    <row r="156" spans="1:5" ht="27.75" customHeight="1" x14ac:dyDescent="0.25">
      <c r="A156" s="156" t="s">
        <v>696</v>
      </c>
      <c r="B156" s="46"/>
      <c r="C156" s="155">
        <v>0</v>
      </c>
      <c r="D156" s="173"/>
      <c r="E156" s="172">
        <v>0</v>
      </c>
    </row>
    <row r="157" spans="1:5" ht="27.75" customHeight="1" x14ac:dyDescent="0.25">
      <c r="A157" s="156" t="s">
        <v>697</v>
      </c>
      <c r="B157" s="46"/>
      <c r="C157" s="155">
        <v>0</v>
      </c>
      <c r="D157" s="173"/>
      <c r="E157" s="172">
        <v>0</v>
      </c>
    </row>
    <row r="158" spans="1:5" ht="27.75" customHeight="1" x14ac:dyDescent="0.25">
      <c r="A158" s="156" t="s">
        <v>698</v>
      </c>
      <c r="B158" s="46"/>
      <c r="C158" s="155">
        <v>0</v>
      </c>
      <c r="D158" s="173"/>
      <c r="E158" s="172">
        <v>0</v>
      </c>
    </row>
    <row r="159" spans="1:5" ht="27.75" customHeight="1" x14ac:dyDescent="0.25">
      <c r="A159" s="156" t="s">
        <v>699</v>
      </c>
      <c r="B159" s="46"/>
      <c r="C159" s="155">
        <v>0</v>
      </c>
      <c r="D159" s="173"/>
      <c r="E159" s="172">
        <v>0</v>
      </c>
    </row>
    <row r="160" spans="1:5" ht="27.75" customHeight="1" x14ac:dyDescent="0.25">
      <c r="A160" s="156" t="s">
        <v>700</v>
      </c>
      <c r="B160" s="46"/>
      <c r="C160" s="155">
        <v>0</v>
      </c>
      <c r="D160" s="173"/>
      <c r="E160" s="172">
        <v>0</v>
      </c>
    </row>
    <row r="161" spans="1:5" ht="27.75" customHeight="1" x14ac:dyDescent="0.25">
      <c r="A161" s="156" t="s">
        <v>701</v>
      </c>
      <c r="B161" s="46"/>
      <c r="C161" s="155">
        <v>0</v>
      </c>
      <c r="D161" s="173"/>
      <c r="E161" s="172">
        <v>0</v>
      </c>
    </row>
    <row r="162" spans="1:5" ht="27.75" customHeight="1" x14ac:dyDescent="0.25">
      <c r="A162" s="156" t="s">
        <v>702</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A46E4E70-1135-4F19-A4A2-3B0B2ECFF8E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FB61-37F5-403E-9AB3-B1D50CDC5A3C}">
  <sheetPr>
    <pageSetUpPr fitToPage="1"/>
  </sheetPr>
  <dimension ref="A1:E164"/>
  <sheetViews>
    <sheetView zoomScale="80" zoomScaleNormal="80" zoomScaleSheetLayoutView="100" workbookViewId="0">
      <selection activeCell="D5" sqref="D5:E16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40</v>
      </c>
      <c r="B1" s="423"/>
      <c r="C1" s="423"/>
      <c r="D1" s="164"/>
      <c r="E1" s="164"/>
    </row>
    <row r="2" spans="1:5" ht="41.1" customHeight="1" x14ac:dyDescent="0.25">
      <c r="A2" s="366" t="str">
        <f>Overview!B4&amp; " - Effective from "&amp;Overview!D4&amp;" - "&amp;Overview!E4&amp;" Supplier of Last Resort and Eligible Bad Debt Pass-Through Costs in NPG Northeast Area (GSP Group _F)"</f>
        <v>Southern Electric Power Distribution plc - Effective from 1 April 2027 - Final Supplier of Last Resort and Eligible Bad Debt Pass-Through Costs in NPG Northeast Area (GSP Group _F)</v>
      </c>
      <c r="B2" s="404"/>
      <c r="C2" s="404"/>
      <c r="D2" s="404"/>
      <c r="E2" s="405"/>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55.2" x14ac:dyDescent="0.25">
      <c r="A5" s="17" t="s">
        <v>72</v>
      </c>
      <c r="B5" s="46" t="str">
        <f>VLOOKUP(A5,'Annex 1 LV, HV &amp; UMS charges_F'!$A$13:$B$45,2,0)</f>
        <v>177, 179, 251-252, 351-352, 428-429, 514, 751-752, FA3, SA0</v>
      </c>
      <c r="C5" s="171" t="s">
        <v>74</v>
      </c>
      <c r="D5" s="243">
        <v>0</v>
      </c>
      <c r="E5" s="244">
        <v>0</v>
      </c>
    </row>
    <row r="6" spans="1:5" ht="96.6" x14ac:dyDescent="0.25">
      <c r="A6" s="17" t="s">
        <v>76</v>
      </c>
      <c r="B6" s="46" t="str">
        <f>VLOOKUP(A6,'Annex 1 LV, HV &amp; UMS charges_F'!$A$13:$B$45,2,0)</f>
        <v>F05, F15, F20, F25, F35, F45, F50, F55, F65, F70, F75, F80, F85, R40, S05, S15, S20, S25, S35, FA4, SA1</v>
      </c>
      <c r="C6" s="155" t="s">
        <v>78</v>
      </c>
      <c r="D6" s="230">
        <v>0</v>
      </c>
      <c r="E6" s="244">
        <v>0</v>
      </c>
    </row>
    <row r="7" spans="1:5" ht="96.6" x14ac:dyDescent="0.25">
      <c r="A7" s="17" t="s">
        <v>79</v>
      </c>
      <c r="B7" s="46" t="str">
        <f>VLOOKUP(A7,'Annex 1 LV, HV &amp; UMS charges_F'!$A$13:$B$45,2,0)</f>
        <v>F06, F16, F21, F26, F36, F46, F51, F56, F66, F71, F76, F81, F86, R41, S06, S16, S21, S26, S36, FA5, SA2</v>
      </c>
      <c r="C7" s="155" t="s">
        <v>78</v>
      </c>
      <c r="D7" s="230">
        <v>0</v>
      </c>
      <c r="E7" s="244">
        <v>0</v>
      </c>
    </row>
    <row r="8" spans="1:5" ht="96.6" x14ac:dyDescent="0.25">
      <c r="A8" s="17" t="s">
        <v>81</v>
      </c>
      <c r="B8" s="46" t="str">
        <f>VLOOKUP(A8,'Annex 1 LV, HV &amp; UMS charges_F'!$A$13:$B$45,2,0)</f>
        <v>F07, F17, F22, F27, F37, F47, F52, F57, F67, F72, F77, F82, F87, R42, S07, S17, S22, S27, S37, FA6, SA3</v>
      </c>
      <c r="C8" s="155" t="s">
        <v>78</v>
      </c>
      <c r="D8" s="230">
        <v>0</v>
      </c>
      <c r="E8" s="244">
        <v>0</v>
      </c>
    </row>
    <row r="9" spans="1:5" ht="96.6" x14ac:dyDescent="0.25">
      <c r="A9" s="17" t="s">
        <v>83</v>
      </c>
      <c r="B9" s="46" t="str">
        <f>VLOOKUP(A9,'Annex 1 LV, HV &amp; UMS charges_F'!$A$13:$B$45,2,0)</f>
        <v>F08, F18, F23, F28, F38, F48, F53, F58, F68, F73, F78, F83, F88, R43, S08, S18, S23, S28, S38, FA7, SA4</v>
      </c>
      <c r="C9" s="155" t="s">
        <v>78</v>
      </c>
      <c r="D9" s="230">
        <v>0</v>
      </c>
      <c r="E9" s="244">
        <v>0</v>
      </c>
    </row>
    <row r="10" spans="1:5" ht="96.6" x14ac:dyDescent="0.25">
      <c r="A10" s="17" t="s">
        <v>85</v>
      </c>
      <c r="B10" s="46" t="str">
        <f>VLOOKUP(A10,'Annex 1 LV, HV &amp; UMS charges_F'!$A$13:$B$45,2,0)</f>
        <v>F09, F19, F24, F29, F39, F49, F54, F59, F69, F74, F79, F84, F89, R44, S09, S19, S24, S29, S39, FA8, SA5</v>
      </c>
      <c r="C10" s="155" t="s">
        <v>78</v>
      </c>
      <c r="D10" s="230">
        <v>0</v>
      </c>
      <c r="E10" s="244">
        <v>0</v>
      </c>
    </row>
    <row r="11" spans="1:5" ht="27.6" x14ac:dyDescent="0.25">
      <c r="A11" s="156" t="s">
        <v>88</v>
      </c>
      <c r="B11" s="46" t="str">
        <f>VLOOKUP(A11,'Annex 1 LV, HV &amp; UMS charges_F'!$A$13:$B$45,2,0)</f>
        <v>F10, F40, F90, S10</v>
      </c>
      <c r="C11" s="155">
        <v>0</v>
      </c>
      <c r="D11" s="230">
        <v>0</v>
      </c>
      <c r="E11" s="244">
        <v>0</v>
      </c>
    </row>
    <row r="12" spans="1:5" ht="27.6" x14ac:dyDescent="0.25">
      <c r="A12" s="156" t="s">
        <v>90</v>
      </c>
      <c r="B12" s="46" t="str">
        <f>VLOOKUP(A12,'Annex 1 LV, HV &amp; UMS charges_F'!$A$13:$B$45,2,0)</f>
        <v>F11, F41, F91, S11</v>
      </c>
      <c r="C12" s="155">
        <v>0</v>
      </c>
      <c r="D12" s="230">
        <v>0</v>
      </c>
      <c r="E12" s="244">
        <v>0</v>
      </c>
    </row>
    <row r="13" spans="1:5" ht="27.6" x14ac:dyDescent="0.25">
      <c r="A13" s="156" t="s">
        <v>92</v>
      </c>
      <c r="B13" s="46" t="str">
        <f>VLOOKUP(A13,'Annex 1 LV, HV &amp; UMS charges_F'!$A$13:$B$45,2,0)</f>
        <v>F12, F42, F92, S12</v>
      </c>
      <c r="C13" s="155">
        <v>0</v>
      </c>
      <c r="D13" s="230">
        <v>0</v>
      </c>
      <c r="E13" s="244">
        <v>0</v>
      </c>
    </row>
    <row r="14" spans="1:5" ht="27.6" x14ac:dyDescent="0.25">
      <c r="A14" s="156" t="s">
        <v>94</v>
      </c>
      <c r="B14" s="46" t="str">
        <f>VLOOKUP(A14,'Annex 1 LV, HV &amp; UMS charges_F'!$A$13:$B$45,2,0)</f>
        <v>F13, F43, F93, S13</v>
      </c>
      <c r="C14" s="155">
        <v>0</v>
      </c>
      <c r="D14" s="230">
        <v>0</v>
      </c>
      <c r="E14" s="244">
        <v>0</v>
      </c>
    </row>
    <row r="15" spans="1:5" ht="27.6" x14ac:dyDescent="0.25">
      <c r="A15" s="160" t="s">
        <v>96</v>
      </c>
      <c r="B15" s="46" t="str">
        <f>VLOOKUP(A15,'Annex 1 LV, HV &amp; UMS charges_F'!$A$13:$B$45,2,0)</f>
        <v>F14, F44, F94, S14</v>
      </c>
      <c r="C15" s="155">
        <v>0</v>
      </c>
      <c r="D15" s="230">
        <v>0</v>
      </c>
      <c r="E15" s="244">
        <v>0</v>
      </c>
    </row>
    <row r="16" spans="1:5" ht="14.4" x14ac:dyDescent="0.25">
      <c r="A16" s="160" t="s">
        <v>98</v>
      </c>
      <c r="B16" s="46" t="str">
        <f>VLOOKUP(A16,'Annex 1 LV, HV &amp; UMS charges_F'!$A$13:$B$45,2,0)</f>
        <v>S00</v>
      </c>
      <c r="C16" s="155">
        <v>0</v>
      </c>
      <c r="D16" s="230">
        <v>0</v>
      </c>
      <c r="E16" s="244">
        <v>0</v>
      </c>
    </row>
    <row r="17" spans="1:5" ht="14.4" x14ac:dyDescent="0.25">
      <c r="A17" s="160" t="s">
        <v>100</v>
      </c>
      <c r="B17" s="46" t="str">
        <f>VLOOKUP(A17,'Annex 1 LV, HV &amp; UMS charges_F'!$A$13:$B$45,2,0)</f>
        <v>S01</v>
      </c>
      <c r="C17" s="155">
        <v>0</v>
      </c>
      <c r="D17" s="230">
        <v>0</v>
      </c>
      <c r="E17" s="244">
        <v>0</v>
      </c>
    </row>
    <row r="18" spans="1:5" ht="14.4" x14ac:dyDescent="0.25">
      <c r="A18" s="160" t="s">
        <v>102</v>
      </c>
      <c r="B18" s="46" t="str">
        <f>VLOOKUP(A18,'Annex 1 LV, HV &amp; UMS charges_F'!$A$13:$B$45,2,0)</f>
        <v>S02</v>
      </c>
      <c r="C18" s="155">
        <v>0</v>
      </c>
      <c r="D18" s="230">
        <v>0</v>
      </c>
      <c r="E18" s="244">
        <v>0</v>
      </c>
    </row>
    <row r="19" spans="1:5" ht="14.4" x14ac:dyDescent="0.25">
      <c r="A19" s="160" t="s">
        <v>104</v>
      </c>
      <c r="B19" s="46" t="str">
        <f>VLOOKUP(A19,'Annex 1 LV, HV &amp; UMS charges_F'!$A$13:$B$45,2,0)</f>
        <v>S03</v>
      </c>
      <c r="C19" s="155">
        <v>0</v>
      </c>
      <c r="D19" s="230">
        <v>0</v>
      </c>
      <c r="E19" s="244">
        <v>0</v>
      </c>
    </row>
    <row r="20" spans="1:5" ht="14.4" x14ac:dyDescent="0.25">
      <c r="A20" s="160" t="s">
        <v>106</v>
      </c>
      <c r="B20" s="46" t="str">
        <f>VLOOKUP(A20,'Annex 1 LV, HV &amp; UMS charges_F'!$A$13:$B$45,2,0)</f>
        <v>S04</v>
      </c>
      <c r="C20" s="155">
        <v>0</v>
      </c>
      <c r="D20" s="230">
        <v>0</v>
      </c>
      <c r="E20" s="244">
        <v>0</v>
      </c>
    </row>
    <row r="21" spans="1:5" ht="27.6" x14ac:dyDescent="0.25">
      <c r="A21" s="160" t="s">
        <v>108</v>
      </c>
      <c r="B21" s="46" t="str">
        <f>VLOOKUP(A21,'Annex 1 LV, HV &amp; UMS charges_F'!$A$13:$B$45,2,0)</f>
        <v>F30, F60, F95, S30</v>
      </c>
      <c r="C21" s="155">
        <v>0</v>
      </c>
      <c r="D21" s="230">
        <v>0</v>
      </c>
      <c r="E21" s="244">
        <v>0</v>
      </c>
    </row>
    <row r="22" spans="1:5" ht="27.6" x14ac:dyDescent="0.25">
      <c r="A22" s="160" t="s">
        <v>110</v>
      </c>
      <c r="B22" s="46" t="str">
        <f>VLOOKUP(A22,'Annex 1 LV, HV &amp; UMS charges_F'!$A$13:$B$45,2,0)</f>
        <v>F31, F61, F96, S31</v>
      </c>
      <c r="C22" s="155">
        <v>0</v>
      </c>
      <c r="D22" s="230">
        <v>0</v>
      </c>
      <c r="E22" s="244">
        <v>0</v>
      </c>
    </row>
    <row r="23" spans="1:5" ht="27.6" x14ac:dyDescent="0.25">
      <c r="A23" s="156" t="s">
        <v>112</v>
      </c>
      <c r="B23" s="46" t="str">
        <f>VLOOKUP(A23,'Annex 1 LV, HV &amp; UMS charges_F'!$A$13:$B$45,2,0)</f>
        <v>F32, F62, F97, S32</v>
      </c>
      <c r="C23" s="155">
        <v>0</v>
      </c>
      <c r="D23" s="230">
        <v>0</v>
      </c>
      <c r="E23" s="244">
        <v>0</v>
      </c>
    </row>
    <row r="24" spans="1:5" ht="27.6" x14ac:dyDescent="0.25">
      <c r="A24" s="156" t="s">
        <v>114</v>
      </c>
      <c r="B24" s="46" t="str">
        <f>VLOOKUP(A24,'Annex 1 LV, HV &amp; UMS charges_F'!$A$13:$B$45,2,0)</f>
        <v>F33, F63, F98, S33</v>
      </c>
      <c r="C24" s="155">
        <v>0</v>
      </c>
      <c r="D24" s="230">
        <v>0</v>
      </c>
      <c r="E24" s="244">
        <v>0</v>
      </c>
    </row>
    <row r="25" spans="1:5" ht="27.6" x14ac:dyDescent="0.25">
      <c r="A25" s="156" t="s">
        <v>116</v>
      </c>
      <c r="B25" s="46" t="str">
        <f>VLOOKUP(A25,'Annex 1 LV, HV &amp; UMS charges_F'!$A$13:$B$45,2,0)</f>
        <v>F34, F64, F99, S34</v>
      </c>
      <c r="C25" s="155">
        <v>0</v>
      </c>
      <c r="D25" s="230">
        <v>0</v>
      </c>
      <c r="E25" s="244">
        <v>0</v>
      </c>
    </row>
    <row r="26" spans="1:5" ht="14.4" x14ac:dyDescent="0.25">
      <c r="A26" s="156" t="s">
        <v>518</v>
      </c>
      <c r="B26" s="46"/>
      <c r="C26" s="171" t="s">
        <v>74</v>
      </c>
      <c r="D26" s="243">
        <v>0</v>
      </c>
      <c r="E26" s="244">
        <v>0</v>
      </c>
    </row>
    <row r="27" spans="1:5" ht="27.6" x14ac:dyDescent="0.25">
      <c r="A27" s="156" t="s">
        <v>520</v>
      </c>
      <c r="B27" s="46"/>
      <c r="C27" s="155" t="s">
        <v>78</v>
      </c>
      <c r="D27" s="230">
        <v>0</v>
      </c>
      <c r="E27" s="244">
        <v>0</v>
      </c>
    </row>
    <row r="28" spans="1:5" ht="27.6" x14ac:dyDescent="0.25">
      <c r="A28" s="156" t="s">
        <v>521</v>
      </c>
      <c r="B28" s="46"/>
      <c r="C28" s="155" t="s">
        <v>78</v>
      </c>
      <c r="D28" s="230">
        <v>0</v>
      </c>
      <c r="E28" s="244">
        <v>0</v>
      </c>
    </row>
    <row r="29" spans="1:5" ht="27.6" x14ac:dyDescent="0.25">
      <c r="A29" s="156" t="s">
        <v>522</v>
      </c>
      <c r="B29" s="46"/>
      <c r="C29" s="155" t="s">
        <v>78</v>
      </c>
      <c r="D29" s="230">
        <v>0</v>
      </c>
      <c r="E29" s="244">
        <v>0</v>
      </c>
    </row>
    <row r="30" spans="1:5" ht="27.6" x14ac:dyDescent="0.25">
      <c r="A30" s="156" t="s">
        <v>523</v>
      </c>
      <c r="B30" s="46"/>
      <c r="C30" s="155" t="s">
        <v>78</v>
      </c>
      <c r="D30" s="230">
        <v>0</v>
      </c>
      <c r="E30" s="244">
        <v>0</v>
      </c>
    </row>
    <row r="31" spans="1:5" ht="27.6" x14ac:dyDescent="0.25">
      <c r="A31" s="156" t="s">
        <v>524</v>
      </c>
      <c r="B31" s="46"/>
      <c r="C31" s="155" t="s">
        <v>78</v>
      </c>
      <c r="D31" s="230">
        <v>0</v>
      </c>
      <c r="E31" s="244">
        <v>0</v>
      </c>
    </row>
    <row r="32" spans="1:5" ht="14.4" x14ac:dyDescent="0.25">
      <c r="A32" s="156" t="s">
        <v>526</v>
      </c>
      <c r="B32" s="46"/>
      <c r="C32" s="155">
        <v>0</v>
      </c>
      <c r="D32" s="230">
        <v>0</v>
      </c>
      <c r="E32" s="244">
        <v>0</v>
      </c>
    </row>
    <row r="33" spans="1:5" ht="14.4" x14ac:dyDescent="0.25">
      <c r="A33" s="156" t="s">
        <v>527</v>
      </c>
      <c r="B33" s="46"/>
      <c r="C33" s="155">
        <v>0</v>
      </c>
      <c r="D33" s="230">
        <v>0</v>
      </c>
      <c r="E33" s="244">
        <v>0</v>
      </c>
    </row>
    <row r="34" spans="1:5" ht="14.4" x14ac:dyDescent="0.25">
      <c r="A34" s="156" t="s">
        <v>528</v>
      </c>
      <c r="B34" s="46"/>
      <c r="C34" s="155">
        <v>0</v>
      </c>
      <c r="D34" s="230">
        <v>0</v>
      </c>
      <c r="E34" s="244">
        <v>0</v>
      </c>
    </row>
    <row r="35" spans="1:5" ht="14.4" x14ac:dyDescent="0.25">
      <c r="A35" s="156" t="s">
        <v>529</v>
      </c>
      <c r="B35" s="46"/>
      <c r="C35" s="155">
        <v>0</v>
      </c>
      <c r="D35" s="230">
        <v>0</v>
      </c>
      <c r="E35" s="244">
        <v>0</v>
      </c>
    </row>
    <row r="36" spans="1:5" ht="14.4" x14ac:dyDescent="0.25">
      <c r="A36" s="156" t="s">
        <v>530</v>
      </c>
      <c r="B36" s="46"/>
      <c r="C36" s="155">
        <v>0</v>
      </c>
      <c r="D36" s="230">
        <v>0</v>
      </c>
      <c r="E36" s="244">
        <v>0</v>
      </c>
    </row>
    <row r="37" spans="1:5" ht="14.4" x14ac:dyDescent="0.25">
      <c r="A37" s="160" t="s">
        <v>535</v>
      </c>
      <c r="B37" s="46"/>
      <c r="C37" s="171" t="s">
        <v>74</v>
      </c>
      <c r="D37" s="243">
        <v>0</v>
      </c>
      <c r="E37" s="244">
        <v>0</v>
      </c>
    </row>
    <row r="38" spans="1:5" ht="27.6" x14ac:dyDescent="0.25">
      <c r="A38" s="156" t="s">
        <v>537</v>
      </c>
      <c r="B38" s="46"/>
      <c r="C38" s="155" t="s">
        <v>78</v>
      </c>
      <c r="D38" s="230">
        <v>0</v>
      </c>
      <c r="E38" s="244">
        <v>0</v>
      </c>
    </row>
    <row r="39" spans="1:5" ht="27.6" x14ac:dyDescent="0.25">
      <c r="A39" s="156" t="s">
        <v>538</v>
      </c>
      <c r="B39" s="46"/>
      <c r="C39" s="155" t="s">
        <v>78</v>
      </c>
      <c r="D39" s="230">
        <v>0</v>
      </c>
      <c r="E39" s="244">
        <v>0</v>
      </c>
    </row>
    <row r="40" spans="1:5" ht="27.6" x14ac:dyDescent="0.25">
      <c r="A40" s="156" t="s">
        <v>539</v>
      </c>
      <c r="B40" s="46"/>
      <c r="C40" s="155" t="s">
        <v>78</v>
      </c>
      <c r="D40" s="230">
        <v>0</v>
      </c>
      <c r="E40" s="244">
        <v>0</v>
      </c>
    </row>
    <row r="41" spans="1:5" ht="27.6" x14ac:dyDescent="0.25">
      <c r="A41" s="156" t="s">
        <v>540</v>
      </c>
      <c r="B41" s="46"/>
      <c r="C41" s="155" t="s">
        <v>78</v>
      </c>
      <c r="D41" s="230">
        <v>0</v>
      </c>
      <c r="E41" s="244">
        <v>0</v>
      </c>
    </row>
    <row r="42" spans="1:5" ht="27.6" x14ac:dyDescent="0.25">
      <c r="A42" s="156" t="s">
        <v>541</v>
      </c>
      <c r="B42" s="46"/>
      <c r="C42" s="155" t="s">
        <v>78</v>
      </c>
      <c r="D42" s="230">
        <v>0</v>
      </c>
      <c r="E42" s="244">
        <v>0</v>
      </c>
    </row>
    <row r="43" spans="1:5" ht="14.4" x14ac:dyDescent="0.25">
      <c r="A43" s="156" t="s">
        <v>543</v>
      </c>
      <c r="B43" s="46"/>
      <c r="C43" s="155">
        <v>0</v>
      </c>
      <c r="D43" s="230">
        <v>0</v>
      </c>
      <c r="E43" s="244">
        <v>0</v>
      </c>
    </row>
    <row r="44" spans="1:5" ht="14.4" x14ac:dyDescent="0.25">
      <c r="A44" s="156" t="s">
        <v>544</v>
      </c>
      <c r="B44" s="46"/>
      <c r="C44" s="155">
        <v>0</v>
      </c>
      <c r="D44" s="230">
        <v>0</v>
      </c>
      <c r="E44" s="244">
        <v>0</v>
      </c>
    </row>
    <row r="45" spans="1:5" ht="14.4" x14ac:dyDescent="0.25">
      <c r="A45" s="156" t="s">
        <v>545</v>
      </c>
      <c r="B45" s="46"/>
      <c r="C45" s="155">
        <v>0</v>
      </c>
      <c r="D45" s="230">
        <v>0</v>
      </c>
      <c r="E45" s="244">
        <v>0</v>
      </c>
    </row>
    <row r="46" spans="1:5" ht="14.4" x14ac:dyDescent="0.25">
      <c r="A46" s="156" t="s">
        <v>546</v>
      </c>
      <c r="B46" s="46"/>
      <c r="C46" s="155">
        <v>0</v>
      </c>
      <c r="D46" s="230">
        <v>0</v>
      </c>
      <c r="E46" s="244">
        <v>0</v>
      </c>
    </row>
    <row r="47" spans="1:5" ht="14.4" x14ac:dyDescent="0.25">
      <c r="A47" s="156" t="s">
        <v>547</v>
      </c>
      <c r="B47" s="46"/>
      <c r="C47" s="155">
        <v>0</v>
      </c>
      <c r="D47" s="230">
        <v>0</v>
      </c>
      <c r="E47" s="244">
        <v>0</v>
      </c>
    </row>
    <row r="48" spans="1:5" ht="14.4" x14ac:dyDescent="0.25">
      <c r="A48" s="156" t="s">
        <v>548</v>
      </c>
      <c r="B48" s="46"/>
      <c r="C48" s="155">
        <v>0</v>
      </c>
      <c r="D48" s="230">
        <v>0</v>
      </c>
      <c r="E48" s="244">
        <v>0</v>
      </c>
    </row>
    <row r="49" spans="1:5" ht="14.4" x14ac:dyDescent="0.25">
      <c r="A49" s="156" t="s">
        <v>549</v>
      </c>
      <c r="B49" s="46"/>
      <c r="C49" s="155">
        <v>0</v>
      </c>
      <c r="D49" s="230">
        <v>0</v>
      </c>
      <c r="E49" s="244">
        <v>0</v>
      </c>
    </row>
    <row r="50" spans="1:5" ht="14.4" x14ac:dyDescent="0.25">
      <c r="A50" s="156" t="s">
        <v>550</v>
      </c>
      <c r="B50" s="46"/>
      <c r="C50" s="155">
        <v>0</v>
      </c>
      <c r="D50" s="230">
        <v>0</v>
      </c>
      <c r="E50" s="244">
        <v>0</v>
      </c>
    </row>
    <row r="51" spans="1:5" ht="14.4" x14ac:dyDescent="0.25">
      <c r="A51" s="156" t="s">
        <v>551</v>
      </c>
      <c r="B51" s="46"/>
      <c r="C51" s="155">
        <v>0</v>
      </c>
      <c r="D51" s="230">
        <v>0</v>
      </c>
      <c r="E51" s="244">
        <v>0</v>
      </c>
    </row>
    <row r="52" spans="1:5" ht="14.4" x14ac:dyDescent="0.25">
      <c r="A52" s="156" t="s">
        <v>552</v>
      </c>
      <c r="B52" s="46"/>
      <c r="C52" s="155">
        <v>0</v>
      </c>
      <c r="D52" s="230">
        <v>0</v>
      </c>
      <c r="E52" s="244">
        <v>0</v>
      </c>
    </row>
    <row r="53" spans="1:5" ht="14.4" x14ac:dyDescent="0.25">
      <c r="A53" s="156" t="s">
        <v>553</v>
      </c>
      <c r="B53" s="46"/>
      <c r="C53" s="155">
        <v>0</v>
      </c>
      <c r="D53" s="230">
        <v>0</v>
      </c>
      <c r="E53" s="244">
        <v>0</v>
      </c>
    </row>
    <row r="54" spans="1:5" ht="14.4" x14ac:dyDescent="0.25">
      <c r="A54" s="156" t="s">
        <v>554</v>
      </c>
      <c r="B54" s="46"/>
      <c r="C54" s="155">
        <v>0</v>
      </c>
      <c r="D54" s="230">
        <v>0</v>
      </c>
      <c r="E54" s="244">
        <v>0</v>
      </c>
    </row>
    <row r="55" spans="1:5" ht="14.4" x14ac:dyDescent="0.25">
      <c r="A55" s="156" t="s">
        <v>555</v>
      </c>
      <c r="B55" s="46"/>
      <c r="C55" s="155">
        <v>0</v>
      </c>
      <c r="D55" s="230">
        <v>0</v>
      </c>
      <c r="E55" s="244">
        <v>0</v>
      </c>
    </row>
    <row r="56" spans="1:5" ht="14.4" x14ac:dyDescent="0.25">
      <c r="A56" s="156" t="s">
        <v>556</v>
      </c>
      <c r="B56" s="46"/>
      <c r="C56" s="155">
        <v>0</v>
      </c>
      <c r="D56" s="230">
        <v>0</v>
      </c>
      <c r="E56" s="244">
        <v>0</v>
      </c>
    </row>
    <row r="57" spans="1:5" ht="14.4" x14ac:dyDescent="0.25">
      <c r="A57" s="156" t="s">
        <v>557</v>
      </c>
      <c r="B57" s="46"/>
      <c r="C57" s="155">
        <v>0</v>
      </c>
      <c r="D57" s="230">
        <v>0</v>
      </c>
      <c r="E57" s="244">
        <v>0</v>
      </c>
    </row>
    <row r="58" spans="1:5" ht="14.4" x14ac:dyDescent="0.25">
      <c r="A58" s="156" t="s">
        <v>564</v>
      </c>
      <c r="B58" s="46"/>
      <c r="C58" s="171" t="s">
        <v>74</v>
      </c>
      <c r="D58" s="243">
        <v>0</v>
      </c>
      <c r="E58" s="244">
        <v>0</v>
      </c>
    </row>
    <row r="59" spans="1:5" ht="27.6" x14ac:dyDescent="0.25">
      <c r="A59" s="156" t="s">
        <v>566</v>
      </c>
      <c r="B59" s="46"/>
      <c r="C59" s="155" t="s">
        <v>78</v>
      </c>
      <c r="D59" s="230">
        <v>0</v>
      </c>
      <c r="E59" s="244">
        <v>0</v>
      </c>
    </row>
    <row r="60" spans="1:5" ht="27.6" x14ac:dyDescent="0.25">
      <c r="A60" s="156" t="s">
        <v>567</v>
      </c>
      <c r="B60" s="46"/>
      <c r="C60" s="155" t="s">
        <v>78</v>
      </c>
      <c r="D60" s="230">
        <v>0</v>
      </c>
      <c r="E60" s="244">
        <v>0</v>
      </c>
    </row>
    <row r="61" spans="1:5" ht="27.6" x14ac:dyDescent="0.25">
      <c r="A61" s="156" t="s">
        <v>568</v>
      </c>
      <c r="B61" s="46"/>
      <c r="C61" s="155" t="s">
        <v>78</v>
      </c>
      <c r="D61" s="230">
        <v>0</v>
      </c>
      <c r="E61" s="244">
        <v>0</v>
      </c>
    </row>
    <row r="62" spans="1:5" ht="27.6" x14ac:dyDescent="0.25">
      <c r="A62" s="156" t="s">
        <v>569</v>
      </c>
      <c r="B62" s="46"/>
      <c r="C62" s="155" t="s">
        <v>78</v>
      </c>
      <c r="D62" s="230">
        <v>0</v>
      </c>
      <c r="E62" s="244">
        <v>0</v>
      </c>
    </row>
    <row r="63" spans="1:5" ht="27.6" x14ac:dyDescent="0.25">
      <c r="A63" s="156" t="s">
        <v>570</v>
      </c>
      <c r="B63" s="46"/>
      <c r="C63" s="155" t="s">
        <v>78</v>
      </c>
      <c r="D63" s="230">
        <v>0</v>
      </c>
      <c r="E63" s="244">
        <v>0</v>
      </c>
    </row>
    <row r="64" spans="1:5" ht="14.4" x14ac:dyDescent="0.25">
      <c r="A64" s="156" t="s">
        <v>572</v>
      </c>
      <c r="B64" s="46"/>
      <c r="C64" s="155">
        <v>0</v>
      </c>
      <c r="D64" s="230">
        <v>0</v>
      </c>
      <c r="E64" s="244">
        <v>0</v>
      </c>
    </row>
    <row r="65" spans="1:5" ht="14.4" x14ac:dyDescent="0.25">
      <c r="A65" s="156" t="s">
        <v>573</v>
      </c>
      <c r="B65" s="46"/>
      <c r="C65" s="155">
        <v>0</v>
      </c>
      <c r="D65" s="230">
        <v>0</v>
      </c>
      <c r="E65" s="244">
        <v>0</v>
      </c>
    </row>
    <row r="66" spans="1:5" ht="14.4" x14ac:dyDescent="0.25">
      <c r="A66" s="156" t="s">
        <v>574</v>
      </c>
      <c r="B66" s="46"/>
      <c r="C66" s="155">
        <v>0</v>
      </c>
      <c r="D66" s="230">
        <v>0</v>
      </c>
      <c r="E66" s="244">
        <v>0</v>
      </c>
    </row>
    <row r="67" spans="1:5" ht="14.4" x14ac:dyDescent="0.25">
      <c r="A67" s="156" t="s">
        <v>575</v>
      </c>
      <c r="B67" s="46"/>
      <c r="C67" s="155">
        <v>0</v>
      </c>
      <c r="D67" s="230">
        <v>0</v>
      </c>
      <c r="E67" s="244">
        <v>0</v>
      </c>
    </row>
    <row r="68" spans="1:5" ht="14.4" x14ac:dyDescent="0.25">
      <c r="A68" s="156" t="s">
        <v>576</v>
      </c>
      <c r="B68" s="46"/>
      <c r="C68" s="155">
        <v>0</v>
      </c>
      <c r="D68" s="230">
        <v>0</v>
      </c>
      <c r="E68" s="244">
        <v>0</v>
      </c>
    </row>
    <row r="69" spans="1:5" ht="14.4" x14ac:dyDescent="0.25">
      <c r="A69" s="156" t="s">
        <v>577</v>
      </c>
      <c r="B69" s="46"/>
      <c r="C69" s="155">
        <v>0</v>
      </c>
      <c r="D69" s="230">
        <v>0</v>
      </c>
      <c r="E69" s="244">
        <v>0</v>
      </c>
    </row>
    <row r="70" spans="1:5" ht="14.4" x14ac:dyDescent="0.25">
      <c r="A70" s="156" t="s">
        <v>578</v>
      </c>
      <c r="B70" s="46"/>
      <c r="C70" s="155">
        <v>0</v>
      </c>
      <c r="D70" s="230">
        <v>0</v>
      </c>
      <c r="E70" s="244">
        <v>0</v>
      </c>
    </row>
    <row r="71" spans="1:5" ht="14.4" x14ac:dyDescent="0.25">
      <c r="A71" s="156" t="s">
        <v>579</v>
      </c>
      <c r="B71" s="46"/>
      <c r="C71" s="155">
        <v>0</v>
      </c>
      <c r="D71" s="230">
        <v>0</v>
      </c>
      <c r="E71" s="244">
        <v>0</v>
      </c>
    </row>
    <row r="72" spans="1:5" ht="14.4" x14ac:dyDescent="0.25">
      <c r="A72" s="156" t="s">
        <v>580</v>
      </c>
      <c r="B72" s="46"/>
      <c r="C72" s="155">
        <v>0</v>
      </c>
      <c r="D72" s="230">
        <v>0</v>
      </c>
      <c r="E72" s="244">
        <v>0</v>
      </c>
    </row>
    <row r="73" spans="1:5" ht="14.4" x14ac:dyDescent="0.25">
      <c r="A73" s="156" t="s">
        <v>581</v>
      </c>
      <c r="B73" s="46"/>
      <c r="C73" s="155">
        <v>0</v>
      </c>
      <c r="D73" s="230">
        <v>0</v>
      </c>
      <c r="E73" s="244">
        <v>0</v>
      </c>
    </row>
    <row r="74" spans="1:5" ht="14.4" x14ac:dyDescent="0.25">
      <c r="A74" s="156" t="s">
        <v>582</v>
      </c>
      <c r="B74" s="46"/>
      <c r="C74" s="155">
        <v>0</v>
      </c>
      <c r="D74" s="230">
        <v>0</v>
      </c>
      <c r="E74" s="244">
        <v>0</v>
      </c>
    </row>
    <row r="75" spans="1:5" ht="14.4" x14ac:dyDescent="0.25">
      <c r="A75" s="156" t="s">
        <v>583</v>
      </c>
      <c r="B75" s="46"/>
      <c r="C75" s="155">
        <v>0</v>
      </c>
      <c r="D75" s="230">
        <v>0</v>
      </c>
      <c r="E75" s="244">
        <v>0</v>
      </c>
    </row>
    <row r="76" spans="1:5" ht="14.4" x14ac:dyDescent="0.25">
      <c r="A76" s="156" t="s">
        <v>584</v>
      </c>
      <c r="B76" s="46"/>
      <c r="C76" s="155">
        <v>0</v>
      </c>
      <c r="D76" s="230">
        <v>0</v>
      </c>
      <c r="E76" s="244">
        <v>0</v>
      </c>
    </row>
    <row r="77" spans="1:5" ht="14.4" x14ac:dyDescent="0.25">
      <c r="A77" s="156" t="s">
        <v>585</v>
      </c>
      <c r="B77" s="46"/>
      <c r="C77" s="155">
        <v>0</v>
      </c>
      <c r="D77" s="230">
        <v>0</v>
      </c>
      <c r="E77" s="244">
        <v>0</v>
      </c>
    </row>
    <row r="78" spans="1:5" ht="14.4" x14ac:dyDescent="0.25">
      <c r="A78" s="156" t="s">
        <v>586</v>
      </c>
      <c r="B78" s="46"/>
      <c r="C78" s="155">
        <v>0</v>
      </c>
      <c r="D78" s="230">
        <v>0</v>
      </c>
      <c r="E78" s="244">
        <v>0</v>
      </c>
    </row>
    <row r="79" spans="1:5" ht="14.4" x14ac:dyDescent="0.25">
      <c r="A79" s="156" t="s">
        <v>593</v>
      </c>
      <c r="B79" s="46"/>
      <c r="C79" s="171" t="s">
        <v>74</v>
      </c>
      <c r="D79" s="243">
        <v>0</v>
      </c>
      <c r="E79" s="244">
        <v>0</v>
      </c>
    </row>
    <row r="80" spans="1:5" ht="27.6" x14ac:dyDescent="0.25">
      <c r="A80" s="156" t="s">
        <v>595</v>
      </c>
      <c r="B80" s="46"/>
      <c r="C80" s="155" t="s">
        <v>78</v>
      </c>
      <c r="D80" s="230">
        <v>0</v>
      </c>
      <c r="E80" s="244">
        <v>0</v>
      </c>
    </row>
    <row r="81" spans="1:5" ht="27.6" x14ac:dyDescent="0.25">
      <c r="A81" s="156" t="s">
        <v>596</v>
      </c>
      <c r="B81" s="46"/>
      <c r="C81" s="155" t="s">
        <v>78</v>
      </c>
      <c r="D81" s="230">
        <v>0</v>
      </c>
      <c r="E81" s="244">
        <v>0</v>
      </c>
    </row>
    <row r="82" spans="1:5" ht="27.6" x14ac:dyDescent="0.25">
      <c r="A82" s="156" t="s">
        <v>597</v>
      </c>
      <c r="B82" s="46"/>
      <c r="C82" s="155" t="s">
        <v>78</v>
      </c>
      <c r="D82" s="230">
        <v>0</v>
      </c>
      <c r="E82" s="244">
        <v>0</v>
      </c>
    </row>
    <row r="83" spans="1:5" ht="27.6" x14ac:dyDescent="0.25">
      <c r="A83" s="156" t="s">
        <v>598</v>
      </c>
      <c r="B83" s="46"/>
      <c r="C83" s="155" t="s">
        <v>78</v>
      </c>
      <c r="D83" s="230">
        <v>0</v>
      </c>
      <c r="E83" s="244">
        <v>0</v>
      </c>
    </row>
    <row r="84" spans="1:5" ht="27.6" x14ac:dyDescent="0.25">
      <c r="A84" s="156" t="s">
        <v>599</v>
      </c>
      <c r="B84" s="46"/>
      <c r="C84" s="155" t="s">
        <v>78</v>
      </c>
      <c r="D84" s="230">
        <v>0</v>
      </c>
      <c r="E84" s="244">
        <v>0</v>
      </c>
    </row>
    <row r="85" spans="1:5" ht="14.4" x14ac:dyDescent="0.25">
      <c r="A85" s="156" t="s">
        <v>601</v>
      </c>
      <c r="B85" s="46"/>
      <c r="C85" s="155">
        <v>0</v>
      </c>
      <c r="D85" s="230">
        <v>0</v>
      </c>
      <c r="E85" s="244">
        <v>0</v>
      </c>
    </row>
    <row r="86" spans="1:5" ht="14.4" x14ac:dyDescent="0.25">
      <c r="A86" s="156" t="s">
        <v>602</v>
      </c>
      <c r="B86" s="46"/>
      <c r="C86" s="155">
        <v>0</v>
      </c>
      <c r="D86" s="230">
        <v>0</v>
      </c>
      <c r="E86" s="244">
        <v>0</v>
      </c>
    </row>
    <row r="87" spans="1:5" ht="14.4" x14ac:dyDescent="0.25">
      <c r="A87" s="156" t="s">
        <v>603</v>
      </c>
      <c r="B87" s="46"/>
      <c r="C87" s="155">
        <v>0</v>
      </c>
      <c r="D87" s="230">
        <v>0</v>
      </c>
      <c r="E87" s="244">
        <v>0</v>
      </c>
    </row>
    <row r="88" spans="1:5" ht="14.4" x14ac:dyDescent="0.25">
      <c r="A88" s="156" t="s">
        <v>604</v>
      </c>
      <c r="B88" s="46"/>
      <c r="C88" s="155">
        <v>0</v>
      </c>
      <c r="D88" s="230">
        <v>0</v>
      </c>
      <c r="E88" s="244">
        <v>0</v>
      </c>
    </row>
    <row r="89" spans="1:5" ht="14.4" x14ac:dyDescent="0.25">
      <c r="A89" s="156" t="s">
        <v>605</v>
      </c>
      <c r="B89" s="46"/>
      <c r="C89" s="155">
        <v>0</v>
      </c>
      <c r="D89" s="230">
        <v>0</v>
      </c>
      <c r="E89" s="244">
        <v>0</v>
      </c>
    </row>
    <row r="90" spans="1:5" ht="14.4" x14ac:dyDescent="0.25">
      <c r="A90" s="156" t="s">
        <v>606</v>
      </c>
      <c r="B90" s="46"/>
      <c r="C90" s="155">
        <v>0</v>
      </c>
      <c r="D90" s="230">
        <v>0</v>
      </c>
      <c r="E90" s="244">
        <v>0</v>
      </c>
    </row>
    <row r="91" spans="1:5" ht="14.4" x14ac:dyDescent="0.25">
      <c r="A91" s="156" t="s">
        <v>607</v>
      </c>
      <c r="B91" s="46"/>
      <c r="C91" s="155">
        <v>0</v>
      </c>
      <c r="D91" s="230">
        <v>0</v>
      </c>
      <c r="E91" s="244">
        <v>0</v>
      </c>
    </row>
    <row r="92" spans="1:5" ht="14.4" x14ac:dyDescent="0.25">
      <c r="A92" s="156" t="s">
        <v>608</v>
      </c>
      <c r="B92" s="46"/>
      <c r="C92" s="155">
        <v>0</v>
      </c>
      <c r="D92" s="230">
        <v>0</v>
      </c>
      <c r="E92" s="244">
        <v>0</v>
      </c>
    </row>
    <row r="93" spans="1:5" ht="14.4" x14ac:dyDescent="0.25">
      <c r="A93" s="156" t="s">
        <v>609</v>
      </c>
      <c r="B93" s="46"/>
      <c r="C93" s="155">
        <v>0</v>
      </c>
      <c r="D93" s="230">
        <v>0</v>
      </c>
      <c r="E93" s="244">
        <v>0</v>
      </c>
    </row>
    <row r="94" spans="1:5" ht="14.4" x14ac:dyDescent="0.25">
      <c r="A94" s="156" t="s">
        <v>610</v>
      </c>
      <c r="B94" s="46"/>
      <c r="C94" s="155">
        <v>0</v>
      </c>
      <c r="D94" s="230">
        <v>0</v>
      </c>
      <c r="E94" s="244">
        <v>0</v>
      </c>
    </row>
    <row r="95" spans="1:5" ht="14.4" x14ac:dyDescent="0.25">
      <c r="A95" s="156" t="s">
        <v>611</v>
      </c>
      <c r="B95" s="46"/>
      <c r="C95" s="155">
        <v>0</v>
      </c>
      <c r="D95" s="230">
        <v>0</v>
      </c>
      <c r="E95" s="244">
        <v>0</v>
      </c>
    </row>
    <row r="96" spans="1:5" ht="14.4" x14ac:dyDescent="0.25">
      <c r="A96" s="156" t="s">
        <v>612</v>
      </c>
      <c r="B96" s="46"/>
      <c r="C96" s="155">
        <v>0</v>
      </c>
      <c r="D96" s="230">
        <v>0</v>
      </c>
      <c r="E96" s="244">
        <v>0</v>
      </c>
    </row>
    <row r="97" spans="1:5" ht="14.4" x14ac:dyDescent="0.25">
      <c r="A97" s="156" t="s">
        <v>613</v>
      </c>
      <c r="B97" s="46"/>
      <c r="C97" s="155">
        <v>0</v>
      </c>
      <c r="D97" s="230">
        <v>0</v>
      </c>
      <c r="E97" s="244">
        <v>0</v>
      </c>
    </row>
    <row r="98" spans="1:5" ht="14.4" x14ac:dyDescent="0.25">
      <c r="A98" s="156" t="s">
        <v>614</v>
      </c>
      <c r="B98" s="46"/>
      <c r="C98" s="155">
        <v>0</v>
      </c>
      <c r="D98" s="230">
        <v>0</v>
      </c>
      <c r="E98" s="244">
        <v>0</v>
      </c>
    </row>
    <row r="99" spans="1:5" ht="14.4" x14ac:dyDescent="0.25">
      <c r="A99" s="156" t="s">
        <v>615</v>
      </c>
      <c r="B99" s="46"/>
      <c r="C99" s="155">
        <v>0</v>
      </c>
      <c r="D99" s="230">
        <v>0</v>
      </c>
      <c r="E99" s="244">
        <v>0</v>
      </c>
    </row>
    <row r="100" spans="1:5" ht="14.4" x14ac:dyDescent="0.25">
      <c r="A100" s="156" t="s">
        <v>622</v>
      </c>
      <c r="B100" s="46"/>
      <c r="C100" s="171" t="s">
        <v>74</v>
      </c>
      <c r="D100" s="243">
        <v>0</v>
      </c>
      <c r="E100" s="244">
        <v>0</v>
      </c>
    </row>
    <row r="101" spans="1:5" ht="27.6" x14ac:dyDescent="0.25">
      <c r="A101" s="156" t="s">
        <v>624</v>
      </c>
      <c r="B101" s="46"/>
      <c r="C101" s="155" t="s">
        <v>78</v>
      </c>
      <c r="D101" s="230">
        <v>0</v>
      </c>
      <c r="E101" s="244">
        <v>0</v>
      </c>
    </row>
    <row r="102" spans="1:5" ht="27.6" x14ac:dyDescent="0.25">
      <c r="A102" s="156" t="s">
        <v>625</v>
      </c>
      <c r="B102" s="46"/>
      <c r="C102" s="155" t="s">
        <v>78</v>
      </c>
      <c r="D102" s="230">
        <v>0</v>
      </c>
      <c r="E102" s="244">
        <v>0</v>
      </c>
    </row>
    <row r="103" spans="1:5" ht="27.6" x14ac:dyDescent="0.25">
      <c r="A103" s="156" t="s">
        <v>626</v>
      </c>
      <c r="B103" s="46"/>
      <c r="C103" s="155" t="s">
        <v>78</v>
      </c>
      <c r="D103" s="230">
        <v>0</v>
      </c>
      <c r="E103" s="244">
        <v>0</v>
      </c>
    </row>
    <row r="104" spans="1:5" ht="27.6" x14ac:dyDescent="0.25">
      <c r="A104" s="156" t="s">
        <v>627</v>
      </c>
      <c r="B104" s="46"/>
      <c r="C104" s="155" t="s">
        <v>78</v>
      </c>
      <c r="D104" s="230">
        <v>0</v>
      </c>
      <c r="E104" s="244">
        <v>0</v>
      </c>
    </row>
    <row r="105" spans="1:5" ht="27.6" x14ac:dyDescent="0.25">
      <c r="A105" s="156" t="s">
        <v>628</v>
      </c>
      <c r="B105" s="46"/>
      <c r="C105" s="155" t="s">
        <v>78</v>
      </c>
      <c r="D105" s="230">
        <v>0</v>
      </c>
      <c r="E105" s="244">
        <v>0</v>
      </c>
    </row>
    <row r="106" spans="1:5" ht="14.4" x14ac:dyDescent="0.25">
      <c r="A106" s="156" t="s">
        <v>630</v>
      </c>
      <c r="B106" s="46"/>
      <c r="C106" s="155">
        <v>0</v>
      </c>
      <c r="D106" s="230">
        <v>0</v>
      </c>
      <c r="E106" s="244">
        <v>0</v>
      </c>
    </row>
    <row r="107" spans="1:5" ht="14.4" x14ac:dyDescent="0.25">
      <c r="A107" s="156" t="s">
        <v>631</v>
      </c>
      <c r="B107" s="46"/>
      <c r="C107" s="155">
        <v>0</v>
      </c>
      <c r="D107" s="230">
        <v>0</v>
      </c>
      <c r="E107" s="244">
        <v>0</v>
      </c>
    </row>
    <row r="108" spans="1:5" ht="14.4" x14ac:dyDescent="0.25">
      <c r="A108" s="156" t="s">
        <v>632</v>
      </c>
      <c r="B108" s="46"/>
      <c r="C108" s="155">
        <v>0</v>
      </c>
      <c r="D108" s="230">
        <v>0</v>
      </c>
      <c r="E108" s="244">
        <v>0</v>
      </c>
    </row>
    <row r="109" spans="1:5" ht="14.4" x14ac:dyDescent="0.25">
      <c r="A109" s="156" t="s">
        <v>633</v>
      </c>
      <c r="B109" s="46"/>
      <c r="C109" s="155">
        <v>0</v>
      </c>
      <c r="D109" s="230">
        <v>0</v>
      </c>
      <c r="E109" s="244">
        <v>0</v>
      </c>
    </row>
    <row r="110" spans="1:5" ht="14.4" x14ac:dyDescent="0.25">
      <c r="A110" s="156" t="s">
        <v>634</v>
      </c>
      <c r="B110" s="46"/>
      <c r="C110" s="155">
        <v>0</v>
      </c>
      <c r="D110" s="230">
        <v>0</v>
      </c>
      <c r="E110" s="244">
        <v>0</v>
      </c>
    </row>
    <row r="111" spans="1:5" ht="14.4" x14ac:dyDescent="0.25">
      <c r="A111" s="156" t="s">
        <v>635</v>
      </c>
      <c r="B111" s="46"/>
      <c r="C111" s="155">
        <v>0</v>
      </c>
      <c r="D111" s="230">
        <v>0</v>
      </c>
      <c r="E111" s="244">
        <v>0</v>
      </c>
    </row>
    <row r="112" spans="1:5" ht="14.4" x14ac:dyDescent="0.25">
      <c r="A112" s="156" t="s">
        <v>636</v>
      </c>
      <c r="B112" s="46"/>
      <c r="C112" s="155">
        <v>0</v>
      </c>
      <c r="D112" s="230">
        <v>0</v>
      </c>
      <c r="E112" s="244">
        <v>0</v>
      </c>
    </row>
    <row r="113" spans="1:5" ht="14.4" x14ac:dyDescent="0.25">
      <c r="A113" s="156" t="s">
        <v>637</v>
      </c>
      <c r="B113" s="46"/>
      <c r="C113" s="155">
        <v>0</v>
      </c>
      <c r="D113" s="230">
        <v>0</v>
      </c>
      <c r="E113" s="244">
        <v>0</v>
      </c>
    </row>
    <row r="114" spans="1:5" ht="14.4" x14ac:dyDescent="0.25">
      <c r="A114" s="156" t="s">
        <v>638</v>
      </c>
      <c r="B114" s="46"/>
      <c r="C114" s="155">
        <v>0</v>
      </c>
      <c r="D114" s="230">
        <v>0</v>
      </c>
      <c r="E114" s="244">
        <v>0</v>
      </c>
    </row>
    <row r="115" spans="1:5" ht="14.4" x14ac:dyDescent="0.25">
      <c r="A115" s="156" t="s">
        <v>639</v>
      </c>
      <c r="B115" s="46"/>
      <c r="C115" s="155">
        <v>0</v>
      </c>
      <c r="D115" s="230">
        <v>0</v>
      </c>
      <c r="E115" s="244">
        <v>0</v>
      </c>
    </row>
    <row r="116" spans="1:5" ht="14.4" x14ac:dyDescent="0.25">
      <c r="A116" s="156" t="s">
        <v>640</v>
      </c>
      <c r="B116" s="46"/>
      <c r="C116" s="155">
        <v>0</v>
      </c>
      <c r="D116" s="230">
        <v>0</v>
      </c>
      <c r="E116" s="244">
        <v>0</v>
      </c>
    </row>
    <row r="117" spans="1:5" ht="14.4" x14ac:dyDescent="0.25">
      <c r="A117" s="156" t="s">
        <v>641</v>
      </c>
      <c r="B117" s="46"/>
      <c r="C117" s="155">
        <v>0</v>
      </c>
      <c r="D117" s="230">
        <v>0</v>
      </c>
      <c r="E117" s="244">
        <v>0</v>
      </c>
    </row>
    <row r="118" spans="1:5" ht="14.4" x14ac:dyDescent="0.25">
      <c r="A118" s="156" t="s">
        <v>642</v>
      </c>
      <c r="B118" s="46"/>
      <c r="C118" s="155">
        <v>0</v>
      </c>
      <c r="D118" s="230">
        <v>0</v>
      </c>
      <c r="E118" s="244">
        <v>0</v>
      </c>
    </row>
    <row r="119" spans="1:5" ht="14.4" x14ac:dyDescent="0.25">
      <c r="A119" s="156" t="s">
        <v>643</v>
      </c>
      <c r="B119" s="46"/>
      <c r="C119" s="155">
        <v>0</v>
      </c>
      <c r="D119" s="230">
        <v>0</v>
      </c>
      <c r="E119" s="244">
        <v>0</v>
      </c>
    </row>
    <row r="120" spans="1:5" ht="14.4" x14ac:dyDescent="0.25">
      <c r="A120" s="156" t="s">
        <v>644</v>
      </c>
      <c r="B120" s="46"/>
      <c r="C120" s="155">
        <v>0</v>
      </c>
      <c r="D120" s="230">
        <v>0</v>
      </c>
      <c r="E120" s="244">
        <v>0</v>
      </c>
    </row>
    <row r="121" spans="1:5" ht="14.4" x14ac:dyDescent="0.25">
      <c r="A121" s="156" t="s">
        <v>651</v>
      </c>
      <c r="B121" s="46"/>
      <c r="C121" s="171" t="s">
        <v>74</v>
      </c>
      <c r="D121" s="243">
        <v>0</v>
      </c>
      <c r="E121" s="244">
        <v>0</v>
      </c>
    </row>
    <row r="122" spans="1:5" ht="27.6" x14ac:dyDescent="0.25">
      <c r="A122" s="156" t="s">
        <v>653</v>
      </c>
      <c r="B122" s="46"/>
      <c r="C122" s="155" t="s">
        <v>78</v>
      </c>
      <c r="D122" s="230">
        <v>0</v>
      </c>
      <c r="E122" s="244">
        <v>0</v>
      </c>
    </row>
    <row r="123" spans="1:5" ht="27.6" x14ac:dyDescent="0.25">
      <c r="A123" s="156" t="s">
        <v>654</v>
      </c>
      <c r="B123" s="46"/>
      <c r="C123" s="155" t="s">
        <v>78</v>
      </c>
      <c r="D123" s="230">
        <v>0</v>
      </c>
      <c r="E123" s="244">
        <v>0</v>
      </c>
    </row>
    <row r="124" spans="1:5" ht="27.6" x14ac:dyDescent="0.25">
      <c r="A124" s="156" t="s">
        <v>655</v>
      </c>
      <c r="B124" s="46"/>
      <c r="C124" s="155" t="s">
        <v>78</v>
      </c>
      <c r="D124" s="230">
        <v>0</v>
      </c>
      <c r="E124" s="244">
        <v>0</v>
      </c>
    </row>
    <row r="125" spans="1:5" ht="27.6" x14ac:dyDescent="0.25">
      <c r="A125" s="156" t="s">
        <v>656</v>
      </c>
      <c r="B125" s="46"/>
      <c r="C125" s="155" t="s">
        <v>78</v>
      </c>
      <c r="D125" s="230">
        <v>0</v>
      </c>
      <c r="E125" s="244">
        <v>0</v>
      </c>
    </row>
    <row r="126" spans="1:5" ht="27.6" x14ac:dyDescent="0.25">
      <c r="A126" s="156" t="s">
        <v>657</v>
      </c>
      <c r="B126" s="46"/>
      <c r="C126" s="155" t="s">
        <v>78</v>
      </c>
      <c r="D126" s="230">
        <v>0</v>
      </c>
      <c r="E126" s="244">
        <v>0</v>
      </c>
    </row>
    <row r="127" spans="1:5" ht="14.4" x14ac:dyDescent="0.25">
      <c r="A127" s="156" t="s">
        <v>659</v>
      </c>
      <c r="B127" s="46"/>
      <c r="C127" s="155">
        <v>0</v>
      </c>
      <c r="D127" s="230">
        <v>0</v>
      </c>
      <c r="E127" s="244">
        <v>0</v>
      </c>
    </row>
    <row r="128" spans="1:5" ht="14.4" x14ac:dyDescent="0.25">
      <c r="A128" s="156" t="s">
        <v>660</v>
      </c>
      <c r="B128" s="46"/>
      <c r="C128" s="155">
        <v>0</v>
      </c>
      <c r="D128" s="230">
        <v>0</v>
      </c>
      <c r="E128" s="244">
        <v>0</v>
      </c>
    </row>
    <row r="129" spans="1:5" ht="14.4" x14ac:dyDescent="0.25">
      <c r="A129" s="156" t="s">
        <v>661</v>
      </c>
      <c r="B129" s="46"/>
      <c r="C129" s="155">
        <v>0</v>
      </c>
      <c r="D129" s="230">
        <v>0</v>
      </c>
      <c r="E129" s="244">
        <v>0</v>
      </c>
    </row>
    <row r="130" spans="1:5" ht="14.4" x14ac:dyDescent="0.25">
      <c r="A130" s="156" t="s">
        <v>662</v>
      </c>
      <c r="B130" s="46"/>
      <c r="C130" s="155">
        <v>0</v>
      </c>
      <c r="D130" s="230">
        <v>0</v>
      </c>
      <c r="E130" s="244">
        <v>0</v>
      </c>
    </row>
    <row r="131" spans="1:5" ht="14.4" x14ac:dyDescent="0.25">
      <c r="A131" s="156" t="s">
        <v>663</v>
      </c>
      <c r="B131" s="46"/>
      <c r="C131" s="155">
        <v>0</v>
      </c>
      <c r="D131" s="230">
        <v>0</v>
      </c>
      <c r="E131" s="244">
        <v>0</v>
      </c>
    </row>
    <row r="132" spans="1:5" ht="14.4" x14ac:dyDescent="0.25">
      <c r="A132" s="156" t="s">
        <v>664</v>
      </c>
      <c r="B132" s="46"/>
      <c r="C132" s="155">
        <v>0</v>
      </c>
      <c r="D132" s="230">
        <v>0</v>
      </c>
      <c r="E132" s="244">
        <v>0</v>
      </c>
    </row>
    <row r="133" spans="1:5" ht="14.4" x14ac:dyDescent="0.25">
      <c r="A133" s="156" t="s">
        <v>665</v>
      </c>
      <c r="B133" s="46"/>
      <c r="C133" s="155">
        <v>0</v>
      </c>
      <c r="D133" s="230">
        <v>0</v>
      </c>
      <c r="E133" s="244">
        <v>0</v>
      </c>
    </row>
    <row r="134" spans="1:5" ht="14.4" x14ac:dyDescent="0.25">
      <c r="A134" s="156" t="s">
        <v>666</v>
      </c>
      <c r="B134" s="46"/>
      <c r="C134" s="155">
        <v>0</v>
      </c>
      <c r="D134" s="230">
        <v>0</v>
      </c>
      <c r="E134" s="244">
        <v>0</v>
      </c>
    </row>
    <row r="135" spans="1:5" ht="14.4" x14ac:dyDescent="0.25">
      <c r="A135" s="156" t="s">
        <v>667</v>
      </c>
      <c r="B135" s="46"/>
      <c r="C135" s="155">
        <v>0</v>
      </c>
      <c r="D135" s="230">
        <v>0</v>
      </c>
      <c r="E135" s="244">
        <v>0</v>
      </c>
    </row>
    <row r="136" spans="1:5" ht="14.4" x14ac:dyDescent="0.25">
      <c r="A136" s="156" t="s">
        <v>668</v>
      </c>
      <c r="B136" s="46"/>
      <c r="C136" s="155">
        <v>0</v>
      </c>
      <c r="D136" s="230">
        <v>0</v>
      </c>
      <c r="E136" s="244">
        <v>0</v>
      </c>
    </row>
    <row r="137" spans="1:5" ht="14.4" x14ac:dyDescent="0.25">
      <c r="A137" s="156" t="s">
        <v>669</v>
      </c>
      <c r="B137" s="46"/>
      <c r="C137" s="155">
        <v>0</v>
      </c>
      <c r="D137" s="230">
        <v>0</v>
      </c>
      <c r="E137" s="244">
        <v>0</v>
      </c>
    </row>
    <row r="138" spans="1:5" ht="14.4" x14ac:dyDescent="0.25">
      <c r="A138" s="156" t="s">
        <v>670</v>
      </c>
      <c r="B138" s="46"/>
      <c r="C138" s="155">
        <v>0</v>
      </c>
      <c r="D138" s="230">
        <v>0</v>
      </c>
      <c r="E138" s="244">
        <v>0</v>
      </c>
    </row>
    <row r="139" spans="1:5" ht="14.4" x14ac:dyDescent="0.25">
      <c r="A139" s="156" t="s">
        <v>671</v>
      </c>
      <c r="B139" s="46"/>
      <c r="C139" s="155">
        <v>0</v>
      </c>
      <c r="D139" s="230">
        <v>0</v>
      </c>
      <c r="E139" s="244">
        <v>0</v>
      </c>
    </row>
    <row r="140" spans="1:5" ht="14.4" x14ac:dyDescent="0.25">
      <c r="A140" s="156" t="s">
        <v>672</v>
      </c>
      <c r="B140" s="46"/>
      <c r="C140" s="155">
        <v>0</v>
      </c>
      <c r="D140" s="230">
        <v>0</v>
      </c>
      <c r="E140" s="244">
        <v>0</v>
      </c>
    </row>
    <row r="141" spans="1:5" ht="14.4" x14ac:dyDescent="0.25">
      <c r="A141" s="156" t="s">
        <v>673</v>
      </c>
      <c r="B141" s="46"/>
      <c r="C141" s="155">
        <v>0</v>
      </c>
      <c r="D141" s="230">
        <v>0</v>
      </c>
      <c r="E141" s="244">
        <v>0</v>
      </c>
    </row>
    <row r="142" spans="1:5" ht="14.4" x14ac:dyDescent="0.25">
      <c r="A142" s="156" t="s">
        <v>680</v>
      </c>
      <c r="B142" s="46"/>
      <c r="C142" s="171" t="s">
        <v>74</v>
      </c>
      <c r="D142" s="243">
        <v>0</v>
      </c>
      <c r="E142" s="244">
        <v>0</v>
      </c>
    </row>
    <row r="143" spans="1:5" ht="27.6" x14ac:dyDescent="0.25">
      <c r="A143" s="156" t="s">
        <v>682</v>
      </c>
      <c r="B143" s="46"/>
      <c r="C143" s="155" t="s">
        <v>78</v>
      </c>
      <c r="D143" s="230">
        <v>0</v>
      </c>
      <c r="E143" s="244">
        <v>0</v>
      </c>
    </row>
    <row r="144" spans="1:5" ht="27.6" x14ac:dyDescent="0.25">
      <c r="A144" s="156" t="s">
        <v>683</v>
      </c>
      <c r="B144" s="46"/>
      <c r="C144" s="155" t="s">
        <v>78</v>
      </c>
      <c r="D144" s="230">
        <v>0</v>
      </c>
      <c r="E144" s="244">
        <v>0</v>
      </c>
    </row>
    <row r="145" spans="1:5" ht="27.6" x14ac:dyDescent="0.25">
      <c r="A145" s="156" t="s">
        <v>684</v>
      </c>
      <c r="B145" s="46"/>
      <c r="C145" s="155" t="s">
        <v>78</v>
      </c>
      <c r="D145" s="230">
        <v>0</v>
      </c>
      <c r="E145" s="244">
        <v>0</v>
      </c>
    </row>
    <row r="146" spans="1:5" ht="27.6" x14ac:dyDescent="0.25">
      <c r="A146" s="156" t="s">
        <v>685</v>
      </c>
      <c r="B146" s="46"/>
      <c r="C146" s="155" t="s">
        <v>78</v>
      </c>
      <c r="D146" s="230">
        <v>0</v>
      </c>
      <c r="E146" s="244">
        <v>0</v>
      </c>
    </row>
    <row r="147" spans="1:5" ht="27.6" x14ac:dyDescent="0.25">
      <c r="A147" s="156" t="s">
        <v>686</v>
      </c>
      <c r="B147" s="46"/>
      <c r="C147" s="155" t="s">
        <v>78</v>
      </c>
      <c r="D147" s="230">
        <v>0</v>
      </c>
      <c r="E147" s="244">
        <v>0</v>
      </c>
    </row>
    <row r="148" spans="1:5" ht="14.4" x14ac:dyDescent="0.25">
      <c r="A148" s="156" t="s">
        <v>688</v>
      </c>
      <c r="B148" s="46"/>
      <c r="C148" s="155">
        <v>0</v>
      </c>
      <c r="D148" s="230">
        <v>0</v>
      </c>
      <c r="E148" s="244">
        <v>0</v>
      </c>
    </row>
    <row r="149" spans="1:5" ht="14.4" x14ac:dyDescent="0.25">
      <c r="A149" s="156" t="s">
        <v>689</v>
      </c>
      <c r="B149" s="46"/>
      <c r="C149" s="155">
        <v>0</v>
      </c>
      <c r="D149" s="230">
        <v>0</v>
      </c>
      <c r="E149" s="244">
        <v>0</v>
      </c>
    </row>
    <row r="150" spans="1:5" ht="14.4" x14ac:dyDescent="0.25">
      <c r="A150" s="156" t="s">
        <v>690</v>
      </c>
      <c r="B150" s="46"/>
      <c r="C150" s="155">
        <v>0</v>
      </c>
      <c r="D150" s="230">
        <v>0</v>
      </c>
      <c r="E150" s="244">
        <v>0</v>
      </c>
    </row>
    <row r="151" spans="1:5" ht="14.4" x14ac:dyDescent="0.25">
      <c r="A151" s="156" t="s">
        <v>691</v>
      </c>
      <c r="B151" s="46"/>
      <c r="C151" s="155">
        <v>0</v>
      </c>
      <c r="D151" s="230">
        <v>0</v>
      </c>
      <c r="E151" s="244">
        <v>0</v>
      </c>
    </row>
    <row r="152" spans="1:5" ht="14.4" x14ac:dyDescent="0.25">
      <c r="A152" s="156" t="s">
        <v>692</v>
      </c>
      <c r="B152" s="46"/>
      <c r="C152" s="155">
        <v>0</v>
      </c>
      <c r="D152" s="230">
        <v>0</v>
      </c>
      <c r="E152" s="244">
        <v>0</v>
      </c>
    </row>
    <row r="153" spans="1:5" ht="14.4" x14ac:dyDescent="0.25">
      <c r="A153" s="156" t="s">
        <v>693</v>
      </c>
      <c r="B153" s="46"/>
      <c r="C153" s="155">
        <v>0</v>
      </c>
      <c r="D153" s="230">
        <v>0</v>
      </c>
      <c r="E153" s="244">
        <v>0</v>
      </c>
    </row>
    <row r="154" spans="1:5" ht="14.4" x14ac:dyDescent="0.25">
      <c r="A154" s="156" t="s">
        <v>694</v>
      </c>
      <c r="B154" s="46"/>
      <c r="C154" s="155">
        <v>0</v>
      </c>
      <c r="D154" s="230">
        <v>0</v>
      </c>
      <c r="E154" s="244">
        <v>0</v>
      </c>
    </row>
    <row r="155" spans="1:5" ht="14.4" x14ac:dyDescent="0.25">
      <c r="A155" s="156" t="s">
        <v>695</v>
      </c>
      <c r="B155" s="46"/>
      <c r="C155" s="155">
        <v>0</v>
      </c>
      <c r="D155" s="230">
        <v>0</v>
      </c>
      <c r="E155" s="244">
        <v>0</v>
      </c>
    </row>
    <row r="156" spans="1:5" ht="14.4" x14ac:dyDescent="0.25">
      <c r="A156" s="156" t="s">
        <v>696</v>
      </c>
      <c r="B156" s="46"/>
      <c r="C156" s="155">
        <v>0</v>
      </c>
      <c r="D156" s="230">
        <v>0</v>
      </c>
      <c r="E156" s="244">
        <v>0</v>
      </c>
    </row>
    <row r="157" spans="1:5" ht="14.4" x14ac:dyDescent="0.25">
      <c r="A157" s="156" t="s">
        <v>697</v>
      </c>
      <c r="B157" s="46"/>
      <c r="C157" s="155">
        <v>0</v>
      </c>
      <c r="D157" s="230">
        <v>0</v>
      </c>
      <c r="E157" s="244">
        <v>0</v>
      </c>
    </row>
    <row r="158" spans="1:5" ht="14.4" x14ac:dyDescent="0.25">
      <c r="A158" s="156" t="s">
        <v>698</v>
      </c>
      <c r="B158" s="46"/>
      <c r="C158" s="155">
        <v>0</v>
      </c>
      <c r="D158" s="230">
        <v>0</v>
      </c>
      <c r="E158" s="244">
        <v>0</v>
      </c>
    </row>
    <row r="159" spans="1:5" ht="14.4" x14ac:dyDescent="0.25">
      <c r="A159" s="156" t="s">
        <v>699</v>
      </c>
      <c r="B159" s="46"/>
      <c r="C159" s="155">
        <v>0</v>
      </c>
      <c r="D159" s="230">
        <v>0</v>
      </c>
      <c r="E159" s="244">
        <v>0</v>
      </c>
    </row>
    <row r="160" spans="1:5" ht="14.4" x14ac:dyDescent="0.25">
      <c r="A160" s="156" t="s">
        <v>700</v>
      </c>
      <c r="B160" s="46"/>
      <c r="C160" s="155">
        <v>0</v>
      </c>
      <c r="D160" s="230">
        <v>0</v>
      </c>
      <c r="E160" s="244">
        <v>0</v>
      </c>
    </row>
    <row r="161" spans="1:5" ht="14.4" x14ac:dyDescent="0.25">
      <c r="A161" s="156" t="s">
        <v>701</v>
      </c>
      <c r="B161" s="46"/>
      <c r="C161" s="155">
        <v>0</v>
      </c>
      <c r="D161" s="230">
        <v>0</v>
      </c>
      <c r="E161" s="244">
        <v>0</v>
      </c>
    </row>
    <row r="162" spans="1:5" ht="14.4" x14ac:dyDescent="0.25">
      <c r="A162" s="156" t="s">
        <v>702</v>
      </c>
      <c r="B162" s="46"/>
      <c r="C162" s="155">
        <v>0</v>
      </c>
      <c r="D162" s="230">
        <v>0</v>
      </c>
      <c r="E162" s="244">
        <v>0</v>
      </c>
    </row>
    <row r="163" spans="1:5" x14ac:dyDescent="0.25">
      <c r="A163" s="2" t="s">
        <v>799</v>
      </c>
      <c r="B163" s="2"/>
      <c r="C163" s="3"/>
    </row>
    <row r="164" spans="1:5" x14ac:dyDescent="0.25">
      <c r="A164" s="2" t="s">
        <v>800</v>
      </c>
      <c r="B164" s="2"/>
      <c r="C164" s="3"/>
    </row>
  </sheetData>
  <mergeCells count="2">
    <mergeCell ref="B1:C1"/>
    <mergeCell ref="A2:E2"/>
  </mergeCells>
  <conditionalFormatting sqref="E5:E162">
    <cfRule type="expression" dxfId="2" priority="1">
      <formula>ABS(E5)&lt;0.05</formula>
    </cfRule>
  </conditionalFormatting>
  <hyperlinks>
    <hyperlink ref="A1" location="Overview!A1" display="Back to Overview" xr:uid="{C17C5778-2742-4D84-98D1-1E094C972915}"/>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F77C-CF9F-49FD-AF16-C12B3201C6FE}">
  <sheetPr>
    <pageSetUpPr fitToPage="1"/>
  </sheetPr>
  <dimension ref="A1:E164"/>
  <sheetViews>
    <sheetView zoomScale="80" zoomScaleNormal="80" zoomScaleSheetLayoutView="100" workbookViewId="0">
      <selection activeCell="G2" sqref="G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40</v>
      </c>
      <c r="B1" s="423"/>
      <c r="C1" s="423"/>
      <c r="D1" s="164"/>
      <c r="E1" s="164"/>
    </row>
    <row r="2" spans="1:5" ht="60" customHeight="1" x14ac:dyDescent="0.25">
      <c r="A2" s="366" t="str">
        <f>Overview!B4&amp; " - Effective from "&amp;Overview!D4&amp;" - "&amp;Overview!E4&amp;" Supplier of Last Resort and Eligible Bad Debt Pass-Through Costs in SP Electricity North West Area (GSP Group _G)"</f>
        <v>Southern Electric Power Distribution plc - Effective from 1 April 2027 - Final Supplier of Last Resort and Eligible Bad Debt Pass-Through Costs in SP Electricity North West Area (GSP Group _G)</v>
      </c>
      <c r="B2" s="404"/>
      <c r="C2" s="404"/>
      <c r="D2" s="404"/>
      <c r="E2" s="405"/>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41.4" x14ac:dyDescent="0.25">
      <c r="A5" s="17" t="s">
        <v>72</v>
      </c>
      <c r="B5" s="46" t="str">
        <f>VLOOKUP(A5,'Annex 1 LV, HV &amp; UMS charges_G'!$A$13:$B$45,2,0)</f>
        <v>181, 261-262, 361-362, 480-481, 516, GA2</v>
      </c>
      <c r="C5" s="171" t="s">
        <v>74</v>
      </c>
      <c r="D5" s="172">
        <v>0</v>
      </c>
      <c r="E5" s="172">
        <v>0</v>
      </c>
    </row>
    <row r="6" spans="1:5" ht="69" x14ac:dyDescent="0.25">
      <c r="A6" s="17" t="s">
        <v>76</v>
      </c>
      <c r="B6" s="46" t="str">
        <f>VLOOKUP(A6,'Annex 1 LV, HV &amp; UMS charges_G'!$A$13:$B$45,2,0)</f>
        <v>GA0, G10, G15, G20, G35, G40, G45, G55, G65, G70, G75, G90, GA3</v>
      </c>
      <c r="C6" s="155" t="s">
        <v>78</v>
      </c>
      <c r="D6" s="173"/>
      <c r="E6" s="172">
        <v>0</v>
      </c>
    </row>
    <row r="7" spans="1:5" ht="69" x14ac:dyDescent="0.25">
      <c r="A7" s="17" t="s">
        <v>79</v>
      </c>
      <c r="B7" s="46" t="str">
        <f>VLOOKUP(A7,'Annex 1 LV, HV &amp; UMS charges_G'!$A$13:$B$45,2,0)</f>
        <v>GA1, G11, G16, G21, G36, G41, G46, G56, G66, G71, G76, G91, GA4</v>
      </c>
      <c r="C7" s="155" t="s">
        <v>78</v>
      </c>
      <c r="D7" s="173"/>
      <c r="E7" s="172">
        <v>0</v>
      </c>
    </row>
    <row r="8" spans="1:5" ht="69" x14ac:dyDescent="0.25">
      <c r="A8" s="17" t="s">
        <v>81</v>
      </c>
      <c r="B8" s="46" t="str">
        <f>VLOOKUP(A8,'Annex 1 LV, HV &amp; UMS charges_G'!$A$13:$B$45,2,0)</f>
        <v>G02, G12, G17, G22, G37, G42, G47, G57, G67, G72, G77, G92, GA5</v>
      </c>
      <c r="C8" s="155" t="s">
        <v>78</v>
      </c>
      <c r="D8" s="173"/>
      <c r="E8" s="172">
        <v>0</v>
      </c>
    </row>
    <row r="9" spans="1:5" ht="69" x14ac:dyDescent="0.25">
      <c r="A9" s="17" t="s">
        <v>83</v>
      </c>
      <c r="B9" s="46" t="str">
        <f>VLOOKUP(A9,'Annex 1 LV, HV &amp; UMS charges_G'!$A$13:$B$45,2,0)</f>
        <v>G03, G13, G18, G23, G38, G43, G48, G58, G68, G73, G78, G93, GA6</v>
      </c>
      <c r="C9" s="155" t="s">
        <v>78</v>
      </c>
      <c r="D9" s="173"/>
      <c r="E9" s="172">
        <v>0</v>
      </c>
    </row>
    <row r="10" spans="1:5" ht="69" x14ac:dyDescent="0.25">
      <c r="A10" s="17" t="s">
        <v>85</v>
      </c>
      <c r="B10" s="46" t="str">
        <f>VLOOKUP(A10,'Annex 1 LV, HV &amp; UMS charges_G'!$A$13:$B$45,2,0)</f>
        <v>G04, G14, G19, G24, G39, G44, G49, G59, G69, G74, G79, G94, GA7</v>
      </c>
      <c r="C10" s="155" t="s">
        <v>78</v>
      </c>
      <c r="D10" s="173"/>
      <c r="E10" s="172">
        <v>0</v>
      </c>
    </row>
    <row r="11" spans="1:5" ht="27" customHeight="1" x14ac:dyDescent="0.25">
      <c r="A11" s="156" t="s">
        <v>88</v>
      </c>
      <c r="B11" s="46" t="str">
        <f>VLOOKUP(A11,'Annex 1 LV, HV &amp; UMS charges_G'!$A$13:$B$45,2,0)</f>
        <v>G05, G30, G80</v>
      </c>
      <c r="C11" s="155">
        <v>0</v>
      </c>
      <c r="D11" s="173"/>
      <c r="E11" s="172">
        <v>0</v>
      </c>
    </row>
    <row r="12" spans="1:5" ht="27" customHeight="1" x14ac:dyDescent="0.25">
      <c r="A12" s="156" t="s">
        <v>90</v>
      </c>
      <c r="B12" s="46" t="str">
        <f>VLOOKUP(A12,'Annex 1 LV, HV &amp; UMS charges_G'!$A$13:$B$45,2,0)</f>
        <v>G06, G31, G81</v>
      </c>
      <c r="C12" s="155">
        <v>0</v>
      </c>
      <c r="D12" s="173"/>
      <c r="E12" s="172">
        <v>0</v>
      </c>
    </row>
    <row r="13" spans="1:5" ht="27" customHeight="1" x14ac:dyDescent="0.25">
      <c r="A13" s="156" t="s">
        <v>92</v>
      </c>
      <c r="B13" s="46" t="str">
        <f>VLOOKUP(A13,'Annex 1 LV, HV &amp; UMS charges_G'!$A$13:$B$45,2,0)</f>
        <v>G07, G32, G82</v>
      </c>
      <c r="C13" s="155">
        <v>0</v>
      </c>
      <c r="D13" s="173"/>
      <c r="E13" s="172">
        <v>0</v>
      </c>
    </row>
    <row r="14" spans="1:5" ht="27.75" customHeight="1" x14ac:dyDescent="0.25">
      <c r="A14" s="156" t="s">
        <v>94</v>
      </c>
      <c r="B14" s="46" t="str">
        <f>VLOOKUP(A14,'Annex 1 LV, HV &amp; UMS charges_G'!$A$13:$B$45,2,0)</f>
        <v>G08, G33, G83</v>
      </c>
      <c r="C14" s="155">
        <v>0</v>
      </c>
      <c r="D14" s="173"/>
      <c r="E14" s="172">
        <v>0</v>
      </c>
    </row>
    <row r="15" spans="1:5" ht="27.75" customHeight="1" x14ac:dyDescent="0.25">
      <c r="A15" s="160" t="s">
        <v>96</v>
      </c>
      <c r="B15" s="46" t="str">
        <f>VLOOKUP(A15,'Annex 1 LV, HV &amp; UMS charges_G'!$A$13:$B$45,2,0)</f>
        <v>G09, G34, G84</v>
      </c>
      <c r="C15" s="155">
        <v>0</v>
      </c>
      <c r="D15" s="173"/>
      <c r="E15" s="172">
        <v>0</v>
      </c>
    </row>
    <row r="16" spans="1:5" ht="27.75" customHeight="1" x14ac:dyDescent="0.25">
      <c r="A16" s="160" t="s">
        <v>98</v>
      </c>
      <c r="B16" s="46" t="str">
        <f>VLOOKUP(A16,'Annex 1 LV, HV &amp; UMS charges_G'!$A$13:$B$45,2,0)</f>
        <v>G60, G95</v>
      </c>
      <c r="C16" s="155">
        <v>0</v>
      </c>
      <c r="D16" s="173"/>
      <c r="E16" s="172">
        <v>0</v>
      </c>
    </row>
    <row r="17" spans="1:5" ht="27.75" customHeight="1" x14ac:dyDescent="0.25">
      <c r="A17" s="160" t="s">
        <v>100</v>
      </c>
      <c r="B17" s="46" t="str">
        <f>VLOOKUP(A17,'Annex 1 LV, HV &amp; UMS charges_G'!$A$13:$B$45,2,0)</f>
        <v>G61, G96</v>
      </c>
      <c r="C17" s="155">
        <v>0</v>
      </c>
      <c r="D17" s="173"/>
      <c r="E17" s="172">
        <v>0</v>
      </c>
    </row>
    <row r="18" spans="1:5" ht="27.75" customHeight="1" x14ac:dyDescent="0.25">
      <c r="A18" s="160" t="s">
        <v>102</v>
      </c>
      <c r="B18" s="46" t="str">
        <f>VLOOKUP(A18,'Annex 1 LV, HV &amp; UMS charges_G'!$A$13:$B$45,2,0)</f>
        <v>G62, G97</v>
      </c>
      <c r="C18" s="155">
        <v>0</v>
      </c>
      <c r="D18" s="173"/>
      <c r="E18" s="172">
        <v>0</v>
      </c>
    </row>
    <row r="19" spans="1:5" ht="27.75" customHeight="1" x14ac:dyDescent="0.25">
      <c r="A19" s="160" t="s">
        <v>104</v>
      </c>
      <c r="B19" s="46" t="str">
        <f>VLOOKUP(A19,'Annex 1 LV, HV &amp; UMS charges_G'!$A$13:$B$45,2,0)</f>
        <v>G63, G98</v>
      </c>
      <c r="C19" s="155">
        <v>0</v>
      </c>
      <c r="D19" s="173"/>
      <c r="E19" s="172">
        <v>0</v>
      </c>
    </row>
    <row r="20" spans="1:5" ht="27.75" customHeight="1" x14ac:dyDescent="0.25">
      <c r="A20" s="160" t="s">
        <v>106</v>
      </c>
      <c r="B20" s="46" t="str">
        <f>VLOOKUP(A20,'Annex 1 LV, HV &amp; UMS charges_G'!$A$13:$B$45,2,0)</f>
        <v>G64, G99</v>
      </c>
      <c r="C20" s="155">
        <v>0</v>
      </c>
      <c r="D20" s="173"/>
      <c r="E20" s="172">
        <v>0</v>
      </c>
    </row>
    <row r="21" spans="1:5" ht="27.75" customHeight="1" x14ac:dyDescent="0.25">
      <c r="A21" s="160" t="s">
        <v>108</v>
      </c>
      <c r="B21" s="46" t="str">
        <f>VLOOKUP(A21,'Annex 1 LV, HV &amp; UMS charges_G'!$A$13:$B$45,2,0)</f>
        <v>G25, G50, G85</v>
      </c>
      <c r="C21" s="155">
        <v>0</v>
      </c>
      <c r="D21" s="173"/>
      <c r="E21" s="172">
        <v>0</v>
      </c>
    </row>
    <row r="22" spans="1:5" ht="27.75" customHeight="1" x14ac:dyDescent="0.25">
      <c r="A22" s="160" t="s">
        <v>110</v>
      </c>
      <c r="B22" s="46" t="str">
        <f>VLOOKUP(A22,'Annex 1 LV, HV &amp; UMS charges_G'!$A$13:$B$45,2,0)</f>
        <v>G26, G51, G86</v>
      </c>
      <c r="C22" s="155">
        <v>0</v>
      </c>
      <c r="D22" s="173"/>
      <c r="E22" s="172">
        <v>0</v>
      </c>
    </row>
    <row r="23" spans="1:5" ht="27.75" customHeight="1" x14ac:dyDescent="0.25">
      <c r="A23" s="156" t="s">
        <v>112</v>
      </c>
      <c r="B23" s="46" t="str">
        <f>VLOOKUP(A23,'Annex 1 LV, HV &amp; UMS charges_G'!$A$13:$B$45,2,0)</f>
        <v>G27, G52, G87</v>
      </c>
      <c r="C23" s="155">
        <v>0</v>
      </c>
      <c r="D23" s="173"/>
      <c r="E23" s="172">
        <v>0</v>
      </c>
    </row>
    <row r="24" spans="1:5" ht="27.75" customHeight="1" x14ac:dyDescent="0.25">
      <c r="A24" s="156" t="s">
        <v>114</v>
      </c>
      <c r="B24" s="46" t="str">
        <f>VLOOKUP(A24,'Annex 1 LV, HV &amp; UMS charges_G'!$A$13:$B$45,2,0)</f>
        <v>G28, G53, G88</v>
      </c>
      <c r="C24" s="155">
        <v>0</v>
      </c>
      <c r="D24" s="173"/>
      <c r="E24" s="172">
        <v>0</v>
      </c>
    </row>
    <row r="25" spans="1:5" ht="27.75" customHeight="1" x14ac:dyDescent="0.25">
      <c r="A25" s="156" t="s">
        <v>116</v>
      </c>
      <c r="B25" s="46" t="str">
        <f>VLOOKUP(A25,'Annex 1 LV, HV &amp; UMS charges_G'!$A$13:$B$45,2,0)</f>
        <v>G29, G54, G89</v>
      </c>
      <c r="C25" s="155">
        <v>0</v>
      </c>
      <c r="D25" s="173"/>
      <c r="E25" s="172">
        <v>0</v>
      </c>
    </row>
    <row r="26" spans="1:5" ht="27.75" customHeight="1" x14ac:dyDescent="0.25">
      <c r="A26" s="156" t="s">
        <v>518</v>
      </c>
      <c r="B26" s="46"/>
      <c r="C26" s="171" t="s">
        <v>74</v>
      </c>
      <c r="D26" s="172">
        <v>0</v>
      </c>
      <c r="E26" s="172">
        <v>0</v>
      </c>
    </row>
    <row r="27" spans="1:5" ht="27.75" customHeight="1" x14ac:dyDescent="0.25">
      <c r="A27" s="156" t="s">
        <v>520</v>
      </c>
      <c r="B27" s="46"/>
      <c r="C27" s="155" t="s">
        <v>78</v>
      </c>
      <c r="D27" s="173"/>
      <c r="E27" s="172">
        <v>0</v>
      </c>
    </row>
    <row r="28" spans="1:5" ht="27.75" customHeight="1" x14ac:dyDescent="0.25">
      <c r="A28" s="156" t="s">
        <v>521</v>
      </c>
      <c r="B28" s="46"/>
      <c r="C28" s="155" t="s">
        <v>78</v>
      </c>
      <c r="D28" s="173"/>
      <c r="E28" s="172">
        <v>0</v>
      </c>
    </row>
    <row r="29" spans="1:5" ht="27.75" customHeight="1" x14ac:dyDescent="0.25">
      <c r="A29" s="156" t="s">
        <v>522</v>
      </c>
      <c r="B29" s="46"/>
      <c r="C29" s="155" t="s">
        <v>78</v>
      </c>
      <c r="D29" s="173"/>
      <c r="E29" s="172">
        <v>0</v>
      </c>
    </row>
    <row r="30" spans="1:5" ht="27.75" customHeight="1" x14ac:dyDescent="0.25">
      <c r="A30" s="156" t="s">
        <v>523</v>
      </c>
      <c r="B30" s="46"/>
      <c r="C30" s="155" t="s">
        <v>78</v>
      </c>
      <c r="D30" s="173"/>
      <c r="E30" s="172">
        <v>0</v>
      </c>
    </row>
    <row r="31" spans="1:5" ht="27.75" customHeight="1" x14ac:dyDescent="0.25">
      <c r="A31" s="156" t="s">
        <v>524</v>
      </c>
      <c r="B31" s="46"/>
      <c r="C31" s="155" t="s">
        <v>78</v>
      </c>
      <c r="D31" s="173"/>
      <c r="E31" s="172">
        <v>0</v>
      </c>
    </row>
    <row r="32" spans="1:5" ht="27.75" customHeight="1" x14ac:dyDescent="0.25">
      <c r="A32" s="156" t="s">
        <v>526</v>
      </c>
      <c r="B32" s="46"/>
      <c r="C32" s="155">
        <v>0</v>
      </c>
      <c r="D32" s="173"/>
      <c r="E32" s="172">
        <v>0</v>
      </c>
    </row>
    <row r="33" spans="1:5" ht="27.75" customHeight="1" x14ac:dyDescent="0.25">
      <c r="A33" s="156" t="s">
        <v>527</v>
      </c>
      <c r="B33" s="46"/>
      <c r="C33" s="155">
        <v>0</v>
      </c>
      <c r="D33" s="173"/>
      <c r="E33" s="172">
        <v>0</v>
      </c>
    </row>
    <row r="34" spans="1:5" ht="27.75" customHeight="1" x14ac:dyDescent="0.25">
      <c r="A34" s="156" t="s">
        <v>528</v>
      </c>
      <c r="B34" s="46"/>
      <c r="C34" s="155">
        <v>0</v>
      </c>
      <c r="D34" s="173"/>
      <c r="E34" s="172">
        <v>0</v>
      </c>
    </row>
    <row r="35" spans="1:5" ht="27.75" customHeight="1" x14ac:dyDescent="0.25">
      <c r="A35" s="156" t="s">
        <v>529</v>
      </c>
      <c r="B35" s="46"/>
      <c r="C35" s="155">
        <v>0</v>
      </c>
      <c r="D35" s="173"/>
      <c r="E35" s="172">
        <v>0</v>
      </c>
    </row>
    <row r="36" spans="1:5" ht="27.75" customHeight="1" x14ac:dyDescent="0.25">
      <c r="A36" s="156" t="s">
        <v>530</v>
      </c>
      <c r="B36" s="46"/>
      <c r="C36" s="155">
        <v>0</v>
      </c>
      <c r="D36" s="173"/>
      <c r="E36" s="172">
        <v>0</v>
      </c>
    </row>
    <row r="37" spans="1:5" ht="27.75" customHeight="1" x14ac:dyDescent="0.25">
      <c r="A37" s="160" t="s">
        <v>535</v>
      </c>
      <c r="B37" s="46"/>
      <c r="C37" s="171" t="s">
        <v>74</v>
      </c>
      <c r="D37" s="172">
        <v>0</v>
      </c>
      <c r="E37" s="172">
        <v>0</v>
      </c>
    </row>
    <row r="38" spans="1:5" ht="27.75" customHeight="1" x14ac:dyDescent="0.25">
      <c r="A38" s="156" t="s">
        <v>537</v>
      </c>
      <c r="B38" s="46"/>
      <c r="C38" s="155" t="s">
        <v>78</v>
      </c>
      <c r="D38" s="173"/>
      <c r="E38" s="172">
        <v>0</v>
      </c>
    </row>
    <row r="39" spans="1:5" ht="27.75" customHeight="1" x14ac:dyDescent="0.25">
      <c r="A39" s="156" t="s">
        <v>538</v>
      </c>
      <c r="B39" s="46"/>
      <c r="C39" s="155" t="s">
        <v>78</v>
      </c>
      <c r="D39" s="173"/>
      <c r="E39" s="172">
        <v>0</v>
      </c>
    </row>
    <row r="40" spans="1:5" ht="27.75" customHeight="1" x14ac:dyDescent="0.25">
      <c r="A40" s="156" t="s">
        <v>539</v>
      </c>
      <c r="B40" s="46"/>
      <c r="C40" s="155" t="s">
        <v>78</v>
      </c>
      <c r="D40" s="173"/>
      <c r="E40" s="172">
        <v>0</v>
      </c>
    </row>
    <row r="41" spans="1:5" ht="27.75" customHeight="1" x14ac:dyDescent="0.25">
      <c r="A41" s="156" t="s">
        <v>540</v>
      </c>
      <c r="B41" s="46"/>
      <c r="C41" s="155" t="s">
        <v>78</v>
      </c>
      <c r="D41" s="173"/>
      <c r="E41" s="172">
        <v>0</v>
      </c>
    </row>
    <row r="42" spans="1:5" ht="27.75" customHeight="1" x14ac:dyDescent="0.25">
      <c r="A42" s="156" t="s">
        <v>541</v>
      </c>
      <c r="B42" s="46"/>
      <c r="C42" s="155" t="s">
        <v>78</v>
      </c>
      <c r="D42" s="173"/>
      <c r="E42" s="172">
        <v>0</v>
      </c>
    </row>
    <row r="43" spans="1:5" ht="27.75" customHeight="1" x14ac:dyDescent="0.25">
      <c r="A43" s="156" t="s">
        <v>543</v>
      </c>
      <c r="B43" s="46"/>
      <c r="C43" s="155">
        <v>0</v>
      </c>
      <c r="D43" s="173"/>
      <c r="E43" s="172">
        <v>0</v>
      </c>
    </row>
    <row r="44" spans="1:5" ht="27.75" customHeight="1" x14ac:dyDescent="0.25">
      <c r="A44" s="156" t="s">
        <v>544</v>
      </c>
      <c r="B44" s="46"/>
      <c r="C44" s="155">
        <v>0</v>
      </c>
      <c r="D44" s="173"/>
      <c r="E44" s="172">
        <v>0</v>
      </c>
    </row>
    <row r="45" spans="1:5" ht="27.75" customHeight="1" x14ac:dyDescent="0.25">
      <c r="A45" s="156" t="s">
        <v>545</v>
      </c>
      <c r="B45" s="46"/>
      <c r="C45" s="155">
        <v>0</v>
      </c>
      <c r="D45" s="173"/>
      <c r="E45" s="172">
        <v>0</v>
      </c>
    </row>
    <row r="46" spans="1:5" ht="27.75" customHeight="1" x14ac:dyDescent="0.25">
      <c r="A46" s="156" t="s">
        <v>546</v>
      </c>
      <c r="B46" s="46"/>
      <c r="C46" s="155">
        <v>0</v>
      </c>
      <c r="D46" s="173"/>
      <c r="E46" s="172">
        <v>0</v>
      </c>
    </row>
    <row r="47" spans="1:5" ht="27.75" customHeight="1" x14ac:dyDescent="0.25">
      <c r="A47" s="156" t="s">
        <v>547</v>
      </c>
      <c r="B47" s="46"/>
      <c r="C47" s="155">
        <v>0</v>
      </c>
      <c r="D47" s="173"/>
      <c r="E47" s="172">
        <v>0</v>
      </c>
    </row>
    <row r="48" spans="1:5" ht="27.75" customHeight="1" x14ac:dyDescent="0.25">
      <c r="A48" s="156" t="s">
        <v>548</v>
      </c>
      <c r="B48" s="46"/>
      <c r="C48" s="155">
        <v>0</v>
      </c>
      <c r="D48" s="173"/>
      <c r="E48" s="172">
        <v>0</v>
      </c>
    </row>
    <row r="49" spans="1:5" ht="27.75" customHeight="1" x14ac:dyDescent="0.25">
      <c r="A49" s="156" t="s">
        <v>549</v>
      </c>
      <c r="B49" s="46"/>
      <c r="C49" s="155">
        <v>0</v>
      </c>
      <c r="D49" s="173"/>
      <c r="E49" s="172">
        <v>0</v>
      </c>
    </row>
    <row r="50" spans="1:5" ht="27.75" customHeight="1" x14ac:dyDescent="0.25">
      <c r="A50" s="156" t="s">
        <v>550</v>
      </c>
      <c r="B50" s="46"/>
      <c r="C50" s="155">
        <v>0</v>
      </c>
      <c r="D50" s="173"/>
      <c r="E50" s="172">
        <v>0</v>
      </c>
    </row>
    <row r="51" spans="1:5" ht="27.75" customHeight="1" x14ac:dyDescent="0.25">
      <c r="A51" s="156" t="s">
        <v>551</v>
      </c>
      <c r="B51" s="46"/>
      <c r="C51" s="155">
        <v>0</v>
      </c>
      <c r="D51" s="173"/>
      <c r="E51" s="172">
        <v>0</v>
      </c>
    </row>
    <row r="52" spans="1:5" ht="27.75" customHeight="1" x14ac:dyDescent="0.25">
      <c r="A52" s="156" t="s">
        <v>552</v>
      </c>
      <c r="B52" s="46"/>
      <c r="C52" s="155">
        <v>0</v>
      </c>
      <c r="D52" s="173"/>
      <c r="E52" s="172">
        <v>0</v>
      </c>
    </row>
    <row r="53" spans="1:5" ht="27.75" customHeight="1" x14ac:dyDescent="0.25">
      <c r="A53" s="156" t="s">
        <v>553</v>
      </c>
      <c r="B53" s="46"/>
      <c r="C53" s="155">
        <v>0</v>
      </c>
      <c r="D53" s="173"/>
      <c r="E53" s="172">
        <v>0</v>
      </c>
    </row>
    <row r="54" spans="1:5" ht="27.75" customHeight="1" x14ac:dyDescent="0.25">
      <c r="A54" s="156" t="s">
        <v>554</v>
      </c>
      <c r="B54" s="46"/>
      <c r="C54" s="155">
        <v>0</v>
      </c>
      <c r="D54" s="173"/>
      <c r="E54" s="172">
        <v>0</v>
      </c>
    </row>
    <row r="55" spans="1:5" ht="27.75" customHeight="1" x14ac:dyDescent="0.25">
      <c r="A55" s="156" t="s">
        <v>555</v>
      </c>
      <c r="B55" s="46"/>
      <c r="C55" s="155">
        <v>0</v>
      </c>
      <c r="D55" s="173"/>
      <c r="E55" s="172">
        <v>0</v>
      </c>
    </row>
    <row r="56" spans="1:5" ht="27.75" customHeight="1" x14ac:dyDescent="0.25">
      <c r="A56" s="156" t="s">
        <v>556</v>
      </c>
      <c r="B56" s="46"/>
      <c r="C56" s="155">
        <v>0</v>
      </c>
      <c r="D56" s="173"/>
      <c r="E56" s="172">
        <v>0</v>
      </c>
    </row>
    <row r="57" spans="1:5" ht="27.75" customHeight="1" x14ac:dyDescent="0.25">
      <c r="A57" s="156" t="s">
        <v>557</v>
      </c>
      <c r="B57" s="46"/>
      <c r="C57" s="155">
        <v>0</v>
      </c>
      <c r="D57" s="173"/>
      <c r="E57" s="172">
        <v>0</v>
      </c>
    </row>
    <row r="58" spans="1:5" ht="27.75" customHeight="1" x14ac:dyDescent="0.25">
      <c r="A58" s="156" t="s">
        <v>564</v>
      </c>
      <c r="B58" s="46"/>
      <c r="C58" s="171" t="s">
        <v>74</v>
      </c>
      <c r="D58" s="172">
        <v>0</v>
      </c>
      <c r="E58" s="172">
        <v>0</v>
      </c>
    </row>
    <row r="59" spans="1:5" ht="27.75" customHeight="1" x14ac:dyDescent="0.25">
      <c r="A59" s="156" t="s">
        <v>566</v>
      </c>
      <c r="B59" s="46"/>
      <c r="C59" s="155" t="s">
        <v>78</v>
      </c>
      <c r="D59" s="173"/>
      <c r="E59" s="172">
        <v>0</v>
      </c>
    </row>
    <row r="60" spans="1:5" ht="27.75" customHeight="1" x14ac:dyDescent="0.25">
      <c r="A60" s="156" t="s">
        <v>567</v>
      </c>
      <c r="B60" s="46"/>
      <c r="C60" s="155" t="s">
        <v>78</v>
      </c>
      <c r="D60" s="173"/>
      <c r="E60" s="172">
        <v>0</v>
      </c>
    </row>
    <row r="61" spans="1:5" ht="27.75" customHeight="1" x14ac:dyDescent="0.25">
      <c r="A61" s="156" t="s">
        <v>568</v>
      </c>
      <c r="B61" s="46"/>
      <c r="C61" s="155" t="s">
        <v>78</v>
      </c>
      <c r="D61" s="173"/>
      <c r="E61" s="172">
        <v>0</v>
      </c>
    </row>
    <row r="62" spans="1:5" ht="27.75" customHeight="1" x14ac:dyDescent="0.25">
      <c r="A62" s="156" t="s">
        <v>569</v>
      </c>
      <c r="B62" s="46"/>
      <c r="C62" s="155" t="s">
        <v>78</v>
      </c>
      <c r="D62" s="173"/>
      <c r="E62" s="172">
        <v>0</v>
      </c>
    </row>
    <row r="63" spans="1:5" ht="27.75" customHeight="1" x14ac:dyDescent="0.25">
      <c r="A63" s="156" t="s">
        <v>570</v>
      </c>
      <c r="B63" s="46"/>
      <c r="C63" s="155" t="s">
        <v>78</v>
      </c>
      <c r="D63" s="173"/>
      <c r="E63" s="172">
        <v>0</v>
      </c>
    </row>
    <row r="64" spans="1:5" ht="27.75" customHeight="1" x14ac:dyDescent="0.25">
      <c r="A64" s="156" t="s">
        <v>572</v>
      </c>
      <c r="B64" s="46"/>
      <c r="C64" s="155">
        <v>0</v>
      </c>
      <c r="D64" s="173"/>
      <c r="E64" s="172">
        <v>0</v>
      </c>
    </row>
    <row r="65" spans="1:5" ht="27.75" customHeight="1" x14ac:dyDescent="0.25">
      <c r="A65" s="156" t="s">
        <v>573</v>
      </c>
      <c r="B65" s="46"/>
      <c r="C65" s="155">
        <v>0</v>
      </c>
      <c r="D65" s="173"/>
      <c r="E65" s="172">
        <v>0</v>
      </c>
    </row>
    <row r="66" spans="1:5" ht="27.75" customHeight="1" x14ac:dyDescent="0.25">
      <c r="A66" s="156" t="s">
        <v>574</v>
      </c>
      <c r="B66" s="46"/>
      <c r="C66" s="155">
        <v>0</v>
      </c>
      <c r="D66" s="173"/>
      <c r="E66" s="172">
        <v>0</v>
      </c>
    </row>
    <row r="67" spans="1:5" ht="27.75" customHeight="1" x14ac:dyDescent="0.25">
      <c r="A67" s="156" t="s">
        <v>575</v>
      </c>
      <c r="B67" s="46"/>
      <c r="C67" s="155">
        <v>0</v>
      </c>
      <c r="D67" s="173"/>
      <c r="E67" s="172">
        <v>0</v>
      </c>
    </row>
    <row r="68" spans="1:5" ht="27.75" customHeight="1" x14ac:dyDescent="0.25">
      <c r="A68" s="156" t="s">
        <v>576</v>
      </c>
      <c r="B68" s="46"/>
      <c r="C68" s="155">
        <v>0</v>
      </c>
      <c r="D68" s="173"/>
      <c r="E68" s="172">
        <v>0</v>
      </c>
    </row>
    <row r="69" spans="1:5" ht="27.75" customHeight="1" x14ac:dyDescent="0.25">
      <c r="A69" s="156" t="s">
        <v>577</v>
      </c>
      <c r="B69" s="46"/>
      <c r="C69" s="155">
        <v>0</v>
      </c>
      <c r="D69" s="173"/>
      <c r="E69" s="172">
        <v>0</v>
      </c>
    </row>
    <row r="70" spans="1:5" ht="27.75" customHeight="1" x14ac:dyDescent="0.25">
      <c r="A70" s="156" t="s">
        <v>578</v>
      </c>
      <c r="B70" s="46"/>
      <c r="C70" s="155">
        <v>0</v>
      </c>
      <c r="D70" s="173"/>
      <c r="E70" s="172">
        <v>0</v>
      </c>
    </row>
    <row r="71" spans="1:5" ht="27.75" customHeight="1" x14ac:dyDescent="0.25">
      <c r="A71" s="156" t="s">
        <v>579</v>
      </c>
      <c r="B71" s="46"/>
      <c r="C71" s="155">
        <v>0</v>
      </c>
      <c r="D71" s="173"/>
      <c r="E71" s="172">
        <v>0</v>
      </c>
    </row>
    <row r="72" spans="1:5" ht="27.75" customHeight="1" x14ac:dyDescent="0.25">
      <c r="A72" s="156" t="s">
        <v>580</v>
      </c>
      <c r="B72" s="46"/>
      <c r="C72" s="155">
        <v>0</v>
      </c>
      <c r="D72" s="173"/>
      <c r="E72" s="172">
        <v>0</v>
      </c>
    </row>
    <row r="73" spans="1:5" ht="27.75" customHeight="1" x14ac:dyDescent="0.25">
      <c r="A73" s="156" t="s">
        <v>581</v>
      </c>
      <c r="B73" s="46"/>
      <c r="C73" s="155">
        <v>0</v>
      </c>
      <c r="D73" s="173"/>
      <c r="E73" s="172">
        <v>0</v>
      </c>
    </row>
    <row r="74" spans="1:5" ht="27.75" customHeight="1" x14ac:dyDescent="0.25">
      <c r="A74" s="156" t="s">
        <v>582</v>
      </c>
      <c r="B74" s="46"/>
      <c r="C74" s="155">
        <v>0</v>
      </c>
      <c r="D74" s="173"/>
      <c r="E74" s="172">
        <v>0</v>
      </c>
    </row>
    <row r="75" spans="1:5" ht="27.75" customHeight="1" x14ac:dyDescent="0.25">
      <c r="A75" s="156" t="s">
        <v>583</v>
      </c>
      <c r="B75" s="46"/>
      <c r="C75" s="155">
        <v>0</v>
      </c>
      <c r="D75" s="173"/>
      <c r="E75" s="172">
        <v>0</v>
      </c>
    </row>
    <row r="76" spans="1:5" ht="27.75" customHeight="1" x14ac:dyDescent="0.25">
      <c r="A76" s="156" t="s">
        <v>584</v>
      </c>
      <c r="B76" s="46"/>
      <c r="C76" s="155">
        <v>0</v>
      </c>
      <c r="D76" s="173"/>
      <c r="E76" s="172">
        <v>0</v>
      </c>
    </row>
    <row r="77" spans="1:5" ht="27.75" customHeight="1" x14ac:dyDescent="0.25">
      <c r="A77" s="156" t="s">
        <v>585</v>
      </c>
      <c r="B77" s="46"/>
      <c r="C77" s="155">
        <v>0</v>
      </c>
      <c r="D77" s="173"/>
      <c r="E77" s="172">
        <v>0</v>
      </c>
    </row>
    <row r="78" spans="1:5" ht="27.75" customHeight="1" x14ac:dyDescent="0.25">
      <c r="A78" s="156" t="s">
        <v>586</v>
      </c>
      <c r="B78" s="46"/>
      <c r="C78" s="155">
        <v>0</v>
      </c>
      <c r="D78" s="173"/>
      <c r="E78" s="172">
        <v>0</v>
      </c>
    </row>
    <row r="79" spans="1:5" ht="27.75" customHeight="1" x14ac:dyDescent="0.25">
      <c r="A79" s="156" t="s">
        <v>593</v>
      </c>
      <c r="B79" s="46"/>
      <c r="C79" s="171" t="s">
        <v>74</v>
      </c>
      <c r="D79" s="172">
        <v>0</v>
      </c>
      <c r="E79" s="172">
        <v>0</v>
      </c>
    </row>
    <row r="80" spans="1:5" ht="27.75" customHeight="1" x14ac:dyDescent="0.25">
      <c r="A80" s="156" t="s">
        <v>595</v>
      </c>
      <c r="B80" s="46"/>
      <c r="C80" s="155" t="s">
        <v>78</v>
      </c>
      <c r="D80" s="173"/>
      <c r="E80" s="172">
        <v>0</v>
      </c>
    </row>
    <row r="81" spans="1:5" ht="27.75" customHeight="1" x14ac:dyDescent="0.25">
      <c r="A81" s="156" t="s">
        <v>596</v>
      </c>
      <c r="B81" s="46"/>
      <c r="C81" s="155" t="s">
        <v>78</v>
      </c>
      <c r="D81" s="173"/>
      <c r="E81" s="172">
        <v>0</v>
      </c>
    </row>
    <row r="82" spans="1:5" ht="27.75" customHeight="1" x14ac:dyDescent="0.25">
      <c r="A82" s="156" t="s">
        <v>597</v>
      </c>
      <c r="B82" s="46"/>
      <c r="C82" s="155" t="s">
        <v>78</v>
      </c>
      <c r="D82" s="173"/>
      <c r="E82" s="172">
        <v>0</v>
      </c>
    </row>
    <row r="83" spans="1:5" ht="27.75" customHeight="1" x14ac:dyDescent="0.25">
      <c r="A83" s="156" t="s">
        <v>598</v>
      </c>
      <c r="B83" s="46"/>
      <c r="C83" s="155" t="s">
        <v>78</v>
      </c>
      <c r="D83" s="173"/>
      <c r="E83" s="172">
        <v>0</v>
      </c>
    </row>
    <row r="84" spans="1:5" ht="27.75" customHeight="1" x14ac:dyDescent="0.25">
      <c r="A84" s="156" t="s">
        <v>599</v>
      </c>
      <c r="B84" s="46"/>
      <c r="C84" s="155" t="s">
        <v>78</v>
      </c>
      <c r="D84" s="173"/>
      <c r="E84" s="172">
        <v>0</v>
      </c>
    </row>
    <row r="85" spans="1:5" ht="27.75" customHeight="1" x14ac:dyDescent="0.25">
      <c r="A85" s="156" t="s">
        <v>601</v>
      </c>
      <c r="B85" s="46"/>
      <c r="C85" s="155">
        <v>0</v>
      </c>
      <c r="D85" s="173"/>
      <c r="E85" s="172">
        <v>0</v>
      </c>
    </row>
    <row r="86" spans="1:5" ht="27.75" customHeight="1" x14ac:dyDescent="0.25">
      <c r="A86" s="156" t="s">
        <v>602</v>
      </c>
      <c r="B86" s="46"/>
      <c r="C86" s="155">
        <v>0</v>
      </c>
      <c r="D86" s="173"/>
      <c r="E86" s="172">
        <v>0</v>
      </c>
    </row>
    <row r="87" spans="1:5" ht="27.75" customHeight="1" x14ac:dyDescent="0.25">
      <c r="A87" s="156" t="s">
        <v>603</v>
      </c>
      <c r="B87" s="46"/>
      <c r="C87" s="155">
        <v>0</v>
      </c>
      <c r="D87" s="173"/>
      <c r="E87" s="172">
        <v>0</v>
      </c>
    </row>
    <row r="88" spans="1:5" ht="27.75" customHeight="1" x14ac:dyDescent="0.25">
      <c r="A88" s="156" t="s">
        <v>604</v>
      </c>
      <c r="B88" s="46"/>
      <c r="C88" s="155">
        <v>0</v>
      </c>
      <c r="D88" s="173"/>
      <c r="E88" s="172">
        <v>0</v>
      </c>
    </row>
    <row r="89" spans="1:5" ht="27.75" customHeight="1" x14ac:dyDescent="0.25">
      <c r="A89" s="156" t="s">
        <v>605</v>
      </c>
      <c r="B89" s="46"/>
      <c r="C89" s="155">
        <v>0</v>
      </c>
      <c r="D89" s="173"/>
      <c r="E89" s="172">
        <v>0</v>
      </c>
    </row>
    <row r="90" spans="1:5" ht="27.75" customHeight="1" x14ac:dyDescent="0.25">
      <c r="A90" s="156" t="s">
        <v>606</v>
      </c>
      <c r="B90" s="46"/>
      <c r="C90" s="155">
        <v>0</v>
      </c>
      <c r="D90" s="173"/>
      <c r="E90" s="172">
        <v>0</v>
      </c>
    </row>
    <row r="91" spans="1:5" ht="27.75" customHeight="1" x14ac:dyDescent="0.25">
      <c r="A91" s="156" t="s">
        <v>607</v>
      </c>
      <c r="B91" s="46"/>
      <c r="C91" s="155">
        <v>0</v>
      </c>
      <c r="D91" s="173"/>
      <c r="E91" s="172">
        <v>0</v>
      </c>
    </row>
    <row r="92" spans="1:5" ht="27.75" customHeight="1" x14ac:dyDescent="0.25">
      <c r="A92" s="156" t="s">
        <v>608</v>
      </c>
      <c r="B92" s="46"/>
      <c r="C92" s="155">
        <v>0</v>
      </c>
      <c r="D92" s="173"/>
      <c r="E92" s="172">
        <v>0</v>
      </c>
    </row>
    <row r="93" spans="1:5" ht="27.75" customHeight="1" x14ac:dyDescent="0.25">
      <c r="A93" s="156" t="s">
        <v>609</v>
      </c>
      <c r="B93" s="46"/>
      <c r="C93" s="155">
        <v>0</v>
      </c>
      <c r="D93" s="173"/>
      <c r="E93" s="172">
        <v>0</v>
      </c>
    </row>
    <row r="94" spans="1:5" ht="27.75" customHeight="1" x14ac:dyDescent="0.25">
      <c r="A94" s="156" t="s">
        <v>610</v>
      </c>
      <c r="B94" s="46"/>
      <c r="C94" s="155">
        <v>0</v>
      </c>
      <c r="D94" s="173"/>
      <c r="E94" s="172">
        <v>0</v>
      </c>
    </row>
    <row r="95" spans="1:5" ht="27.75" customHeight="1" x14ac:dyDescent="0.25">
      <c r="A95" s="156" t="s">
        <v>611</v>
      </c>
      <c r="B95" s="46"/>
      <c r="C95" s="155">
        <v>0</v>
      </c>
      <c r="D95" s="173"/>
      <c r="E95" s="172">
        <v>0</v>
      </c>
    </row>
    <row r="96" spans="1:5" ht="27.75" customHeight="1" x14ac:dyDescent="0.25">
      <c r="A96" s="156" t="s">
        <v>612</v>
      </c>
      <c r="B96" s="46"/>
      <c r="C96" s="155">
        <v>0</v>
      </c>
      <c r="D96" s="173"/>
      <c r="E96" s="172">
        <v>0</v>
      </c>
    </row>
    <row r="97" spans="1:5" ht="27.75" customHeight="1" x14ac:dyDescent="0.25">
      <c r="A97" s="156" t="s">
        <v>613</v>
      </c>
      <c r="B97" s="46"/>
      <c r="C97" s="155">
        <v>0</v>
      </c>
      <c r="D97" s="173"/>
      <c r="E97" s="172">
        <v>0</v>
      </c>
    </row>
    <row r="98" spans="1:5" ht="27.75" customHeight="1" x14ac:dyDescent="0.25">
      <c r="A98" s="156" t="s">
        <v>614</v>
      </c>
      <c r="B98" s="46"/>
      <c r="C98" s="155">
        <v>0</v>
      </c>
      <c r="D98" s="173"/>
      <c r="E98" s="172">
        <v>0</v>
      </c>
    </row>
    <row r="99" spans="1:5" ht="27.75" customHeight="1" x14ac:dyDescent="0.25">
      <c r="A99" s="156" t="s">
        <v>615</v>
      </c>
      <c r="B99" s="46"/>
      <c r="C99" s="155">
        <v>0</v>
      </c>
      <c r="D99" s="173"/>
      <c r="E99" s="172">
        <v>0</v>
      </c>
    </row>
    <row r="100" spans="1:5" ht="27.75" customHeight="1" x14ac:dyDescent="0.25">
      <c r="A100" s="156" t="s">
        <v>622</v>
      </c>
      <c r="B100" s="46"/>
      <c r="C100" s="171" t="s">
        <v>74</v>
      </c>
      <c r="D100" s="172">
        <v>0</v>
      </c>
      <c r="E100" s="172">
        <v>0</v>
      </c>
    </row>
    <row r="101" spans="1:5" ht="27.75" customHeight="1" x14ac:dyDescent="0.25">
      <c r="A101" s="156" t="s">
        <v>624</v>
      </c>
      <c r="B101" s="46"/>
      <c r="C101" s="155" t="s">
        <v>78</v>
      </c>
      <c r="D101" s="173"/>
      <c r="E101" s="172">
        <v>0</v>
      </c>
    </row>
    <row r="102" spans="1:5" ht="27.75" customHeight="1" x14ac:dyDescent="0.25">
      <c r="A102" s="156" t="s">
        <v>625</v>
      </c>
      <c r="B102" s="46"/>
      <c r="C102" s="155" t="s">
        <v>78</v>
      </c>
      <c r="D102" s="173"/>
      <c r="E102" s="172">
        <v>0</v>
      </c>
    </row>
    <row r="103" spans="1:5" ht="27.75" customHeight="1" x14ac:dyDescent="0.25">
      <c r="A103" s="156" t="s">
        <v>626</v>
      </c>
      <c r="B103" s="46"/>
      <c r="C103" s="155" t="s">
        <v>78</v>
      </c>
      <c r="D103" s="173"/>
      <c r="E103" s="172">
        <v>0</v>
      </c>
    </row>
    <row r="104" spans="1:5" ht="27.75" customHeight="1" x14ac:dyDescent="0.25">
      <c r="A104" s="156" t="s">
        <v>627</v>
      </c>
      <c r="B104" s="46"/>
      <c r="C104" s="155" t="s">
        <v>78</v>
      </c>
      <c r="D104" s="173"/>
      <c r="E104" s="172">
        <v>0</v>
      </c>
    </row>
    <row r="105" spans="1:5" ht="27.75" customHeight="1" x14ac:dyDescent="0.25">
      <c r="A105" s="156" t="s">
        <v>628</v>
      </c>
      <c r="B105" s="46"/>
      <c r="C105" s="155" t="s">
        <v>78</v>
      </c>
      <c r="D105" s="173"/>
      <c r="E105" s="172">
        <v>0</v>
      </c>
    </row>
    <row r="106" spans="1:5" ht="27.75" customHeight="1" x14ac:dyDescent="0.25">
      <c r="A106" s="156" t="s">
        <v>630</v>
      </c>
      <c r="B106" s="46"/>
      <c r="C106" s="155">
        <v>0</v>
      </c>
      <c r="D106" s="173"/>
      <c r="E106" s="172">
        <v>0</v>
      </c>
    </row>
    <row r="107" spans="1:5" ht="27.75" customHeight="1" x14ac:dyDescent="0.25">
      <c r="A107" s="156" t="s">
        <v>631</v>
      </c>
      <c r="B107" s="46"/>
      <c r="C107" s="155">
        <v>0</v>
      </c>
      <c r="D107" s="173"/>
      <c r="E107" s="172">
        <v>0</v>
      </c>
    </row>
    <row r="108" spans="1:5" ht="27.75" customHeight="1" x14ac:dyDescent="0.25">
      <c r="A108" s="156" t="s">
        <v>632</v>
      </c>
      <c r="B108" s="46"/>
      <c r="C108" s="155">
        <v>0</v>
      </c>
      <c r="D108" s="173"/>
      <c r="E108" s="172">
        <v>0</v>
      </c>
    </row>
    <row r="109" spans="1:5" ht="27.75" customHeight="1" x14ac:dyDescent="0.25">
      <c r="A109" s="156" t="s">
        <v>633</v>
      </c>
      <c r="B109" s="46"/>
      <c r="C109" s="155">
        <v>0</v>
      </c>
      <c r="D109" s="173"/>
      <c r="E109" s="172">
        <v>0</v>
      </c>
    </row>
    <row r="110" spans="1:5" ht="27.75" customHeight="1" x14ac:dyDescent="0.25">
      <c r="A110" s="156" t="s">
        <v>634</v>
      </c>
      <c r="B110" s="46"/>
      <c r="C110" s="155">
        <v>0</v>
      </c>
      <c r="D110" s="173"/>
      <c r="E110" s="172">
        <v>0</v>
      </c>
    </row>
    <row r="111" spans="1:5" ht="27.75" customHeight="1" x14ac:dyDescent="0.25">
      <c r="A111" s="156" t="s">
        <v>635</v>
      </c>
      <c r="B111" s="46"/>
      <c r="C111" s="155">
        <v>0</v>
      </c>
      <c r="D111" s="173"/>
      <c r="E111" s="172">
        <v>0</v>
      </c>
    </row>
    <row r="112" spans="1:5" ht="27.75" customHeight="1" x14ac:dyDescent="0.25">
      <c r="A112" s="156" t="s">
        <v>636</v>
      </c>
      <c r="B112" s="46"/>
      <c r="C112" s="155">
        <v>0</v>
      </c>
      <c r="D112" s="173"/>
      <c r="E112" s="172">
        <v>0</v>
      </c>
    </row>
    <row r="113" spans="1:5" ht="27.75" customHeight="1" x14ac:dyDescent="0.25">
      <c r="A113" s="156" t="s">
        <v>637</v>
      </c>
      <c r="B113" s="46"/>
      <c r="C113" s="155">
        <v>0</v>
      </c>
      <c r="D113" s="173"/>
      <c r="E113" s="172">
        <v>0</v>
      </c>
    </row>
    <row r="114" spans="1:5" ht="27.75" customHeight="1" x14ac:dyDescent="0.25">
      <c r="A114" s="156" t="s">
        <v>638</v>
      </c>
      <c r="B114" s="46"/>
      <c r="C114" s="155">
        <v>0</v>
      </c>
      <c r="D114" s="173"/>
      <c r="E114" s="172">
        <v>0</v>
      </c>
    </row>
    <row r="115" spans="1:5" ht="27.75" customHeight="1" x14ac:dyDescent="0.25">
      <c r="A115" s="156" t="s">
        <v>639</v>
      </c>
      <c r="B115" s="46"/>
      <c r="C115" s="155">
        <v>0</v>
      </c>
      <c r="D115" s="173"/>
      <c r="E115" s="172">
        <v>0</v>
      </c>
    </row>
    <row r="116" spans="1:5" ht="27.75" customHeight="1" x14ac:dyDescent="0.25">
      <c r="A116" s="156" t="s">
        <v>640</v>
      </c>
      <c r="B116" s="46"/>
      <c r="C116" s="155">
        <v>0</v>
      </c>
      <c r="D116" s="173"/>
      <c r="E116" s="172">
        <v>0</v>
      </c>
    </row>
    <row r="117" spans="1:5" ht="27.75" customHeight="1" x14ac:dyDescent="0.25">
      <c r="A117" s="156" t="s">
        <v>641</v>
      </c>
      <c r="B117" s="46"/>
      <c r="C117" s="155">
        <v>0</v>
      </c>
      <c r="D117" s="173"/>
      <c r="E117" s="172">
        <v>0</v>
      </c>
    </row>
    <row r="118" spans="1:5" ht="27.75" customHeight="1" x14ac:dyDescent="0.25">
      <c r="A118" s="156" t="s">
        <v>642</v>
      </c>
      <c r="B118" s="46"/>
      <c r="C118" s="155">
        <v>0</v>
      </c>
      <c r="D118" s="173"/>
      <c r="E118" s="172">
        <v>0</v>
      </c>
    </row>
    <row r="119" spans="1:5" ht="27.75" customHeight="1" x14ac:dyDescent="0.25">
      <c r="A119" s="156" t="s">
        <v>643</v>
      </c>
      <c r="B119" s="46"/>
      <c r="C119" s="155">
        <v>0</v>
      </c>
      <c r="D119" s="173"/>
      <c r="E119" s="172">
        <v>0</v>
      </c>
    </row>
    <row r="120" spans="1:5" ht="27.75" customHeight="1" x14ac:dyDescent="0.25">
      <c r="A120" s="156" t="s">
        <v>644</v>
      </c>
      <c r="B120" s="46"/>
      <c r="C120" s="155">
        <v>0</v>
      </c>
      <c r="D120" s="173"/>
      <c r="E120" s="172">
        <v>0</v>
      </c>
    </row>
    <row r="121" spans="1:5" ht="27.75" customHeight="1" x14ac:dyDescent="0.25">
      <c r="A121" s="156" t="s">
        <v>651</v>
      </c>
      <c r="B121" s="46"/>
      <c r="C121" s="171" t="s">
        <v>74</v>
      </c>
      <c r="D121" s="172">
        <v>0</v>
      </c>
      <c r="E121" s="172">
        <v>0</v>
      </c>
    </row>
    <row r="122" spans="1:5" ht="27.75" customHeight="1" x14ac:dyDescent="0.25">
      <c r="A122" s="156" t="s">
        <v>653</v>
      </c>
      <c r="B122" s="46"/>
      <c r="C122" s="155" t="s">
        <v>78</v>
      </c>
      <c r="D122" s="173"/>
      <c r="E122" s="172">
        <v>0</v>
      </c>
    </row>
    <row r="123" spans="1:5" ht="27.75" customHeight="1" x14ac:dyDescent="0.25">
      <c r="A123" s="156" t="s">
        <v>654</v>
      </c>
      <c r="B123" s="46"/>
      <c r="C123" s="155" t="s">
        <v>78</v>
      </c>
      <c r="D123" s="173"/>
      <c r="E123" s="172">
        <v>0</v>
      </c>
    </row>
    <row r="124" spans="1:5" ht="27.75" customHeight="1" x14ac:dyDescent="0.25">
      <c r="A124" s="156" t="s">
        <v>655</v>
      </c>
      <c r="B124" s="46"/>
      <c r="C124" s="155" t="s">
        <v>78</v>
      </c>
      <c r="D124" s="173"/>
      <c r="E124" s="172">
        <v>0</v>
      </c>
    </row>
    <row r="125" spans="1:5" ht="27.75" customHeight="1" x14ac:dyDescent="0.25">
      <c r="A125" s="156" t="s">
        <v>656</v>
      </c>
      <c r="B125" s="46"/>
      <c r="C125" s="155" t="s">
        <v>78</v>
      </c>
      <c r="D125" s="173"/>
      <c r="E125" s="172">
        <v>0</v>
      </c>
    </row>
    <row r="126" spans="1:5" ht="27.75" customHeight="1" x14ac:dyDescent="0.25">
      <c r="A126" s="156" t="s">
        <v>657</v>
      </c>
      <c r="B126" s="46"/>
      <c r="C126" s="155" t="s">
        <v>78</v>
      </c>
      <c r="D126" s="173"/>
      <c r="E126" s="172">
        <v>0</v>
      </c>
    </row>
    <row r="127" spans="1:5" ht="27.75" customHeight="1" x14ac:dyDescent="0.25">
      <c r="A127" s="156" t="s">
        <v>659</v>
      </c>
      <c r="B127" s="46"/>
      <c r="C127" s="155">
        <v>0</v>
      </c>
      <c r="D127" s="173"/>
      <c r="E127" s="172">
        <v>0</v>
      </c>
    </row>
    <row r="128" spans="1:5" ht="27.75" customHeight="1" x14ac:dyDescent="0.25">
      <c r="A128" s="156" t="s">
        <v>660</v>
      </c>
      <c r="B128" s="46"/>
      <c r="C128" s="155">
        <v>0</v>
      </c>
      <c r="D128" s="173"/>
      <c r="E128" s="172">
        <v>0</v>
      </c>
    </row>
    <row r="129" spans="1:5" ht="27.75" customHeight="1" x14ac:dyDescent="0.25">
      <c r="A129" s="156" t="s">
        <v>661</v>
      </c>
      <c r="B129" s="46"/>
      <c r="C129" s="155">
        <v>0</v>
      </c>
      <c r="D129" s="173"/>
      <c r="E129" s="172">
        <v>0</v>
      </c>
    </row>
    <row r="130" spans="1:5" ht="27.75" customHeight="1" x14ac:dyDescent="0.25">
      <c r="A130" s="156" t="s">
        <v>662</v>
      </c>
      <c r="B130" s="46"/>
      <c r="C130" s="155">
        <v>0</v>
      </c>
      <c r="D130" s="173"/>
      <c r="E130" s="172">
        <v>0</v>
      </c>
    </row>
    <row r="131" spans="1:5" ht="27.75" customHeight="1" x14ac:dyDescent="0.25">
      <c r="A131" s="156" t="s">
        <v>663</v>
      </c>
      <c r="B131" s="46"/>
      <c r="C131" s="155">
        <v>0</v>
      </c>
      <c r="D131" s="173"/>
      <c r="E131" s="172">
        <v>0</v>
      </c>
    </row>
    <row r="132" spans="1:5" ht="27.75" customHeight="1" x14ac:dyDescent="0.25">
      <c r="A132" s="156" t="s">
        <v>664</v>
      </c>
      <c r="B132" s="46"/>
      <c r="C132" s="155">
        <v>0</v>
      </c>
      <c r="D132" s="173"/>
      <c r="E132" s="172">
        <v>0</v>
      </c>
    </row>
    <row r="133" spans="1:5" ht="27.75" customHeight="1" x14ac:dyDescent="0.25">
      <c r="A133" s="156" t="s">
        <v>665</v>
      </c>
      <c r="B133" s="46"/>
      <c r="C133" s="155">
        <v>0</v>
      </c>
      <c r="D133" s="173"/>
      <c r="E133" s="172">
        <v>0</v>
      </c>
    </row>
    <row r="134" spans="1:5" ht="27.75" customHeight="1" x14ac:dyDescent="0.25">
      <c r="A134" s="156" t="s">
        <v>666</v>
      </c>
      <c r="B134" s="46"/>
      <c r="C134" s="155">
        <v>0</v>
      </c>
      <c r="D134" s="173"/>
      <c r="E134" s="172">
        <v>0</v>
      </c>
    </row>
    <row r="135" spans="1:5" ht="27.75" customHeight="1" x14ac:dyDescent="0.25">
      <c r="A135" s="156" t="s">
        <v>667</v>
      </c>
      <c r="B135" s="46"/>
      <c r="C135" s="155">
        <v>0</v>
      </c>
      <c r="D135" s="173"/>
      <c r="E135" s="172">
        <v>0</v>
      </c>
    </row>
    <row r="136" spans="1:5" ht="27.75" customHeight="1" x14ac:dyDescent="0.25">
      <c r="A136" s="156" t="s">
        <v>668</v>
      </c>
      <c r="B136" s="46"/>
      <c r="C136" s="155">
        <v>0</v>
      </c>
      <c r="D136" s="173"/>
      <c r="E136" s="172">
        <v>0</v>
      </c>
    </row>
    <row r="137" spans="1:5" ht="27.75" customHeight="1" x14ac:dyDescent="0.25">
      <c r="A137" s="156" t="s">
        <v>669</v>
      </c>
      <c r="B137" s="46"/>
      <c r="C137" s="155">
        <v>0</v>
      </c>
      <c r="D137" s="173"/>
      <c r="E137" s="172">
        <v>0</v>
      </c>
    </row>
    <row r="138" spans="1:5" ht="27.75" customHeight="1" x14ac:dyDescent="0.25">
      <c r="A138" s="156" t="s">
        <v>670</v>
      </c>
      <c r="B138" s="46"/>
      <c r="C138" s="155">
        <v>0</v>
      </c>
      <c r="D138" s="173"/>
      <c r="E138" s="172">
        <v>0</v>
      </c>
    </row>
    <row r="139" spans="1:5" ht="27.75" customHeight="1" x14ac:dyDescent="0.25">
      <c r="A139" s="156" t="s">
        <v>671</v>
      </c>
      <c r="B139" s="46"/>
      <c r="C139" s="155">
        <v>0</v>
      </c>
      <c r="D139" s="173"/>
      <c r="E139" s="172">
        <v>0</v>
      </c>
    </row>
    <row r="140" spans="1:5" ht="27.75" customHeight="1" x14ac:dyDescent="0.25">
      <c r="A140" s="156" t="s">
        <v>672</v>
      </c>
      <c r="B140" s="46"/>
      <c r="C140" s="155">
        <v>0</v>
      </c>
      <c r="D140" s="173"/>
      <c r="E140" s="172">
        <v>0</v>
      </c>
    </row>
    <row r="141" spans="1:5" ht="27.75" customHeight="1" x14ac:dyDescent="0.25">
      <c r="A141" s="156" t="s">
        <v>673</v>
      </c>
      <c r="B141" s="46"/>
      <c r="C141" s="155">
        <v>0</v>
      </c>
      <c r="D141" s="173"/>
      <c r="E141" s="172">
        <v>0</v>
      </c>
    </row>
    <row r="142" spans="1:5" ht="27.75" customHeight="1" x14ac:dyDescent="0.25">
      <c r="A142" s="156" t="s">
        <v>680</v>
      </c>
      <c r="B142" s="46"/>
      <c r="C142" s="171" t="s">
        <v>74</v>
      </c>
      <c r="D142" s="172">
        <v>0</v>
      </c>
      <c r="E142" s="172">
        <v>0</v>
      </c>
    </row>
    <row r="143" spans="1:5" ht="27.75" customHeight="1" x14ac:dyDescent="0.25">
      <c r="A143" s="156" t="s">
        <v>682</v>
      </c>
      <c r="B143" s="46"/>
      <c r="C143" s="155" t="s">
        <v>78</v>
      </c>
      <c r="D143" s="173"/>
      <c r="E143" s="172">
        <v>0</v>
      </c>
    </row>
    <row r="144" spans="1:5" ht="27.75" customHeight="1" x14ac:dyDescent="0.25">
      <c r="A144" s="156" t="s">
        <v>683</v>
      </c>
      <c r="B144" s="46"/>
      <c r="C144" s="155" t="s">
        <v>78</v>
      </c>
      <c r="D144" s="173"/>
      <c r="E144" s="172">
        <v>0</v>
      </c>
    </row>
    <row r="145" spans="1:5" ht="27.75" customHeight="1" x14ac:dyDescent="0.25">
      <c r="A145" s="156" t="s">
        <v>684</v>
      </c>
      <c r="B145" s="46"/>
      <c r="C145" s="155" t="s">
        <v>78</v>
      </c>
      <c r="D145" s="173"/>
      <c r="E145" s="172">
        <v>0</v>
      </c>
    </row>
    <row r="146" spans="1:5" ht="27.75" customHeight="1" x14ac:dyDescent="0.25">
      <c r="A146" s="156" t="s">
        <v>685</v>
      </c>
      <c r="B146" s="46"/>
      <c r="C146" s="155" t="s">
        <v>78</v>
      </c>
      <c r="D146" s="173"/>
      <c r="E146" s="172">
        <v>0</v>
      </c>
    </row>
    <row r="147" spans="1:5" ht="27.75" customHeight="1" x14ac:dyDescent="0.25">
      <c r="A147" s="156" t="s">
        <v>686</v>
      </c>
      <c r="B147" s="46"/>
      <c r="C147" s="155" t="s">
        <v>78</v>
      </c>
      <c r="D147" s="173"/>
      <c r="E147" s="172">
        <v>0</v>
      </c>
    </row>
    <row r="148" spans="1:5" ht="27.75" customHeight="1" x14ac:dyDescent="0.25">
      <c r="A148" s="156" t="s">
        <v>688</v>
      </c>
      <c r="B148" s="46"/>
      <c r="C148" s="155">
        <v>0</v>
      </c>
      <c r="D148" s="173"/>
      <c r="E148" s="172">
        <v>0</v>
      </c>
    </row>
    <row r="149" spans="1:5" ht="27.75" customHeight="1" x14ac:dyDescent="0.25">
      <c r="A149" s="156" t="s">
        <v>689</v>
      </c>
      <c r="B149" s="46"/>
      <c r="C149" s="155">
        <v>0</v>
      </c>
      <c r="D149" s="173"/>
      <c r="E149" s="172">
        <v>0</v>
      </c>
    </row>
    <row r="150" spans="1:5" ht="27.75" customHeight="1" x14ac:dyDescent="0.25">
      <c r="A150" s="156" t="s">
        <v>690</v>
      </c>
      <c r="B150" s="46"/>
      <c r="C150" s="155">
        <v>0</v>
      </c>
      <c r="D150" s="173"/>
      <c r="E150" s="172">
        <v>0</v>
      </c>
    </row>
    <row r="151" spans="1:5" ht="27.75" customHeight="1" x14ac:dyDescent="0.25">
      <c r="A151" s="156" t="s">
        <v>691</v>
      </c>
      <c r="B151" s="46"/>
      <c r="C151" s="155">
        <v>0</v>
      </c>
      <c r="D151" s="173"/>
      <c r="E151" s="172">
        <v>0</v>
      </c>
    </row>
    <row r="152" spans="1:5" ht="27.75" customHeight="1" x14ac:dyDescent="0.25">
      <c r="A152" s="156" t="s">
        <v>692</v>
      </c>
      <c r="B152" s="46"/>
      <c r="C152" s="155">
        <v>0</v>
      </c>
      <c r="D152" s="173"/>
      <c r="E152" s="172">
        <v>0</v>
      </c>
    </row>
    <row r="153" spans="1:5" ht="27.75" customHeight="1" x14ac:dyDescent="0.25">
      <c r="A153" s="156" t="s">
        <v>693</v>
      </c>
      <c r="B153" s="46"/>
      <c r="C153" s="155">
        <v>0</v>
      </c>
      <c r="D153" s="173"/>
      <c r="E153" s="172">
        <v>0</v>
      </c>
    </row>
    <row r="154" spans="1:5" ht="27.75" customHeight="1" x14ac:dyDescent="0.25">
      <c r="A154" s="156" t="s">
        <v>694</v>
      </c>
      <c r="B154" s="46"/>
      <c r="C154" s="155">
        <v>0</v>
      </c>
      <c r="D154" s="173"/>
      <c r="E154" s="172">
        <v>0</v>
      </c>
    </row>
    <row r="155" spans="1:5" ht="27.75" customHeight="1" x14ac:dyDescent="0.25">
      <c r="A155" s="156" t="s">
        <v>695</v>
      </c>
      <c r="B155" s="46"/>
      <c r="C155" s="155">
        <v>0</v>
      </c>
      <c r="D155" s="173"/>
      <c r="E155" s="172">
        <v>0</v>
      </c>
    </row>
    <row r="156" spans="1:5" ht="27.75" customHeight="1" x14ac:dyDescent="0.25">
      <c r="A156" s="156" t="s">
        <v>696</v>
      </c>
      <c r="B156" s="46"/>
      <c r="C156" s="155">
        <v>0</v>
      </c>
      <c r="D156" s="173"/>
      <c r="E156" s="172">
        <v>0</v>
      </c>
    </row>
    <row r="157" spans="1:5" ht="27.75" customHeight="1" x14ac:dyDescent="0.25">
      <c r="A157" s="156" t="s">
        <v>697</v>
      </c>
      <c r="B157" s="46"/>
      <c r="C157" s="155">
        <v>0</v>
      </c>
      <c r="D157" s="173"/>
      <c r="E157" s="172">
        <v>0</v>
      </c>
    </row>
    <row r="158" spans="1:5" ht="27.75" customHeight="1" x14ac:dyDescent="0.25">
      <c r="A158" s="156" t="s">
        <v>698</v>
      </c>
      <c r="B158" s="46"/>
      <c r="C158" s="155">
        <v>0</v>
      </c>
      <c r="D158" s="173"/>
      <c r="E158" s="172">
        <v>0</v>
      </c>
    </row>
    <row r="159" spans="1:5" ht="27.75" customHeight="1" x14ac:dyDescent="0.25">
      <c r="A159" s="156" t="s">
        <v>699</v>
      </c>
      <c r="B159" s="46"/>
      <c r="C159" s="155">
        <v>0</v>
      </c>
      <c r="D159" s="173"/>
      <c r="E159" s="172">
        <v>0</v>
      </c>
    </row>
    <row r="160" spans="1:5" ht="27.75" customHeight="1" x14ac:dyDescent="0.25">
      <c r="A160" s="156" t="s">
        <v>700</v>
      </c>
      <c r="B160" s="46"/>
      <c r="C160" s="155">
        <v>0</v>
      </c>
      <c r="D160" s="173"/>
      <c r="E160" s="172">
        <v>0</v>
      </c>
    </row>
    <row r="161" spans="1:5" ht="27.75" customHeight="1" x14ac:dyDescent="0.25">
      <c r="A161" s="156" t="s">
        <v>701</v>
      </c>
      <c r="B161" s="46"/>
      <c r="C161" s="155">
        <v>0</v>
      </c>
      <c r="D161" s="173"/>
      <c r="E161" s="172">
        <v>0</v>
      </c>
    </row>
    <row r="162" spans="1:5" ht="27.75" customHeight="1" x14ac:dyDescent="0.25">
      <c r="A162" s="156" t="s">
        <v>702</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E2EAFC05-05BA-4018-A947-472383892778}"/>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165E-8CC2-415A-A3B6-BB91C8BB676E}">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40</v>
      </c>
      <c r="B1" s="423"/>
      <c r="C1" s="423"/>
      <c r="D1" s="164"/>
      <c r="E1" s="164"/>
    </row>
    <row r="2" spans="1:5" ht="35.1" customHeight="1" x14ac:dyDescent="0.25">
      <c r="A2" s="366" t="str">
        <f>Overview!B4&amp; " - Effective from "&amp;Overview!D4&amp;" - "&amp;Overview!E4&amp;" Supplier of Last Resort and Eligible Bad Debt Pass-Through Costs in UKPN SPN Area (GSP Group _J)"</f>
        <v>Southern Electric Power Distribution plc - Effective from 1 April 2027 - Final Supplier of Last Resort and Eligible Bad Debt Pass-Through Costs in UKPN SPN Area (GSP Group _J)</v>
      </c>
      <c r="B2" s="404"/>
      <c r="C2" s="404"/>
      <c r="D2" s="404"/>
      <c r="E2" s="405"/>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charges_J'!$A$13:$B$45,2,0)</f>
        <v>183, 371-372, 471-472, JA0</v>
      </c>
      <c r="C5" s="171" t="s">
        <v>74</v>
      </c>
      <c r="D5" s="172">
        <v>0</v>
      </c>
      <c r="E5" s="172">
        <v>0</v>
      </c>
    </row>
    <row r="6" spans="1:5" ht="43.5" customHeight="1" x14ac:dyDescent="0.25">
      <c r="A6" s="17" t="s">
        <v>76</v>
      </c>
      <c r="B6" s="46" t="str">
        <f>VLOOKUP(A6,'Annex 1 LV, HV &amp; UMS charges_J'!$A$13:$B$45,2,0)</f>
        <v>J10, J15, J20, J30, J40, J45, J50, JA1</v>
      </c>
      <c r="C6" s="155" t="s">
        <v>78</v>
      </c>
      <c r="D6" s="173"/>
      <c r="E6" s="172">
        <v>0</v>
      </c>
    </row>
    <row r="7" spans="1:5" ht="43.5" customHeight="1" x14ac:dyDescent="0.25">
      <c r="A7" s="17" t="s">
        <v>79</v>
      </c>
      <c r="B7" s="46" t="str">
        <f>VLOOKUP(A7,'Annex 1 LV, HV &amp; UMS charges_J'!$A$13:$B$45,2,0)</f>
        <v>J11, J16, J21, J31, J41, J46, J51, JA2</v>
      </c>
      <c r="C7" s="155" t="s">
        <v>78</v>
      </c>
      <c r="D7" s="173"/>
      <c r="E7" s="172">
        <v>0</v>
      </c>
    </row>
    <row r="8" spans="1:5" ht="43.5" customHeight="1" x14ac:dyDescent="0.25">
      <c r="A8" s="17" t="s">
        <v>81</v>
      </c>
      <c r="B8" s="46" t="str">
        <f>VLOOKUP(A8,'Annex 1 LV, HV &amp; UMS charges_J'!$A$13:$B$45,2,0)</f>
        <v>J12, J17, J22, J32, J42, J47, J52, JA3</v>
      </c>
      <c r="C8" s="155" t="s">
        <v>78</v>
      </c>
      <c r="D8" s="173"/>
      <c r="E8" s="172">
        <v>0</v>
      </c>
    </row>
    <row r="9" spans="1:5" ht="43.5" customHeight="1" x14ac:dyDescent="0.25">
      <c r="A9" s="17" t="s">
        <v>83</v>
      </c>
      <c r="B9" s="46" t="str">
        <f>VLOOKUP(A9,'Annex 1 LV, HV &amp; UMS charges_J'!$A$13:$B$45,2,0)</f>
        <v>J13, J18, J23, J33, J43, J48, J53, JA4</v>
      </c>
      <c r="C9" s="155" t="s">
        <v>78</v>
      </c>
      <c r="D9" s="173"/>
      <c r="E9" s="172">
        <v>0</v>
      </c>
    </row>
    <row r="10" spans="1:5" ht="43.5" customHeight="1" x14ac:dyDescent="0.25">
      <c r="A10" s="17" t="s">
        <v>85</v>
      </c>
      <c r="B10" s="46" t="str">
        <f>VLOOKUP(A10,'Annex 1 LV, HV &amp; UMS charges_J'!$A$13:$B$45,2,0)</f>
        <v>J14, J19, J24, J34, J44, J49, J54, JA5</v>
      </c>
      <c r="C10" s="155" t="s">
        <v>78</v>
      </c>
      <c r="D10" s="173"/>
      <c r="E10" s="172">
        <v>0</v>
      </c>
    </row>
    <row r="11" spans="1:5" ht="27" customHeight="1" x14ac:dyDescent="0.25">
      <c r="A11" s="156" t="s">
        <v>88</v>
      </c>
      <c r="B11" s="46" t="str">
        <f>VLOOKUP(A11,'Annex 1 LV, HV &amp; UMS charges_J'!$A$13:$B$45,2,0)</f>
        <v>J05</v>
      </c>
      <c r="C11" s="155">
        <v>0</v>
      </c>
      <c r="D11" s="173"/>
      <c r="E11" s="172">
        <v>0</v>
      </c>
    </row>
    <row r="12" spans="1:5" ht="27" customHeight="1" x14ac:dyDescent="0.25">
      <c r="A12" s="156" t="s">
        <v>90</v>
      </c>
      <c r="B12" s="46" t="str">
        <f>VLOOKUP(A12,'Annex 1 LV, HV &amp; UMS charges_J'!$A$13:$B$45,2,0)</f>
        <v>J06</v>
      </c>
      <c r="C12" s="155">
        <v>0</v>
      </c>
      <c r="D12" s="173"/>
      <c r="E12" s="172">
        <v>0</v>
      </c>
    </row>
    <row r="13" spans="1:5" ht="27" customHeight="1" x14ac:dyDescent="0.25">
      <c r="A13" s="156" t="s">
        <v>92</v>
      </c>
      <c r="B13" s="46" t="str">
        <f>VLOOKUP(A13,'Annex 1 LV, HV &amp; UMS charges_J'!$A$13:$B$45,2,0)</f>
        <v>J07</v>
      </c>
      <c r="C13" s="155">
        <v>0</v>
      </c>
      <c r="D13" s="173"/>
      <c r="E13" s="172">
        <v>0</v>
      </c>
    </row>
    <row r="14" spans="1:5" ht="27.75" customHeight="1" x14ac:dyDescent="0.25">
      <c r="A14" s="156" t="s">
        <v>94</v>
      </c>
      <c r="B14" s="46" t="str">
        <f>VLOOKUP(A14,'Annex 1 LV, HV &amp; UMS charges_J'!$A$13:$B$45,2,0)</f>
        <v>J08</v>
      </c>
      <c r="C14" s="155">
        <v>0</v>
      </c>
      <c r="D14" s="173"/>
      <c r="E14" s="172">
        <v>0</v>
      </c>
    </row>
    <row r="15" spans="1:5" ht="27.75" customHeight="1" x14ac:dyDescent="0.25">
      <c r="A15" s="160" t="s">
        <v>96</v>
      </c>
      <c r="B15" s="46" t="str">
        <f>VLOOKUP(A15,'Annex 1 LV, HV &amp; UMS charges_J'!$A$13:$B$45,2,0)</f>
        <v>J09</v>
      </c>
      <c r="C15" s="155">
        <v>0</v>
      </c>
      <c r="D15" s="173"/>
      <c r="E15" s="172">
        <v>0</v>
      </c>
    </row>
    <row r="16" spans="1:5" ht="27.75" customHeight="1" x14ac:dyDescent="0.25">
      <c r="A16" s="160" t="s">
        <v>98</v>
      </c>
      <c r="B16" s="46" t="str">
        <f>VLOOKUP(A16,'Annex 1 LV, HV &amp; UMS charges_J'!$A$13:$B$45,2,0)</f>
        <v>J35</v>
      </c>
      <c r="C16" s="155">
        <v>0</v>
      </c>
      <c r="D16" s="173"/>
      <c r="E16" s="172">
        <v>0</v>
      </c>
    </row>
    <row r="17" spans="1:5" ht="27.75" customHeight="1" x14ac:dyDescent="0.25">
      <c r="A17" s="160" t="s">
        <v>100</v>
      </c>
      <c r="B17" s="46" t="str">
        <f>VLOOKUP(A17,'Annex 1 LV, HV &amp; UMS charges_J'!$A$13:$B$45,2,0)</f>
        <v>J36</v>
      </c>
      <c r="C17" s="155">
        <v>0</v>
      </c>
      <c r="D17" s="173"/>
      <c r="E17" s="172">
        <v>0</v>
      </c>
    </row>
    <row r="18" spans="1:5" ht="27.75" customHeight="1" x14ac:dyDescent="0.25">
      <c r="A18" s="160" t="s">
        <v>102</v>
      </c>
      <c r="B18" s="46" t="str">
        <f>VLOOKUP(A18,'Annex 1 LV, HV &amp; UMS charges_J'!$A$13:$B$45,2,0)</f>
        <v>J37</v>
      </c>
      <c r="C18" s="155">
        <v>0</v>
      </c>
      <c r="D18" s="173"/>
      <c r="E18" s="172">
        <v>0</v>
      </c>
    </row>
    <row r="19" spans="1:5" ht="27.75" customHeight="1" x14ac:dyDescent="0.25">
      <c r="A19" s="160" t="s">
        <v>104</v>
      </c>
      <c r="B19" s="46" t="str">
        <f>VLOOKUP(A19,'Annex 1 LV, HV &amp; UMS charges_J'!$A$13:$B$45,2,0)</f>
        <v>J38</v>
      </c>
      <c r="C19" s="155">
        <v>0</v>
      </c>
      <c r="D19" s="173"/>
      <c r="E19" s="172">
        <v>0</v>
      </c>
    </row>
    <row r="20" spans="1:5" ht="27.75" customHeight="1" x14ac:dyDescent="0.25">
      <c r="A20" s="160" t="s">
        <v>106</v>
      </c>
      <c r="B20" s="46" t="str">
        <f>VLOOKUP(A20,'Annex 1 LV, HV &amp; UMS charges_J'!$A$13:$B$45,2,0)</f>
        <v>J39</v>
      </c>
      <c r="C20" s="155">
        <v>0</v>
      </c>
      <c r="D20" s="173"/>
      <c r="E20" s="172">
        <v>0</v>
      </c>
    </row>
    <row r="21" spans="1:5" ht="27.75" customHeight="1" x14ac:dyDescent="0.25">
      <c r="A21" s="160" t="s">
        <v>108</v>
      </c>
      <c r="B21" s="46" t="str">
        <f>VLOOKUP(A21,'Annex 1 LV, HV &amp; UMS charges_J'!$A$13:$B$45,2,0)</f>
        <v>J25</v>
      </c>
      <c r="C21" s="155">
        <v>0</v>
      </c>
      <c r="D21" s="173"/>
      <c r="E21" s="172">
        <v>0</v>
      </c>
    </row>
    <row r="22" spans="1:5" ht="27.75" customHeight="1" x14ac:dyDescent="0.25">
      <c r="A22" s="160" t="s">
        <v>110</v>
      </c>
      <c r="B22" s="46" t="str">
        <f>VLOOKUP(A22,'Annex 1 LV, HV &amp; UMS charges_J'!$A$13:$B$45,2,0)</f>
        <v>J26</v>
      </c>
      <c r="C22" s="155">
        <v>0</v>
      </c>
      <c r="D22" s="173"/>
      <c r="E22" s="172">
        <v>0</v>
      </c>
    </row>
    <row r="23" spans="1:5" ht="27.75" customHeight="1" x14ac:dyDescent="0.25">
      <c r="A23" s="156" t="s">
        <v>112</v>
      </c>
      <c r="B23" s="46" t="str">
        <f>VLOOKUP(A23,'Annex 1 LV, HV &amp; UMS charges_J'!$A$13:$B$45,2,0)</f>
        <v>J27</v>
      </c>
      <c r="C23" s="155">
        <v>0</v>
      </c>
      <c r="D23" s="173"/>
      <c r="E23" s="172">
        <v>0</v>
      </c>
    </row>
    <row r="24" spans="1:5" ht="27.75" customHeight="1" x14ac:dyDescent="0.25">
      <c r="A24" s="156" t="s">
        <v>114</v>
      </c>
      <c r="B24" s="46" t="str">
        <f>VLOOKUP(A24,'Annex 1 LV, HV &amp; UMS charges_J'!$A$13:$B$45,2,0)</f>
        <v>J28</v>
      </c>
      <c r="C24" s="155">
        <v>0</v>
      </c>
      <c r="D24" s="173"/>
      <c r="E24" s="172">
        <v>0</v>
      </c>
    </row>
    <row r="25" spans="1:5" ht="27.75" customHeight="1" x14ac:dyDescent="0.25">
      <c r="A25" s="156" t="s">
        <v>116</v>
      </c>
      <c r="B25" s="46" t="str">
        <f>VLOOKUP(A25,'Annex 1 LV, HV &amp; UMS charges_J'!$A$13:$B$45,2,0)</f>
        <v>J29</v>
      </c>
      <c r="C25" s="155">
        <v>0</v>
      </c>
      <c r="D25" s="173"/>
      <c r="E25" s="172">
        <v>0</v>
      </c>
    </row>
    <row r="26" spans="1:5" ht="27.75" customHeight="1" x14ac:dyDescent="0.25">
      <c r="A26" s="156" t="s">
        <v>518</v>
      </c>
      <c r="B26" s="46"/>
      <c r="C26" s="171" t="s">
        <v>74</v>
      </c>
      <c r="D26" s="172">
        <v>0</v>
      </c>
      <c r="E26" s="172">
        <v>0</v>
      </c>
    </row>
    <row r="27" spans="1:5" ht="27.75" customHeight="1" x14ac:dyDescent="0.25">
      <c r="A27" s="156" t="s">
        <v>520</v>
      </c>
      <c r="B27" s="46"/>
      <c r="C27" s="155" t="s">
        <v>78</v>
      </c>
      <c r="D27" s="173"/>
      <c r="E27" s="172">
        <v>0</v>
      </c>
    </row>
    <row r="28" spans="1:5" ht="27.75" customHeight="1" x14ac:dyDescent="0.25">
      <c r="A28" s="156" t="s">
        <v>521</v>
      </c>
      <c r="B28" s="46"/>
      <c r="C28" s="155" t="s">
        <v>78</v>
      </c>
      <c r="D28" s="173"/>
      <c r="E28" s="172">
        <v>0</v>
      </c>
    </row>
    <row r="29" spans="1:5" ht="27.75" customHeight="1" x14ac:dyDescent="0.25">
      <c r="A29" s="156" t="s">
        <v>522</v>
      </c>
      <c r="B29" s="46"/>
      <c r="C29" s="155" t="s">
        <v>78</v>
      </c>
      <c r="D29" s="173"/>
      <c r="E29" s="172">
        <v>0</v>
      </c>
    </row>
    <row r="30" spans="1:5" ht="27.75" customHeight="1" x14ac:dyDescent="0.25">
      <c r="A30" s="156" t="s">
        <v>523</v>
      </c>
      <c r="B30" s="46"/>
      <c r="C30" s="155" t="s">
        <v>78</v>
      </c>
      <c r="D30" s="173"/>
      <c r="E30" s="172">
        <v>0</v>
      </c>
    </row>
    <row r="31" spans="1:5" ht="27.75" customHeight="1" x14ac:dyDescent="0.25">
      <c r="A31" s="156" t="s">
        <v>524</v>
      </c>
      <c r="B31" s="46"/>
      <c r="C31" s="155" t="s">
        <v>78</v>
      </c>
      <c r="D31" s="173"/>
      <c r="E31" s="172">
        <v>0</v>
      </c>
    </row>
    <row r="32" spans="1:5" ht="27.75" customHeight="1" x14ac:dyDescent="0.25">
      <c r="A32" s="156" t="s">
        <v>526</v>
      </c>
      <c r="B32" s="46"/>
      <c r="C32" s="155">
        <v>0</v>
      </c>
      <c r="D32" s="173"/>
      <c r="E32" s="172">
        <v>0</v>
      </c>
    </row>
    <row r="33" spans="1:5" ht="27.75" customHeight="1" x14ac:dyDescent="0.25">
      <c r="A33" s="156" t="s">
        <v>527</v>
      </c>
      <c r="B33" s="46"/>
      <c r="C33" s="155">
        <v>0</v>
      </c>
      <c r="D33" s="173"/>
      <c r="E33" s="172">
        <v>0</v>
      </c>
    </row>
    <row r="34" spans="1:5" ht="27.75" customHeight="1" x14ac:dyDescent="0.25">
      <c r="A34" s="156" t="s">
        <v>528</v>
      </c>
      <c r="B34" s="46"/>
      <c r="C34" s="155">
        <v>0</v>
      </c>
      <c r="D34" s="173"/>
      <c r="E34" s="172">
        <v>0</v>
      </c>
    </row>
    <row r="35" spans="1:5" ht="27.75" customHeight="1" x14ac:dyDescent="0.25">
      <c r="A35" s="156" t="s">
        <v>529</v>
      </c>
      <c r="B35" s="46"/>
      <c r="C35" s="155">
        <v>0</v>
      </c>
      <c r="D35" s="173"/>
      <c r="E35" s="172">
        <v>0</v>
      </c>
    </row>
    <row r="36" spans="1:5" ht="27.75" customHeight="1" x14ac:dyDescent="0.25">
      <c r="A36" s="156" t="s">
        <v>530</v>
      </c>
      <c r="B36" s="46"/>
      <c r="C36" s="155">
        <v>0</v>
      </c>
      <c r="D36" s="173"/>
      <c r="E36" s="172">
        <v>0</v>
      </c>
    </row>
    <row r="37" spans="1:5" ht="27.75" customHeight="1" x14ac:dyDescent="0.25">
      <c r="A37" s="160" t="s">
        <v>535</v>
      </c>
      <c r="B37" s="46"/>
      <c r="C37" s="171" t="s">
        <v>74</v>
      </c>
      <c r="D37" s="172">
        <v>0</v>
      </c>
      <c r="E37" s="172">
        <v>0</v>
      </c>
    </row>
    <row r="38" spans="1:5" ht="27.75" customHeight="1" x14ac:dyDescent="0.25">
      <c r="A38" s="156" t="s">
        <v>537</v>
      </c>
      <c r="B38" s="46"/>
      <c r="C38" s="155" t="s">
        <v>78</v>
      </c>
      <c r="D38" s="173"/>
      <c r="E38" s="172">
        <v>0</v>
      </c>
    </row>
    <row r="39" spans="1:5" ht="27.75" customHeight="1" x14ac:dyDescent="0.25">
      <c r="A39" s="156" t="s">
        <v>538</v>
      </c>
      <c r="B39" s="46"/>
      <c r="C39" s="155" t="s">
        <v>78</v>
      </c>
      <c r="D39" s="173"/>
      <c r="E39" s="172">
        <v>0</v>
      </c>
    </row>
    <row r="40" spans="1:5" ht="27.75" customHeight="1" x14ac:dyDescent="0.25">
      <c r="A40" s="156" t="s">
        <v>539</v>
      </c>
      <c r="B40" s="46"/>
      <c r="C40" s="155" t="s">
        <v>78</v>
      </c>
      <c r="D40" s="173"/>
      <c r="E40" s="172">
        <v>0</v>
      </c>
    </row>
    <row r="41" spans="1:5" ht="27.75" customHeight="1" x14ac:dyDescent="0.25">
      <c r="A41" s="156" t="s">
        <v>540</v>
      </c>
      <c r="B41" s="46"/>
      <c r="C41" s="155" t="s">
        <v>78</v>
      </c>
      <c r="D41" s="173"/>
      <c r="E41" s="172">
        <v>0</v>
      </c>
    </row>
    <row r="42" spans="1:5" ht="27.75" customHeight="1" x14ac:dyDescent="0.25">
      <c r="A42" s="156" t="s">
        <v>541</v>
      </c>
      <c r="B42" s="46"/>
      <c r="C42" s="155" t="s">
        <v>78</v>
      </c>
      <c r="D42" s="173"/>
      <c r="E42" s="172">
        <v>0</v>
      </c>
    </row>
    <row r="43" spans="1:5" ht="27.75" customHeight="1" x14ac:dyDescent="0.25">
      <c r="A43" s="156" t="s">
        <v>543</v>
      </c>
      <c r="B43" s="46"/>
      <c r="C43" s="155">
        <v>0</v>
      </c>
      <c r="D43" s="173"/>
      <c r="E43" s="172">
        <v>0</v>
      </c>
    </row>
    <row r="44" spans="1:5" ht="27.75" customHeight="1" x14ac:dyDescent="0.25">
      <c r="A44" s="156" t="s">
        <v>544</v>
      </c>
      <c r="B44" s="46"/>
      <c r="C44" s="155">
        <v>0</v>
      </c>
      <c r="D44" s="173"/>
      <c r="E44" s="172">
        <v>0</v>
      </c>
    </row>
    <row r="45" spans="1:5" ht="27.75" customHeight="1" x14ac:dyDescent="0.25">
      <c r="A45" s="156" t="s">
        <v>545</v>
      </c>
      <c r="B45" s="46"/>
      <c r="C45" s="155">
        <v>0</v>
      </c>
      <c r="D45" s="173"/>
      <c r="E45" s="172">
        <v>0</v>
      </c>
    </row>
    <row r="46" spans="1:5" ht="27.75" customHeight="1" x14ac:dyDescent="0.25">
      <c r="A46" s="156" t="s">
        <v>546</v>
      </c>
      <c r="B46" s="46"/>
      <c r="C46" s="155">
        <v>0</v>
      </c>
      <c r="D46" s="173"/>
      <c r="E46" s="172">
        <v>0</v>
      </c>
    </row>
    <row r="47" spans="1:5" ht="27.75" customHeight="1" x14ac:dyDescent="0.25">
      <c r="A47" s="156" t="s">
        <v>547</v>
      </c>
      <c r="B47" s="46"/>
      <c r="C47" s="155">
        <v>0</v>
      </c>
      <c r="D47" s="173"/>
      <c r="E47" s="172">
        <v>0</v>
      </c>
    </row>
    <row r="48" spans="1:5" ht="27.75" customHeight="1" x14ac:dyDescent="0.25">
      <c r="A48" s="156" t="s">
        <v>548</v>
      </c>
      <c r="B48" s="46"/>
      <c r="C48" s="155">
        <v>0</v>
      </c>
      <c r="D48" s="173"/>
      <c r="E48" s="172">
        <v>0</v>
      </c>
    </row>
    <row r="49" spans="1:5" ht="27.75" customHeight="1" x14ac:dyDescent="0.25">
      <c r="A49" s="156" t="s">
        <v>549</v>
      </c>
      <c r="B49" s="46"/>
      <c r="C49" s="155">
        <v>0</v>
      </c>
      <c r="D49" s="173"/>
      <c r="E49" s="172">
        <v>0</v>
      </c>
    </row>
    <row r="50" spans="1:5" ht="27.75" customHeight="1" x14ac:dyDescent="0.25">
      <c r="A50" s="156" t="s">
        <v>550</v>
      </c>
      <c r="B50" s="46"/>
      <c r="C50" s="155">
        <v>0</v>
      </c>
      <c r="D50" s="173"/>
      <c r="E50" s="172">
        <v>0</v>
      </c>
    </row>
    <row r="51" spans="1:5" ht="27.75" customHeight="1" x14ac:dyDescent="0.25">
      <c r="A51" s="156" t="s">
        <v>551</v>
      </c>
      <c r="B51" s="46"/>
      <c r="C51" s="155">
        <v>0</v>
      </c>
      <c r="D51" s="173"/>
      <c r="E51" s="172">
        <v>0</v>
      </c>
    </row>
    <row r="52" spans="1:5" ht="27.75" customHeight="1" x14ac:dyDescent="0.25">
      <c r="A52" s="156" t="s">
        <v>552</v>
      </c>
      <c r="B52" s="46"/>
      <c r="C52" s="155">
        <v>0</v>
      </c>
      <c r="D52" s="173"/>
      <c r="E52" s="172">
        <v>0</v>
      </c>
    </row>
    <row r="53" spans="1:5" ht="27.75" customHeight="1" x14ac:dyDescent="0.25">
      <c r="A53" s="156" t="s">
        <v>553</v>
      </c>
      <c r="B53" s="46"/>
      <c r="C53" s="155">
        <v>0</v>
      </c>
      <c r="D53" s="173"/>
      <c r="E53" s="172">
        <v>0</v>
      </c>
    </row>
    <row r="54" spans="1:5" ht="27.75" customHeight="1" x14ac:dyDescent="0.25">
      <c r="A54" s="156" t="s">
        <v>554</v>
      </c>
      <c r="B54" s="46"/>
      <c r="C54" s="155">
        <v>0</v>
      </c>
      <c r="D54" s="173"/>
      <c r="E54" s="172">
        <v>0</v>
      </c>
    </row>
    <row r="55" spans="1:5" ht="27.75" customHeight="1" x14ac:dyDescent="0.25">
      <c r="A55" s="156" t="s">
        <v>555</v>
      </c>
      <c r="B55" s="46"/>
      <c r="C55" s="155">
        <v>0</v>
      </c>
      <c r="D55" s="173"/>
      <c r="E55" s="172">
        <v>0</v>
      </c>
    </row>
    <row r="56" spans="1:5" ht="27.75" customHeight="1" x14ac:dyDescent="0.25">
      <c r="A56" s="156" t="s">
        <v>556</v>
      </c>
      <c r="B56" s="46"/>
      <c r="C56" s="155">
        <v>0</v>
      </c>
      <c r="D56" s="173"/>
      <c r="E56" s="172">
        <v>0</v>
      </c>
    </row>
    <row r="57" spans="1:5" ht="27.75" customHeight="1" x14ac:dyDescent="0.25">
      <c r="A57" s="156" t="s">
        <v>557</v>
      </c>
      <c r="B57" s="46"/>
      <c r="C57" s="155">
        <v>0</v>
      </c>
      <c r="D57" s="173"/>
      <c r="E57" s="172">
        <v>0</v>
      </c>
    </row>
    <row r="58" spans="1:5" ht="27.75" customHeight="1" x14ac:dyDescent="0.25">
      <c r="A58" s="156" t="s">
        <v>564</v>
      </c>
      <c r="B58" s="46"/>
      <c r="C58" s="171" t="s">
        <v>74</v>
      </c>
      <c r="D58" s="172">
        <v>0</v>
      </c>
      <c r="E58" s="172">
        <v>0</v>
      </c>
    </row>
    <row r="59" spans="1:5" ht="27.75" customHeight="1" x14ac:dyDescent="0.25">
      <c r="A59" s="156" t="s">
        <v>566</v>
      </c>
      <c r="B59" s="46"/>
      <c r="C59" s="155" t="s">
        <v>78</v>
      </c>
      <c r="D59" s="173"/>
      <c r="E59" s="172">
        <v>0</v>
      </c>
    </row>
    <row r="60" spans="1:5" ht="27.75" customHeight="1" x14ac:dyDescent="0.25">
      <c r="A60" s="156" t="s">
        <v>567</v>
      </c>
      <c r="B60" s="46"/>
      <c r="C60" s="155" t="s">
        <v>78</v>
      </c>
      <c r="D60" s="173"/>
      <c r="E60" s="172">
        <v>0</v>
      </c>
    </row>
    <row r="61" spans="1:5" ht="27.75" customHeight="1" x14ac:dyDescent="0.25">
      <c r="A61" s="156" t="s">
        <v>568</v>
      </c>
      <c r="B61" s="46"/>
      <c r="C61" s="155" t="s">
        <v>78</v>
      </c>
      <c r="D61" s="173"/>
      <c r="E61" s="172">
        <v>0</v>
      </c>
    </row>
    <row r="62" spans="1:5" ht="27.75" customHeight="1" x14ac:dyDescent="0.25">
      <c r="A62" s="156" t="s">
        <v>569</v>
      </c>
      <c r="B62" s="46"/>
      <c r="C62" s="155" t="s">
        <v>78</v>
      </c>
      <c r="D62" s="173"/>
      <c r="E62" s="172">
        <v>0</v>
      </c>
    </row>
    <row r="63" spans="1:5" ht="27.75" customHeight="1" x14ac:dyDescent="0.25">
      <c r="A63" s="156" t="s">
        <v>570</v>
      </c>
      <c r="B63" s="46"/>
      <c r="C63" s="155" t="s">
        <v>78</v>
      </c>
      <c r="D63" s="173"/>
      <c r="E63" s="172">
        <v>0</v>
      </c>
    </row>
    <row r="64" spans="1:5" ht="27.75" customHeight="1" x14ac:dyDescent="0.25">
      <c r="A64" s="156" t="s">
        <v>572</v>
      </c>
      <c r="B64" s="46"/>
      <c r="C64" s="155">
        <v>0</v>
      </c>
      <c r="D64" s="173"/>
      <c r="E64" s="172">
        <v>0</v>
      </c>
    </row>
    <row r="65" spans="1:5" ht="27.75" customHeight="1" x14ac:dyDescent="0.25">
      <c r="A65" s="156" t="s">
        <v>573</v>
      </c>
      <c r="B65" s="46"/>
      <c r="C65" s="155">
        <v>0</v>
      </c>
      <c r="D65" s="173"/>
      <c r="E65" s="172">
        <v>0</v>
      </c>
    </row>
    <row r="66" spans="1:5" ht="27.75" customHeight="1" x14ac:dyDescent="0.25">
      <c r="A66" s="156" t="s">
        <v>574</v>
      </c>
      <c r="B66" s="46"/>
      <c r="C66" s="155">
        <v>0</v>
      </c>
      <c r="D66" s="173"/>
      <c r="E66" s="172">
        <v>0</v>
      </c>
    </row>
    <row r="67" spans="1:5" ht="27.75" customHeight="1" x14ac:dyDescent="0.25">
      <c r="A67" s="156" t="s">
        <v>575</v>
      </c>
      <c r="B67" s="46"/>
      <c r="C67" s="155">
        <v>0</v>
      </c>
      <c r="D67" s="173"/>
      <c r="E67" s="172">
        <v>0</v>
      </c>
    </row>
    <row r="68" spans="1:5" ht="27.75" customHeight="1" x14ac:dyDescent="0.25">
      <c r="A68" s="156" t="s">
        <v>576</v>
      </c>
      <c r="B68" s="46"/>
      <c r="C68" s="155">
        <v>0</v>
      </c>
      <c r="D68" s="173"/>
      <c r="E68" s="172">
        <v>0</v>
      </c>
    </row>
    <row r="69" spans="1:5" ht="27.75" customHeight="1" x14ac:dyDescent="0.25">
      <c r="A69" s="156" t="s">
        <v>577</v>
      </c>
      <c r="B69" s="46"/>
      <c r="C69" s="155">
        <v>0</v>
      </c>
      <c r="D69" s="173"/>
      <c r="E69" s="172">
        <v>0</v>
      </c>
    </row>
    <row r="70" spans="1:5" ht="27.75" customHeight="1" x14ac:dyDescent="0.25">
      <c r="A70" s="156" t="s">
        <v>578</v>
      </c>
      <c r="B70" s="46"/>
      <c r="C70" s="155">
        <v>0</v>
      </c>
      <c r="D70" s="173"/>
      <c r="E70" s="172">
        <v>0</v>
      </c>
    </row>
    <row r="71" spans="1:5" ht="27.75" customHeight="1" x14ac:dyDescent="0.25">
      <c r="A71" s="156" t="s">
        <v>579</v>
      </c>
      <c r="B71" s="46"/>
      <c r="C71" s="155">
        <v>0</v>
      </c>
      <c r="D71" s="173"/>
      <c r="E71" s="172">
        <v>0</v>
      </c>
    </row>
    <row r="72" spans="1:5" ht="27.75" customHeight="1" x14ac:dyDescent="0.25">
      <c r="A72" s="156" t="s">
        <v>580</v>
      </c>
      <c r="B72" s="46"/>
      <c r="C72" s="155">
        <v>0</v>
      </c>
      <c r="D72" s="173"/>
      <c r="E72" s="172">
        <v>0</v>
      </c>
    </row>
    <row r="73" spans="1:5" ht="27.75" customHeight="1" x14ac:dyDescent="0.25">
      <c r="A73" s="156" t="s">
        <v>581</v>
      </c>
      <c r="B73" s="46"/>
      <c r="C73" s="155">
        <v>0</v>
      </c>
      <c r="D73" s="173"/>
      <c r="E73" s="172">
        <v>0</v>
      </c>
    </row>
    <row r="74" spans="1:5" ht="27.75" customHeight="1" x14ac:dyDescent="0.25">
      <c r="A74" s="156" t="s">
        <v>582</v>
      </c>
      <c r="B74" s="46"/>
      <c r="C74" s="155">
        <v>0</v>
      </c>
      <c r="D74" s="173"/>
      <c r="E74" s="172">
        <v>0</v>
      </c>
    </row>
    <row r="75" spans="1:5" ht="27.75" customHeight="1" x14ac:dyDescent="0.25">
      <c r="A75" s="156" t="s">
        <v>583</v>
      </c>
      <c r="B75" s="46"/>
      <c r="C75" s="155">
        <v>0</v>
      </c>
      <c r="D75" s="173"/>
      <c r="E75" s="172">
        <v>0</v>
      </c>
    </row>
    <row r="76" spans="1:5" ht="27.75" customHeight="1" x14ac:dyDescent="0.25">
      <c r="A76" s="156" t="s">
        <v>584</v>
      </c>
      <c r="B76" s="46"/>
      <c r="C76" s="155">
        <v>0</v>
      </c>
      <c r="D76" s="173"/>
      <c r="E76" s="172">
        <v>0</v>
      </c>
    </row>
    <row r="77" spans="1:5" ht="27.75" customHeight="1" x14ac:dyDescent="0.25">
      <c r="A77" s="156" t="s">
        <v>585</v>
      </c>
      <c r="B77" s="46"/>
      <c r="C77" s="155">
        <v>0</v>
      </c>
      <c r="D77" s="173"/>
      <c r="E77" s="172">
        <v>0</v>
      </c>
    </row>
    <row r="78" spans="1:5" ht="27.75" customHeight="1" x14ac:dyDescent="0.25">
      <c r="A78" s="156" t="s">
        <v>586</v>
      </c>
      <c r="B78" s="46"/>
      <c r="C78" s="155">
        <v>0</v>
      </c>
      <c r="D78" s="173"/>
      <c r="E78" s="172">
        <v>0</v>
      </c>
    </row>
    <row r="79" spans="1:5" ht="27.75" customHeight="1" x14ac:dyDescent="0.25">
      <c r="A79" s="156" t="s">
        <v>593</v>
      </c>
      <c r="B79" s="46"/>
      <c r="C79" s="171" t="s">
        <v>74</v>
      </c>
      <c r="D79" s="172">
        <v>0</v>
      </c>
      <c r="E79" s="172">
        <v>0</v>
      </c>
    </row>
    <row r="80" spans="1:5" ht="27.75" customHeight="1" x14ac:dyDescent="0.25">
      <c r="A80" s="156" t="s">
        <v>595</v>
      </c>
      <c r="B80" s="46"/>
      <c r="C80" s="155" t="s">
        <v>78</v>
      </c>
      <c r="D80" s="173"/>
      <c r="E80" s="172">
        <v>0</v>
      </c>
    </row>
    <row r="81" spans="1:5" ht="27.75" customHeight="1" x14ac:dyDescent="0.25">
      <c r="A81" s="156" t="s">
        <v>596</v>
      </c>
      <c r="B81" s="46"/>
      <c r="C81" s="155" t="s">
        <v>78</v>
      </c>
      <c r="D81" s="173"/>
      <c r="E81" s="172">
        <v>0</v>
      </c>
    </row>
    <row r="82" spans="1:5" ht="27.75" customHeight="1" x14ac:dyDescent="0.25">
      <c r="A82" s="156" t="s">
        <v>597</v>
      </c>
      <c r="B82" s="46"/>
      <c r="C82" s="155" t="s">
        <v>78</v>
      </c>
      <c r="D82" s="173"/>
      <c r="E82" s="172">
        <v>0</v>
      </c>
    </row>
    <row r="83" spans="1:5" ht="27.75" customHeight="1" x14ac:dyDescent="0.25">
      <c r="A83" s="156" t="s">
        <v>598</v>
      </c>
      <c r="B83" s="46"/>
      <c r="C83" s="155" t="s">
        <v>78</v>
      </c>
      <c r="D83" s="173"/>
      <c r="E83" s="172">
        <v>0</v>
      </c>
    </row>
    <row r="84" spans="1:5" ht="27.75" customHeight="1" x14ac:dyDescent="0.25">
      <c r="A84" s="156" t="s">
        <v>599</v>
      </c>
      <c r="B84" s="46"/>
      <c r="C84" s="155" t="s">
        <v>78</v>
      </c>
      <c r="D84" s="173"/>
      <c r="E84" s="172">
        <v>0</v>
      </c>
    </row>
    <row r="85" spans="1:5" ht="27.75" customHeight="1" x14ac:dyDescent="0.25">
      <c r="A85" s="156" t="s">
        <v>601</v>
      </c>
      <c r="B85" s="46"/>
      <c r="C85" s="155">
        <v>0</v>
      </c>
      <c r="D85" s="173"/>
      <c r="E85" s="172">
        <v>0</v>
      </c>
    </row>
    <row r="86" spans="1:5" ht="27.75" customHeight="1" x14ac:dyDescent="0.25">
      <c r="A86" s="156" t="s">
        <v>602</v>
      </c>
      <c r="B86" s="46"/>
      <c r="C86" s="155">
        <v>0</v>
      </c>
      <c r="D86" s="173"/>
      <c r="E86" s="172">
        <v>0</v>
      </c>
    </row>
    <row r="87" spans="1:5" ht="27.75" customHeight="1" x14ac:dyDescent="0.25">
      <c r="A87" s="156" t="s">
        <v>603</v>
      </c>
      <c r="B87" s="46"/>
      <c r="C87" s="155">
        <v>0</v>
      </c>
      <c r="D87" s="173"/>
      <c r="E87" s="172">
        <v>0</v>
      </c>
    </row>
    <row r="88" spans="1:5" ht="27.75" customHeight="1" x14ac:dyDescent="0.25">
      <c r="A88" s="156" t="s">
        <v>604</v>
      </c>
      <c r="B88" s="46"/>
      <c r="C88" s="155">
        <v>0</v>
      </c>
      <c r="D88" s="173"/>
      <c r="E88" s="172">
        <v>0</v>
      </c>
    </row>
    <row r="89" spans="1:5" ht="27.75" customHeight="1" x14ac:dyDescent="0.25">
      <c r="A89" s="156" t="s">
        <v>605</v>
      </c>
      <c r="B89" s="46"/>
      <c r="C89" s="155">
        <v>0</v>
      </c>
      <c r="D89" s="173"/>
      <c r="E89" s="172">
        <v>0</v>
      </c>
    </row>
    <row r="90" spans="1:5" ht="27.75" customHeight="1" x14ac:dyDescent="0.25">
      <c r="A90" s="156" t="s">
        <v>606</v>
      </c>
      <c r="B90" s="46"/>
      <c r="C90" s="155">
        <v>0</v>
      </c>
      <c r="D90" s="173"/>
      <c r="E90" s="172">
        <v>0</v>
      </c>
    </row>
    <row r="91" spans="1:5" ht="27.75" customHeight="1" x14ac:dyDescent="0.25">
      <c r="A91" s="156" t="s">
        <v>607</v>
      </c>
      <c r="B91" s="46"/>
      <c r="C91" s="155">
        <v>0</v>
      </c>
      <c r="D91" s="173"/>
      <c r="E91" s="172">
        <v>0</v>
      </c>
    </row>
    <row r="92" spans="1:5" ht="27.75" customHeight="1" x14ac:dyDescent="0.25">
      <c r="A92" s="156" t="s">
        <v>608</v>
      </c>
      <c r="B92" s="46"/>
      <c r="C92" s="155">
        <v>0</v>
      </c>
      <c r="D92" s="173"/>
      <c r="E92" s="172">
        <v>0</v>
      </c>
    </row>
    <row r="93" spans="1:5" ht="27.75" customHeight="1" x14ac:dyDescent="0.25">
      <c r="A93" s="156" t="s">
        <v>609</v>
      </c>
      <c r="B93" s="46"/>
      <c r="C93" s="155">
        <v>0</v>
      </c>
      <c r="D93" s="173"/>
      <c r="E93" s="172">
        <v>0</v>
      </c>
    </row>
    <row r="94" spans="1:5" ht="27.75" customHeight="1" x14ac:dyDescent="0.25">
      <c r="A94" s="156" t="s">
        <v>610</v>
      </c>
      <c r="B94" s="46"/>
      <c r="C94" s="155">
        <v>0</v>
      </c>
      <c r="D94" s="173"/>
      <c r="E94" s="172">
        <v>0</v>
      </c>
    </row>
    <row r="95" spans="1:5" ht="27.75" customHeight="1" x14ac:dyDescent="0.25">
      <c r="A95" s="156" t="s">
        <v>611</v>
      </c>
      <c r="B95" s="46"/>
      <c r="C95" s="155">
        <v>0</v>
      </c>
      <c r="D95" s="173"/>
      <c r="E95" s="172">
        <v>0</v>
      </c>
    </row>
    <row r="96" spans="1:5" ht="27.75" customHeight="1" x14ac:dyDescent="0.25">
      <c r="A96" s="156" t="s">
        <v>612</v>
      </c>
      <c r="B96" s="46"/>
      <c r="C96" s="155">
        <v>0</v>
      </c>
      <c r="D96" s="173"/>
      <c r="E96" s="172">
        <v>0</v>
      </c>
    </row>
    <row r="97" spans="1:5" ht="27.75" customHeight="1" x14ac:dyDescent="0.25">
      <c r="A97" s="156" t="s">
        <v>613</v>
      </c>
      <c r="B97" s="46"/>
      <c r="C97" s="155">
        <v>0</v>
      </c>
      <c r="D97" s="173"/>
      <c r="E97" s="172">
        <v>0</v>
      </c>
    </row>
    <row r="98" spans="1:5" ht="27.75" customHeight="1" x14ac:dyDescent="0.25">
      <c r="A98" s="156" t="s">
        <v>614</v>
      </c>
      <c r="B98" s="46"/>
      <c r="C98" s="155">
        <v>0</v>
      </c>
      <c r="D98" s="173"/>
      <c r="E98" s="172">
        <v>0</v>
      </c>
    </row>
    <row r="99" spans="1:5" ht="27.75" customHeight="1" x14ac:dyDescent="0.25">
      <c r="A99" s="156" t="s">
        <v>615</v>
      </c>
      <c r="B99" s="46"/>
      <c r="C99" s="155">
        <v>0</v>
      </c>
      <c r="D99" s="173"/>
      <c r="E99" s="172">
        <v>0</v>
      </c>
    </row>
    <row r="100" spans="1:5" ht="27.75" customHeight="1" x14ac:dyDescent="0.25">
      <c r="A100" s="156" t="s">
        <v>622</v>
      </c>
      <c r="B100" s="46"/>
      <c r="C100" s="171" t="s">
        <v>74</v>
      </c>
      <c r="D100" s="172">
        <v>0</v>
      </c>
      <c r="E100" s="172">
        <v>0</v>
      </c>
    </row>
    <row r="101" spans="1:5" ht="27.75" customHeight="1" x14ac:dyDescent="0.25">
      <c r="A101" s="156" t="s">
        <v>624</v>
      </c>
      <c r="B101" s="46"/>
      <c r="C101" s="155" t="s">
        <v>78</v>
      </c>
      <c r="D101" s="173"/>
      <c r="E101" s="172">
        <v>0</v>
      </c>
    </row>
    <row r="102" spans="1:5" ht="27.75" customHeight="1" x14ac:dyDescent="0.25">
      <c r="A102" s="156" t="s">
        <v>625</v>
      </c>
      <c r="B102" s="46"/>
      <c r="C102" s="155" t="s">
        <v>78</v>
      </c>
      <c r="D102" s="173"/>
      <c r="E102" s="172">
        <v>0</v>
      </c>
    </row>
    <row r="103" spans="1:5" ht="27.75" customHeight="1" x14ac:dyDescent="0.25">
      <c r="A103" s="156" t="s">
        <v>626</v>
      </c>
      <c r="B103" s="46"/>
      <c r="C103" s="155" t="s">
        <v>78</v>
      </c>
      <c r="D103" s="173"/>
      <c r="E103" s="172">
        <v>0</v>
      </c>
    </row>
    <row r="104" spans="1:5" ht="27.75" customHeight="1" x14ac:dyDescent="0.25">
      <c r="A104" s="156" t="s">
        <v>627</v>
      </c>
      <c r="B104" s="46"/>
      <c r="C104" s="155" t="s">
        <v>78</v>
      </c>
      <c r="D104" s="173"/>
      <c r="E104" s="172">
        <v>0</v>
      </c>
    </row>
    <row r="105" spans="1:5" ht="27.75" customHeight="1" x14ac:dyDescent="0.25">
      <c r="A105" s="156" t="s">
        <v>628</v>
      </c>
      <c r="B105" s="46"/>
      <c r="C105" s="155" t="s">
        <v>78</v>
      </c>
      <c r="D105" s="173"/>
      <c r="E105" s="172">
        <v>0</v>
      </c>
    </row>
    <row r="106" spans="1:5" ht="27.75" customHeight="1" x14ac:dyDescent="0.25">
      <c r="A106" s="156" t="s">
        <v>630</v>
      </c>
      <c r="B106" s="46"/>
      <c r="C106" s="155">
        <v>0</v>
      </c>
      <c r="D106" s="173"/>
      <c r="E106" s="172">
        <v>0</v>
      </c>
    </row>
    <row r="107" spans="1:5" ht="27.75" customHeight="1" x14ac:dyDescent="0.25">
      <c r="A107" s="156" t="s">
        <v>631</v>
      </c>
      <c r="B107" s="46"/>
      <c r="C107" s="155">
        <v>0</v>
      </c>
      <c r="D107" s="173"/>
      <c r="E107" s="172">
        <v>0</v>
      </c>
    </row>
    <row r="108" spans="1:5" ht="27.75" customHeight="1" x14ac:dyDescent="0.25">
      <c r="A108" s="156" t="s">
        <v>632</v>
      </c>
      <c r="B108" s="46"/>
      <c r="C108" s="155">
        <v>0</v>
      </c>
      <c r="D108" s="173"/>
      <c r="E108" s="172">
        <v>0</v>
      </c>
    </row>
    <row r="109" spans="1:5" ht="27.75" customHeight="1" x14ac:dyDescent="0.25">
      <c r="A109" s="156" t="s">
        <v>633</v>
      </c>
      <c r="B109" s="46"/>
      <c r="C109" s="155">
        <v>0</v>
      </c>
      <c r="D109" s="173"/>
      <c r="E109" s="172">
        <v>0</v>
      </c>
    </row>
    <row r="110" spans="1:5" ht="27.75" customHeight="1" x14ac:dyDescent="0.25">
      <c r="A110" s="156" t="s">
        <v>634</v>
      </c>
      <c r="B110" s="46"/>
      <c r="C110" s="155">
        <v>0</v>
      </c>
      <c r="D110" s="173"/>
      <c r="E110" s="172">
        <v>0</v>
      </c>
    </row>
    <row r="111" spans="1:5" ht="27.75" customHeight="1" x14ac:dyDescent="0.25">
      <c r="A111" s="156" t="s">
        <v>635</v>
      </c>
      <c r="B111" s="46"/>
      <c r="C111" s="155">
        <v>0</v>
      </c>
      <c r="D111" s="173"/>
      <c r="E111" s="172">
        <v>0</v>
      </c>
    </row>
    <row r="112" spans="1:5" ht="27.75" customHeight="1" x14ac:dyDescent="0.25">
      <c r="A112" s="156" t="s">
        <v>636</v>
      </c>
      <c r="B112" s="46"/>
      <c r="C112" s="155">
        <v>0</v>
      </c>
      <c r="D112" s="173"/>
      <c r="E112" s="172">
        <v>0</v>
      </c>
    </row>
    <row r="113" spans="1:5" ht="27.75" customHeight="1" x14ac:dyDescent="0.25">
      <c r="A113" s="156" t="s">
        <v>637</v>
      </c>
      <c r="B113" s="46"/>
      <c r="C113" s="155">
        <v>0</v>
      </c>
      <c r="D113" s="173"/>
      <c r="E113" s="172">
        <v>0</v>
      </c>
    </row>
    <row r="114" spans="1:5" ht="27.75" customHeight="1" x14ac:dyDescent="0.25">
      <c r="A114" s="156" t="s">
        <v>638</v>
      </c>
      <c r="B114" s="46"/>
      <c r="C114" s="155">
        <v>0</v>
      </c>
      <c r="D114" s="173"/>
      <c r="E114" s="172">
        <v>0</v>
      </c>
    </row>
    <row r="115" spans="1:5" ht="27.75" customHeight="1" x14ac:dyDescent="0.25">
      <c r="A115" s="156" t="s">
        <v>639</v>
      </c>
      <c r="B115" s="46"/>
      <c r="C115" s="155">
        <v>0</v>
      </c>
      <c r="D115" s="173"/>
      <c r="E115" s="172">
        <v>0</v>
      </c>
    </row>
    <row r="116" spans="1:5" ht="27.75" customHeight="1" x14ac:dyDescent="0.25">
      <c r="A116" s="156" t="s">
        <v>640</v>
      </c>
      <c r="B116" s="46"/>
      <c r="C116" s="155">
        <v>0</v>
      </c>
      <c r="D116" s="173"/>
      <c r="E116" s="172">
        <v>0</v>
      </c>
    </row>
    <row r="117" spans="1:5" ht="27.75" customHeight="1" x14ac:dyDescent="0.25">
      <c r="A117" s="156" t="s">
        <v>641</v>
      </c>
      <c r="B117" s="46"/>
      <c r="C117" s="155">
        <v>0</v>
      </c>
      <c r="D117" s="173"/>
      <c r="E117" s="172">
        <v>0</v>
      </c>
    </row>
    <row r="118" spans="1:5" ht="27.75" customHeight="1" x14ac:dyDescent="0.25">
      <c r="A118" s="156" t="s">
        <v>642</v>
      </c>
      <c r="B118" s="46"/>
      <c r="C118" s="155">
        <v>0</v>
      </c>
      <c r="D118" s="173"/>
      <c r="E118" s="172">
        <v>0</v>
      </c>
    </row>
    <row r="119" spans="1:5" ht="27.75" customHeight="1" x14ac:dyDescent="0.25">
      <c r="A119" s="156" t="s">
        <v>643</v>
      </c>
      <c r="B119" s="46"/>
      <c r="C119" s="155">
        <v>0</v>
      </c>
      <c r="D119" s="173"/>
      <c r="E119" s="172">
        <v>0</v>
      </c>
    </row>
    <row r="120" spans="1:5" ht="27.75" customHeight="1" x14ac:dyDescent="0.25">
      <c r="A120" s="156" t="s">
        <v>644</v>
      </c>
      <c r="B120" s="46"/>
      <c r="C120" s="155">
        <v>0</v>
      </c>
      <c r="D120" s="173"/>
      <c r="E120" s="172">
        <v>0</v>
      </c>
    </row>
    <row r="121" spans="1:5" ht="27.75" customHeight="1" x14ac:dyDescent="0.25">
      <c r="A121" s="156" t="s">
        <v>651</v>
      </c>
      <c r="B121" s="46"/>
      <c r="C121" s="171" t="s">
        <v>74</v>
      </c>
      <c r="D121" s="172">
        <v>0</v>
      </c>
      <c r="E121" s="172">
        <v>0</v>
      </c>
    </row>
    <row r="122" spans="1:5" ht="27.75" customHeight="1" x14ac:dyDescent="0.25">
      <c r="A122" s="156" t="s">
        <v>653</v>
      </c>
      <c r="B122" s="46"/>
      <c r="C122" s="155" t="s">
        <v>78</v>
      </c>
      <c r="D122" s="173"/>
      <c r="E122" s="172">
        <v>0</v>
      </c>
    </row>
    <row r="123" spans="1:5" ht="27.75" customHeight="1" x14ac:dyDescent="0.25">
      <c r="A123" s="156" t="s">
        <v>654</v>
      </c>
      <c r="B123" s="46"/>
      <c r="C123" s="155" t="s">
        <v>78</v>
      </c>
      <c r="D123" s="173"/>
      <c r="E123" s="172">
        <v>0</v>
      </c>
    </row>
    <row r="124" spans="1:5" ht="27.75" customHeight="1" x14ac:dyDescent="0.25">
      <c r="A124" s="156" t="s">
        <v>655</v>
      </c>
      <c r="B124" s="46"/>
      <c r="C124" s="155" t="s">
        <v>78</v>
      </c>
      <c r="D124" s="173"/>
      <c r="E124" s="172">
        <v>0</v>
      </c>
    </row>
    <row r="125" spans="1:5" ht="27.75" customHeight="1" x14ac:dyDescent="0.25">
      <c r="A125" s="156" t="s">
        <v>656</v>
      </c>
      <c r="B125" s="46"/>
      <c r="C125" s="155" t="s">
        <v>78</v>
      </c>
      <c r="D125" s="173"/>
      <c r="E125" s="172">
        <v>0</v>
      </c>
    </row>
    <row r="126" spans="1:5" ht="27.75" customHeight="1" x14ac:dyDescent="0.25">
      <c r="A126" s="156" t="s">
        <v>657</v>
      </c>
      <c r="B126" s="46"/>
      <c r="C126" s="155" t="s">
        <v>78</v>
      </c>
      <c r="D126" s="173"/>
      <c r="E126" s="172">
        <v>0</v>
      </c>
    </row>
    <row r="127" spans="1:5" ht="27.75" customHeight="1" x14ac:dyDescent="0.25">
      <c r="A127" s="156" t="s">
        <v>659</v>
      </c>
      <c r="B127" s="46"/>
      <c r="C127" s="155">
        <v>0</v>
      </c>
      <c r="D127" s="173"/>
      <c r="E127" s="172">
        <v>0</v>
      </c>
    </row>
    <row r="128" spans="1:5" ht="27.75" customHeight="1" x14ac:dyDescent="0.25">
      <c r="A128" s="156" t="s">
        <v>660</v>
      </c>
      <c r="B128" s="46"/>
      <c r="C128" s="155">
        <v>0</v>
      </c>
      <c r="D128" s="173"/>
      <c r="E128" s="172">
        <v>0</v>
      </c>
    </row>
    <row r="129" spans="1:5" ht="27.75" customHeight="1" x14ac:dyDescent="0.25">
      <c r="A129" s="156" t="s">
        <v>661</v>
      </c>
      <c r="B129" s="46"/>
      <c r="C129" s="155">
        <v>0</v>
      </c>
      <c r="D129" s="173"/>
      <c r="E129" s="172">
        <v>0</v>
      </c>
    </row>
    <row r="130" spans="1:5" ht="27.75" customHeight="1" x14ac:dyDescent="0.25">
      <c r="A130" s="156" t="s">
        <v>662</v>
      </c>
      <c r="B130" s="46"/>
      <c r="C130" s="155">
        <v>0</v>
      </c>
      <c r="D130" s="173"/>
      <c r="E130" s="172">
        <v>0</v>
      </c>
    </row>
    <row r="131" spans="1:5" ht="27.75" customHeight="1" x14ac:dyDescent="0.25">
      <c r="A131" s="156" t="s">
        <v>663</v>
      </c>
      <c r="B131" s="46"/>
      <c r="C131" s="155">
        <v>0</v>
      </c>
      <c r="D131" s="173"/>
      <c r="E131" s="172">
        <v>0</v>
      </c>
    </row>
    <row r="132" spans="1:5" ht="27.75" customHeight="1" x14ac:dyDescent="0.25">
      <c r="A132" s="156" t="s">
        <v>664</v>
      </c>
      <c r="B132" s="46"/>
      <c r="C132" s="155">
        <v>0</v>
      </c>
      <c r="D132" s="173"/>
      <c r="E132" s="172">
        <v>0</v>
      </c>
    </row>
    <row r="133" spans="1:5" ht="27.75" customHeight="1" x14ac:dyDescent="0.25">
      <c r="A133" s="156" t="s">
        <v>665</v>
      </c>
      <c r="B133" s="46"/>
      <c r="C133" s="155">
        <v>0</v>
      </c>
      <c r="D133" s="173"/>
      <c r="E133" s="172">
        <v>0</v>
      </c>
    </row>
    <row r="134" spans="1:5" ht="27.75" customHeight="1" x14ac:dyDescent="0.25">
      <c r="A134" s="156" t="s">
        <v>666</v>
      </c>
      <c r="B134" s="46"/>
      <c r="C134" s="155">
        <v>0</v>
      </c>
      <c r="D134" s="173"/>
      <c r="E134" s="172">
        <v>0</v>
      </c>
    </row>
    <row r="135" spans="1:5" ht="27.75" customHeight="1" x14ac:dyDescent="0.25">
      <c r="A135" s="156" t="s">
        <v>667</v>
      </c>
      <c r="B135" s="46"/>
      <c r="C135" s="155">
        <v>0</v>
      </c>
      <c r="D135" s="173"/>
      <c r="E135" s="172">
        <v>0</v>
      </c>
    </row>
    <row r="136" spans="1:5" ht="27.75" customHeight="1" x14ac:dyDescent="0.25">
      <c r="A136" s="156" t="s">
        <v>668</v>
      </c>
      <c r="B136" s="46"/>
      <c r="C136" s="155">
        <v>0</v>
      </c>
      <c r="D136" s="173"/>
      <c r="E136" s="172">
        <v>0</v>
      </c>
    </row>
    <row r="137" spans="1:5" ht="27.75" customHeight="1" x14ac:dyDescent="0.25">
      <c r="A137" s="156" t="s">
        <v>669</v>
      </c>
      <c r="B137" s="46"/>
      <c r="C137" s="155">
        <v>0</v>
      </c>
      <c r="D137" s="173"/>
      <c r="E137" s="172">
        <v>0</v>
      </c>
    </row>
    <row r="138" spans="1:5" ht="27.75" customHeight="1" x14ac:dyDescent="0.25">
      <c r="A138" s="156" t="s">
        <v>670</v>
      </c>
      <c r="B138" s="46"/>
      <c r="C138" s="155">
        <v>0</v>
      </c>
      <c r="D138" s="173"/>
      <c r="E138" s="172">
        <v>0</v>
      </c>
    </row>
    <row r="139" spans="1:5" ht="27.75" customHeight="1" x14ac:dyDescent="0.25">
      <c r="A139" s="156" t="s">
        <v>671</v>
      </c>
      <c r="B139" s="46"/>
      <c r="C139" s="155">
        <v>0</v>
      </c>
      <c r="D139" s="173"/>
      <c r="E139" s="172">
        <v>0</v>
      </c>
    </row>
    <row r="140" spans="1:5" ht="27.75" customHeight="1" x14ac:dyDescent="0.25">
      <c r="A140" s="156" t="s">
        <v>672</v>
      </c>
      <c r="B140" s="46"/>
      <c r="C140" s="155">
        <v>0</v>
      </c>
      <c r="D140" s="173"/>
      <c r="E140" s="172">
        <v>0</v>
      </c>
    </row>
    <row r="141" spans="1:5" ht="27.75" customHeight="1" x14ac:dyDescent="0.25">
      <c r="A141" s="156" t="s">
        <v>673</v>
      </c>
      <c r="B141" s="46"/>
      <c r="C141" s="155">
        <v>0</v>
      </c>
      <c r="D141" s="173"/>
      <c r="E141" s="172">
        <v>0</v>
      </c>
    </row>
    <row r="142" spans="1:5" ht="27.75" customHeight="1" x14ac:dyDescent="0.25">
      <c r="A142" s="156" t="s">
        <v>680</v>
      </c>
      <c r="B142" s="46"/>
      <c r="C142" s="171" t="s">
        <v>74</v>
      </c>
      <c r="D142" s="172">
        <v>0</v>
      </c>
      <c r="E142" s="172">
        <v>0</v>
      </c>
    </row>
    <row r="143" spans="1:5" ht="27.75" customHeight="1" x14ac:dyDescent="0.25">
      <c r="A143" s="156" t="s">
        <v>682</v>
      </c>
      <c r="B143" s="46"/>
      <c r="C143" s="155" t="s">
        <v>78</v>
      </c>
      <c r="D143" s="173"/>
      <c r="E143" s="172">
        <v>0</v>
      </c>
    </row>
    <row r="144" spans="1:5" ht="27.75" customHeight="1" x14ac:dyDescent="0.25">
      <c r="A144" s="156" t="s">
        <v>683</v>
      </c>
      <c r="B144" s="46"/>
      <c r="C144" s="155" t="s">
        <v>78</v>
      </c>
      <c r="D144" s="173"/>
      <c r="E144" s="172">
        <v>0</v>
      </c>
    </row>
    <row r="145" spans="1:5" ht="27.75" customHeight="1" x14ac:dyDescent="0.25">
      <c r="A145" s="156" t="s">
        <v>684</v>
      </c>
      <c r="B145" s="46"/>
      <c r="C145" s="155" t="s">
        <v>78</v>
      </c>
      <c r="D145" s="173"/>
      <c r="E145" s="172">
        <v>0</v>
      </c>
    </row>
    <row r="146" spans="1:5" ht="27.75" customHeight="1" x14ac:dyDescent="0.25">
      <c r="A146" s="156" t="s">
        <v>685</v>
      </c>
      <c r="B146" s="46"/>
      <c r="C146" s="155" t="s">
        <v>78</v>
      </c>
      <c r="D146" s="173"/>
      <c r="E146" s="172">
        <v>0</v>
      </c>
    </row>
    <row r="147" spans="1:5" ht="27.75" customHeight="1" x14ac:dyDescent="0.25">
      <c r="A147" s="156" t="s">
        <v>686</v>
      </c>
      <c r="B147" s="46"/>
      <c r="C147" s="155" t="s">
        <v>78</v>
      </c>
      <c r="D147" s="173"/>
      <c r="E147" s="172">
        <v>0</v>
      </c>
    </row>
    <row r="148" spans="1:5" ht="27.75" customHeight="1" x14ac:dyDescent="0.25">
      <c r="A148" s="156" t="s">
        <v>688</v>
      </c>
      <c r="B148" s="46"/>
      <c r="C148" s="155">
        <v>0</v>
      </c>
      <c r="D148" s="173"/>
      <c r="E148" s="172">
        <v>0</v>
      </c>
    </row>
    <row r="149" spans="1:5" ht="27.75" customHeight="1" x14ac:dyDescent="0.25">
      <c r="A149" s="156" t="s">
        <v>689</v>
      </c>
      <c r="B149" s="46"/>
      <c r="C149" s="155">
        <v>0</v>
      </c>
      <c r="D149" s="173"/>
      <c r="E149" s="172">
        <v>0</v>
      </c>
    </row>
    <row r="150" spans="1:5" ht="27.75" customHeight="1" x14ac:dyDescent="0.25">
      <c r="A150" s="156" t="s">
        <v>690</v>
      </c>
      <c r="B150" s="46"/>
      <c r="C150" s="155">
        <v>0</v>
      </c>
      <c r="D150" s="173"/>
      <c r="E150" s="172">
        <v>0</v>
      </c>
    </row>
    <row r="151" spans="1:5" ht="27.75" customHeight="1" x14ac:dyDescent="0.25">
      <c r="A151" s="156" t="s">
        <v>691</v>
      </c>
      <c r="B151" s="46"/>
      <c r="C151" s="155">
        <v>0</v>
      </c>
      <c r="D151" s="173"/>
      <c r="E151" s="172">
        <v>0</v>
      </c>
    </row>
    <row r="152" spans="1:5" ht="27.75" customHeight="1" x14ac:dyDescent="0.25">
      <c r="A152" s="156" t="s">
        <v>692</v>
      </c>
      <c r="B152" s="46"/>
      <c r="C152" s="155">
        <v>0</v>
      </c>
      <c r="D152" s="173"/>
      <c r="E152" s="172">
        <v>0</v>
      </c>
    </row>
    <row r="153" spans="1:5" ht="27.75" customHeight="1" x14ac:dyDescent="0.25">
      <c r="A153" s="156" t="s">
        <v>693</v>
      </c>
      <c r="B153" s="46"/>
      <c r="C153" s="155">
        <v>0</v>
      </c>
      <c r="D153" s="173"/>
      <c r="E153" s="172">
        <v>0</v>
      </c>
    </row>
    <row r="154" spans="1:5" ht="27.75" customHeight="1" x14ac:dyDescent="0.25">
      <c r="A154" s="156" t="s">
        <v>694</v>
      </c>
      <c r="B154" s="46"/>
      <c r="C154" s="155">
        <v>0</v>
      </c>
      <c r="D154" s="173"/>
      <c r="E154" s="172">
        <v>0</v>
      </c>
    </row>
    <row r="155" spans="1:5" ht="27.75" customHeight="1" x14ac:dyDescent="0.25">
      <c r="A155" s="156" t="s">
        <v>695</v>
      </c>
      <c r="B155" s="46"/>
      <c r="C155" s="155">
        <v>0</v>
      </c>
      <c r="D155" s="173"/>
      <c r="E155" s="172">
        <v>0</v>
      </c>
    </row>
    <row r="156" spans="1:5" ht="27.75" customHeight="1" x14ac:dyDescent="0.25">
      <c r="A156" s="156" t="s">
        <v>696</v>
      </c>
      <c r="B156" s="46"/>
      <c r="C156" s="155">
        <v>0</v>
      </c>
      <c r="D156" s="173"/>
      <c r="E156" s="172">
        <v>0</v>
      </c>
    </row>
    <row r="157" spans="1:5" ht="27.75" customHeight="1" x14ac:dyDescent="0.25">
      <c r="A157" s="156" t="s">
        <v>697</v>
      </c>
      <c r="B157" s="46"/>
      <c r="C157" s="155">
        <v>0</v>
      </c>
      <c r="D157" s="173"/>
      <c r="E157" s="172">
        <v>0</v>
      </c>
    </row>
    <row r="158" spans="1:5" ht="27.75" customHeight="1" x14ac:dyDescent="0.25">
      <c r="A158" s="156" t="s">
        <v>698</v>
      </c>
      <c r="B158" s="46"/>
      <c r="C158" s="155">
        <v>0</v>
      </c>
      <c r="D158" s="173"/>
      <c r="E158" s="172">
        <v>0</v>
      </c>
    </row>
    <row r="159" spans="1:5" ht="27.75" customHeight="1" x14ac:dyDescent="0.25">
      <c r="A159" s="156" t="s">
        <v>699</v>
      </c>
      <c r="B159" s="46"/>
      <c r="C159" s="155">
        <v>0</v>
      </c>
      <c r="D159" s="173"/>
      <c r="E159" s="172">
        <v>0</v>
      </c>
    </row>
    <row r="160" spans="1:5" ht="27.75" customHeight="1" x14ac:dyDescent="0.25">
      <c r="A160" s="156" t="s">
        <v>700</v>
      </c>
      <c r="B160" s="46"/>
      <c r="C160" s="155">
        <v>0</v>
      </c>
      <c r="D160" s="173"/>
      <c r="E160" s="172">
        <v>0</v>
      </c>
    </row>
    <row r="161" spans="1:5" ht="27.75" customHeight="1" x14ac:dyDescent="0.25">
      <c r="A161" s="156" t="s">
        <v>701</v>
      </c>
      <c r="B161" s="46"/>
      <c r="C161" s="155">
        <v>0</v>
      </c>
      <c r="D161" s="173"/>
      <c r="E161" s="172">
        <v>0</v>
      </c>
    </row>
    <row r="162" spans="1:5" ht="27.75" customHeight="1" x14ac:dyDescent="0.25">
      <c r="A162" s="156" t="s">
        <v>702</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7060E99D-2426-4C69-9E4C-588041EFFFA5}"/>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34" unlockedFormula="1"/>
  </ignoredErrors>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37D3-DA9A-4ED7-91DB-840B621F7CAA}">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40</v>
      </c>
      <c r="B1" s="423"/>
      <c r="C1" s="423"/>
      <c r="D1" s="164"/>
      <c r="E1" s="164"/>
    </row>
    <row r="2" spans="1:5" ht="35.1" customHeight="1" x14ac:dyDescent="0.25">
      <c r="A2" s="366" t="str">
        <f>Overview!B4&amp; " - Effective from "&amp;Overview!D4&amp;" - "&amp;Overview!E4&amp;" Supplier of Last Resort and Eligible Bad Debt Pass-Through Costs in NGED South Wales Area (GSP Group _K)"</f>
        <v>Southern Electric Power Distribution plc - Effective from 1 April 2027 - Final Supplier of Last Resort and Eligible Bad Debt Pass-Through Costs in NGED South Wales Area (GSP Group _K)</v>
      </c>
      <c r="B2" s="404"/>
      <c r="C2" s="404"/>
      <c r="D2" s="404"/>
      <c r="E2" s="405"/>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41.4" x14ac:dyDescent="0.25">
      <c r="A5" s="17" t="s">
        <v>72</v>
      </c>
      <c r="B5" s="46" t="str">
        <f>VLOOKUP(A5,'Annex 1 LV, HV &amp; UMS charges_K'!$A$13:$B$45,2,0)</f>
        <v>81-82, 91-92, 98-99, 185, 291-292, 518, K04, KA0</v>
      </c>
      <c r="C5" s="171" t="s">
        <v>74</v>
      </c>
      <c r="D5" s="172">
        <v>0</v>
      </c>
      <c r="E5" s="172">
        <v>0</v>
      </c>
    </row>
    <row r="6" spans="1:5" ht="69" x14ac:dyDescent="0.25">
      <c r="A6" s="17" t="s">
        <v>76</v>
      </c>
      <c r="B6" s="46" t="str">
        <f>VLOOKUP(A6,'Annex 1 LV, HV &amp; UMS charges_K'!$A$13:$B$45,2,0)</f>
        <v>K10, K30, K35, K40, K50, K60, K65, K70, K80, K90, K95, R45, R50, KA1</v>
      </c>
      <c r="C6" s="155" t="s">
        <v>78</v>
      </c>
      <c r="D6" s="173"/>
      <c r="E6" s="172">
        <v>0</v>
      </c>
    </row>
    <row r="7" spans="1:5" ht="69" x14ac:dyDescent="0.25">
      <c r="A7" s="17" t="s">
        <v>79</v>
      </c>
      <c r="B7" s="46" t="str">
        <f>VLOOKUP(A7,'Annex 1 LV, HV &amp; UMS charges_K'!$A$13:$B$45,2,0)</f>
        <v>K11, K31, K36, K41, K51, K61, K66, K71, K81, K91, K96, R46, R51, KA2</v>
      </c>
      <c r="C7" s="155" t="s">
        <v>78</v>
      </c>
      <c r="D7" s="173"/>
      <c r="E7" s="172">
        <v>0</v>
      </c>
    </row>
    <row r="8" spans="1:5" ht="69" x14ac:dyDescent="0.25">
      <c r="A8" s="17" t="s">
        <v>81</v>
      </c>
      <c r="B8" s="46" t="str">
        <f>VLOOKUP(A8,'Annex 1 LV, HV &amp; UMS charges_K'!$A$13:$B$45,2,0)</f>
        <v>K12, K32, K37, K42, K52, K62, K67, K72, K82, K92, K97, R47, R52, KA3</v>
      </c>
      <c r="C8" s="155" t="s">
        <v>78</v>
      </c>
      <c r="D8" s="173"/>
      <c r="E8" s="172">
        <v>0</v>
      </c>
    </row>
    <row r="9" spans="1:5" ht="69" x14ac:dyDescent="0.25">
      <c r="A9" s="17" t="s">
        <v>83</v>
      </c>
      <c r="B9" s="46" t="str">
        <f>VLOOKUP(A9,'Annex 1 LV, HV &amp; UMS charges_K'!$A$13:$B$45,2,0)</f>
        <v>K13, K33, K38, K43, K53, K63, K68, K73, K83, K93, K98, R48, R53, KA4</v>
      </c>
      <c r="C9" s="155" t="s">
        <v>78</v>
      </c>
      <c r="D9" s="173"/>
      <c r="E9" s="172">
        <v>0</v>
      </c>
    </row>
    <row r="10" spans="1:5" ht="69" x14ac:dyDescent="0.25">
      <c r="A10" s="17" t="s">
        <v>85</v>
      </c>
      <c r="B10" s="46" t="str">
        <f>VLOOKUP(A10,'Annex 1 LV, HV &amp; UMS charges_K'!$A$13:$B$45,2,0)</f>
        <v>K14, K34, K39, K44, K54, K64, K69, K74, K84, K94, K99, R49, R54, KA5</v>
      </c>
      <c r="C10" s="155" t="s">
        <v>78</v>
      </c>
      <c r="D10" s="173"/>
      <c r="E10" s="172">
        <v>0</v>
      </c>
    </row>
    <row r="11" spans="1:5" ht="27" customHeight="1" x14ac:dyDescent="0.25">
      <c r="A11" s="156" t="s">
        <v>88</v>
      </c>
      <c r="B11" s="46" t="str">
        <f>VLOOKUP(A11,'Annex 1 LV, HV &amp; UMS charges_K'!$A$13:$B$45,2,0)</f>
        <v>K15, K25, K55</v>
      </c>
      <c r="C11" s="155">
        <v>0</v>
      </c>
      <c r="D11" s="173"/>
      <c r="E11" s="172">
        <v>0</v>
      </c>
    </row>
    <row r="12" spans="1:5" ht="27" customHeight="1" x14ac:dyDescent="0.25">
      <c r="A12" s="156" t="s">
        <v>90</v>
      </c>
      <c r="B12" s="46" t="str">
        <f>VLOOKUP(A12,'Annex 1 LV, HV &amp; UMS charges_K'!$A$13:$B$45,2,0)</f>
        <v>K16, K26, K56</v>
      </c>
      <c r="C12" s="155">
        <v>0</v>
      </c>
      <c r="D12" s="173"/>
      <c r="E12" s="172">
        <v>0</v>
      </c>
    </row>
    <row r="13" spans="1:5" ht="27" customHeight="1" x14ac:dyDescent="0.25">
      <c r="A13" s="156" t="s">
        <v>92</v>
      </c>
      <c r="B13" s="46" t="str">
        <f>VLOOKUP(A13,'Annex 1 LV, HV &amp; UMS charges_K'!$A$13:$B$45,2,0)</f>
        <v>K17, K27, K57</v>
      </c>
      <c r="C13" s="155">
        <v>0</v>
      </c>
      <c r="D13" s="173"/>
      <c r="E13" s="172">
        <v>0</v>
      </c>
    </row>
    <row r="14" spans="1:5" ht="27.75" customHeight="1" x14ac:dyDescent="0.25">
      <c r="A14" s="156" t="s">
        <v>94</v>
      </c>
      <c r="B14" s="46" t="str">
        <f>VLOOKUP(A14,'Annex 1 LV, HV &amp; UMS charges_K'!$A$13:$B$45,2,0)</f>
        <v>K18, K28, K58</v>
      </c>
      <c r="C14" s="155">
        <v>0</v>
      </c>
      <c r="D14" s="173"/>
      <c r="E14" s="172">
        <v>0</v>
      </c>
    </row>
    <row r="15" spans="1:5" ht="27.75" customHeight="1" x14ac:dyDescent="0.25">
      <c r="A15" s="160" t="s">
        <v>96</v>
      </c>
      <c r="B15" s="46" t="str">
        <f>VLOOKUP(A15,'Annex 1 LV, HV &amp; UMS charges_K'!$A$13:$B$45,2,0)</f>
        <v>K19, K29, K59</v>
      </c>
      <c r="C15" s="155">
        <v>0</v>
      </c>
      <c r="D15" s="173"/>
      <c r="E15" s="172">
        <v>0</v>
      </c>
    </row>
    <row r="16" spans="1:5" ht="27.75" customHeight="1" x14ac:dyDescent="0.25">
      <c r="A16" s="160" t="s">
        <v>98</v>
      </c>
      <c r="B16" s="46" t="str">
        <f>VLOOKUP(A16,'Annex 1 LV, HV &amp; UMS charges_K'!$A$13:$B$45,2,0)</f>
        <v>K85</v>
      </c>
      <c r="C16" s="155">
        <v>0</v>
      </c>
      <c r="D16" s="173"/>
      <c r="E16" s="172">
        <v>0</v>
      </c>
    </row>
    <row r="17" spans="1:5" ht="27.75" customHeight="1" x14ac:dyDescent="0.25">
      <c r="A17" s="160" t="s">
        <v>100</v>
      </c>
      <c r="B17" s="46" t="str">
        <f>VLOOKUP(A17,'Annex 1 LV, HV &amp; UMS charges_K'!$A$13:$B$45,2,0)</f>
        <v>K86</v>
      </c>
      <c r="C17" s="155">
        <v>0</v>
      </c>
      <c r="D17" s="173"/>
      <c r="E17" s="172">
        <v>0</v>
      </c>
    </row>
    <row r="18" spans="1:5" ht="27.75" customHeight="1" x14ac:dyDescent="0.25">
      <c r="A18" s="160" t="s">
        <v>102</v>
      </c>
      <c r="B18" s="46" t="str">
        <f>VLOOKUP(A18,'Annex 1 LV, HV &amp; UMS charges_K'!$A$13:$B$45,2,0)</f>
        <v>K87</v>
      </c>
      <c r="C18" s="155">
        <v>0</v>
      </c>
      <c r="D18" s="173"/>
      <c r="E18" s="172">
        <v>0</v>
      </c>
    </row>
    <row r="19" spans="1:5" ht="27.75" customHeight="1" x14ac:dyDescent="0.25">
      <c r="A19" s="160" t="s">
        <v>104</v>
      </c>
      <c r="B19" s="46" t="str">
        <f>VLOOKUP(A19,'Annex 1 LV, HV &amp; UMS charges_K'!$A$13:$B$45,2,0)</f>
        <v>K88</v>
      </c>
      <c r="C19" s="155">
        <v>0</v>
      </c>
      <c r="D19" s="173"/>
      <c r="E19" s="172">
        <v>0</v>
      </c>
    </row>
    <row r="20" spans="1:5" ht="27.75" customHeight="1" x14ac:dyDescent="0.25">
      <c r="A20" s="160" t="s">
        <v>106</v>
      </c>
      <c r="B20" s="46" t="str">
        <f>VLOOKUP(A20,'Annex 1 LV, HV &amp; UMS charges_K'!$A$13:$B$45,2,0)</f>
        <v>K89</v>
      </c>
      <c r="C20" s="155">
        <v>0</v>
      </c>
      <c r="D20" s="173"/>
      <c r="E20" s="172">
        <v>0</v>
      </c>
    </row>
    <row r="21" spans="1:5" ht="27.75" customHeight="1" x14ac:dyDescent="0.25">
      <c r="A21" s="160" t="s">
        <v>108</v>
      </c>
      <c r="B21" s="46" t="str">
        <f>VLOOKUP(A21,'Annex 1 LV, HV &amp; UMS charges_K'!$A$13:$B$45,2,0)</f>
        <v>K20, K45, K75</v>
      </c>
      <c r="C21" s="155">
        <v>0</v>
      </c>
      <c r="D21" s="173"/>
      <c r="E21" s="172">
        <v>0</v>
      </c>
    </row>
    <row r="22" spans="1:5" ht="27.75" customHeight="1" x14ac:dyDescent="0.25">
      <c r="A22" s="160" t="s">
        <v>110</v>
      </c>
      <c r="B22" s="46" t="str">
        <f>VLOOKUP(A22,'Annex 1 LV, HV &amp; UMS charges_K'!$A$13:$B$45,2,0)</f>
        <v>K21, K46, K76</v>
      </c>
      <c r="C22" s="155">
        <v>0</v>
      </c>
      <c r="D22" s="173"/>
      <c r="E22" s="172">
        <v>0</v>
      </c>
    </row>
    <row r="23" spans="1:5" ht="27.75" customHeight="1" x14ac:dyDescent="0.25">
      <c r="A23" s="156" t="s">
        <v>112</v>
      </c>
      <c r="B23" s="46" t="str">
        <f>VLOOKUP(A23,'Annex 1 LV, HV &amp; UMS charges_K'!$A$13:$B$45,2,0)</f>
        <v>K22, K47, K77</v>
      </c>
      <c r="C23" s="155">
        <v>0</v>
      </c>
      <c r="D23" s="173"/>
      <c r="E23" s="172">
        <v>0</v>
      </c>
    </row>
    <row r="24" spans="1:5" ht="27.75" customHeight="1" x14ac:dyDescent="0.25">
      <c r="A24" s="156" t="s">
        <v>114</v>
      </c>
      <c r="B24" s="46" t="str">
        <f>VLOOKUP(A24,'Annex 1 LV, HV &amp; UMS charges_K'!$A$13:$B$45,2,0)</f>
        <v>K23, K48, K78</v>
      </c>
      <c r="C24" s="155">
        <v>0</v>
      </c>
      <c r="D24" s="173"/>
      <c r="E24" s="172">
        <v>0</v>
      </c>
    </row>
    <row r="25" spans="1:5" ht="27.75" customHeight="1" x14ac:dyDescent="0.25">
      <c r="A25" s="156" t="s">
        <v>116</v>
      </c>
      <c r="B25" s="46" t="str">
        <f>VLOOKUP(A25,'Annex 1 LV, HV &amp; UMS charges_K'!$A$13:$B$45,2,0)</f>
        <v>K24, K49, K79</v>
      </c>
      <c r="C25" s="155">
        <v>0</v>
      </c>
      <c r="D25" s="173"/>
      <c r="E25" s="172">
        <v>0</v>
      </c>
    </row>
    <row r="26" spans="1:5" ht="27.75" customHeight="1" x14ac:dyDescent="0.25">
      <c r="A26" s="156" t="s">
        <v>518</v>
      </c>
      <c r="B26" s="46"/>
      <c r="C26" s="171" t="s">
        <v>74</v>
      </c>
      <c r="D26" s="172">
        <v>0</v>
      </c>
      <c r="E26" s="172">
        <v>0</v>
      </c>
    </row>
    <row r="27" spans="1:5" ht="27.75" customHeight="1" x14ac:dyDescent="0.25">
      <c r="A27" s="156" t="s">
        <v>520</v>
      </c>
      <c r="B27" s="46"/>
      <c r="C27" s="155" t="s">
        <v>78</v>
      </c>
      <c r="D27" s="173"/>
      <c r="E27" s="172">
        <v>0</v>
      </c>
    </row>
    <row r="28" spans="1:5" ht="27.75" customHeight="1" x14ac:dyDescent="0.25">
      <c r="A28" s="156" t="s">
        <v>521</v>
      </c>
      <c r="B28" s="46"/>
      <c r="C28" s="155" t="s">
        <v>78</v>
      </c>
      <c r="D28" s="173"/>
      <c r="E28" s="172">
        <v>0</v>
      </c>
    </row>
    <row r="29" spans="1:5" ht="27.75" customHeight="1" x14ac:dyDescent="0.25">
      <c r="A29" s="156" t="s">
        <v>522</v>
      </c>
      <c r="B29" s="46"/>
      <c r="C29" s="155" t="s">
        <v>78</v>
      </c>
      <c r="D29" s="173"/>
      <c r="E29" s="172">
        <v>0</v>
      </c>
    </row>
    <row r="30" spans="1:5" ht="27.75" customHeight="1" x14ac:dyDescent="0.25">
      <c r="A30" s="156" t="s">
        <v>523</v>
      </c>
      <c r="B30" s="46"/>
      <c r="C30" s="155" t="s">
        <v>78</v>
      </c>
      <c r="D30" s="173"/>
      <c r="E30" s="172">
        <v>0</v>
      </c>
    </row>
    <row r="31" spans="1:5" ht="27.75" customHeight="1" x14ac:dyDescent="0.25">
      <c r="A31" s="156" t="s">
        <v>524</v>
      </c>
      <c r="B31" s="46"/>
      <c r="C31" s="155" t="s">
        <v>78</v>
      </c>
      <c r="D31" s="173"/>
      <c r="E31" s="172">
        <v>0</v>
      </c>
    </row>
    <row r="32" spans="1:5" ht="27.75" customHeight="1" x14ac:dyDescent="0.25">
      <c r="A32" s="156" t="s">
        <v>526</v>
      </c>
      <c r="B32" s="46"/>
      <c r="C32" s="155">
        <v>0</v>
      </c>
      <c r="D32" s="173"/>
      <c r="E32" s="172">
        <v>0</v>
      </c>
    </row>
    <row r="33" spans="1:5" ht="27.75" customHeight="1" x14ac:dyDescent="0.25">
      <c r="A33" s="156" t="s">
        <v>527</v>
      </c>
      <c r="B33" s="46"/>
      <c r="C33" s="155">
        <v>0</v>
      </c>
      <c r="D33" s="173"/>
      <c r="E33" s="172">
        <v>0</v>
      </c>
    </row>
    <row r="34" spans="1:5" ht="27.75" customHeight="1" x14ac:dyDescent="0.25">
      <c r="A34" s="156" t="s">
        <v>528</v>
      </c>
      <c r="B34" s="46"/>
      <c r="C34" s="155">
        <v>0</v>
      </c>
      <c r="D34" s="173"/>
      <c r="E34" s="172">
        <v>0</v>
      </c>
    </row>
    <row r="35" spans="1:5" ht="27.75" customHeight="1" x14ac:dyDescent="0.25">
      <c r="A35" s="156" t="s">
        <v>529</v>
      </c>
      <c r="B35" s="46"/>
      <c r="C35" s="155">
        <v>0</v>
      </c>
      <c r="D35" s="173"/>
      <c r="E35" s="172">
        <v>0</v>
      </c>
    </row>
    <row r="36" spans="1:5" ht="27.75" customHeight="1" x14ac:dyDescent="0.25">
      <c r="A36" s="156" t="s">
        <v>530</v>
      </c>
      <c r="B36" s="46"/>
      <c r="C36" s="155">
        <v>0</v>
      </c>
      <c r="D36" s="173"/>
      <c r="E36" s="172">
        <v>0</v>
      </c>
    </row>
    <row r="37" spans="1:5" ht="27.75" customHeight="1" x14ac:dyDescent="0.25">
      <c r="A37" s="160" t="s">
        <v>535</v>
      </c>
      <c r="B37" s="46"/>
      <c r="C37" s="171" t="s">
        <v>74</v>
      </c>
      <c r="D37" s="172">
        <v>0</v>
      </c>
      <c r="E37" s="172">
        <v>0</v>
      </c>
    </row>
    <row r="38" spans="1:5" ht="27.75" customHeight="1" x14ac:dyDescent="0.25">
      <c r="A38" s="156" t="s">
        <v>537</v>
      </c>
      <c r="B38" s="46"/>
      <c r="C38" s="155" t="s">
        <v>78</v>
      </c>
      <c r="D38" s="173"/>
      <c r="E38" s="172">
        <v>0</v>
      </c>
    </row>
    <row r="39" spans="1:5" ht="27.75" customHeight="1" x14ac:dyDescent="0.25">
      <c r="A39" s="156" t="s">
        <v>538</v>
      </c>
      <c r="B39" s="46"/>
      <c r="C39" s="155" t="s">
        <v>78</v>
      </c>
      <c r="D39" s="173"/>
      <c r="E39" s="172">
        <v>0</v>
      </c>
    </row>
    <row r="40" spans="1:5" ht="27.75" customHeight="1" x14ac:dyDescent="0.25">
      <c r="A40" s="156" t="s">
        <v>539</v>
      </c>
      <c r="B40" s="46"/>
      <c r="C40" s="155" t="s">
        <v>78</v>
      </c>
      <c r="D40" s="173"/>
      <c r="E40" s="172">
        <v>0</v>
      </c>
    </row>
    <row r="41" spans="1:5" ht="27.75" customHeight="1" x14ac:dyDescent="0.25">
      <c r="A41" s="156" t="s">
        <v>540</v>
      </c>
      <c r="B41" s="46"/>
      <c r="C41" s="155" t="s">
        <v>78</v>
      </c>
      <c r="D41" s="173"/>
      <c r="E41" s="172">
        <v>0</v>
      </c>
    </row>
    <row r="42" spans="1:5" ht="27.75" customHeight="1" x14ac:dyDescent="0.25">
      <c r="A42" s="156" t="s">
        <v>541</v>
      </c>
      <c r="B42" s="46"/>
      <c r="C42" s="155" t="s">
        <v>78</v>
      </c>
      <c r="D42" s="173"/>
      <c r="E42" s="172">
        <v>0</v>
      </c>
    </row>
    <row r="43" spans="1:5" ht="27.75" customHeight="1" x14ac:dyDescent="0.25">
      <c r="A43" s="156" t="s">
        <v>543</v>
      </c>
      <c r="B43" s="46"/>
      <c r="C43" s="155">
        <v>0</v>
      </c>
      <c r="D43" s="173"/>
      <c r="E43" s="172">
        <v>0</v>
      </c>
    </row>
    <row r="44" spans="1:5" ht="27.75" customHeight="1" x14ac:dyDescent="0.25">
      <c r="A44" s="156" t="s">
        <v>544</v>
      </c>
      <c r="B44" s="46"/>
      <c r="C44" s="155">
        <v>0</v>
      </c>
      <c r="D44" s="173"/>
      <c r="E44" s="172">
        <v>0</v>
      </c>
    </row>
    <row r="45" spans="1:5" ht="27.75" customHeight="1" x14ac:dyDescent="0.25">
      <c r="A45" s="156" t="s">
        <v>545</v>
      </c>
      <c r="B45" s="46"/>
      <c r="C45" s="155">
        <v>0</v>
      </c>
      <c r="D45" s="173"/>
      <c r="E45" s="172">
        <v>0</v>
      </c>
    </row>
    <row r="46" spans="1:5" ht="27.75" customHeight="1" x14ac:dyDescent="0.25">
      <c r="A46" s="156" t="s">
        <v>546</v>
      </c>
      <c r="B46" s="46"/>
      <c r="C46" s="155">
        <v>0</v>
      </c>
      <c r="D46" s="173"/>
      <c r="E46" s="172">
        <v>0</v>
      </c>
    </row>
    <row r="47" spans="1:5" ht="27.75" customHeight="1" x14ac:dyDescent="0.25">
      <c r="A47" s="156" t="s">
        <v>547</v>
      </c>
      <c r="B47" s="46"/>
      <c r="C47" s="155">
        <v>0</v>
      </c>
      <c r="D47" s="173"/>
      <c r="E47" s="172">
        <v>0</v>
      </c>
    </row>
    <row r="48" spans="1:5" ht="27.75" customHeight="1" x14ac:dyDescent="0.25">
      <c r="A48" s="156" t="s">
        <v>548</v>
      </c>
      <c r="B48" s="46"/>
      <c r="C48" s="155">
        <v>0</v>
      </c>
      <c r="D48" s="173"/>
      <c r="E48" s="172">
        <v>0</v>
      </c>
    </row>
    <row r="49" spans="1:5" ht="27.75" customHeight="1" x14ac:dyDescent="0.25">
      <c r="A49" s="156" t="s">
        <v>549</v>
      </c>
      <c r="B49" s="46"/>
      <c r="C49" s="155">
        <v>0</v>
      </c>
      <c r="D49" s="173"/>
      <c r="E49" s="172">
        <v>0</v>
      </c>
    </row>
    <row r="50" spans="1:5" ht="27.75" customHeight="1" x14ac:dyDescent="0.25">
      <c r="A50" s="156" t="s">
        <v>550</v>
      </c>
      <c r="B50" s="46"/>
      <c r="C50" s="155">
        <v>0</v>
      </c>
      <c r="D50" s="173"/>
      <c r="E50" s="172">
        <v>0</v>
      </c>
    </row>
    <row r="51" spans="1:5" ht="27.75" customHeight="1" x14ac:dyDescent="0.25">
      <c r="A51" s="156" t="s">
        <v>551</v>
      </c>
      <c r="B51" s="46"/>
      <c r="C51" s="155">
        <v>0</v>
      </c>
      <c r="D51" s="173"/>
      <c r="E51" s="172">
        <v>0</v>
      </c>
    </row>
    <row r="52" spans="1:5" ht="27.75" customHeight="1" x14ac:dyDescent="0.25">
      <c r="A52" s="156" t="s">
        <v>552</v>
      </c>
      <c r="B52" s="46"/>
      <c r="C52" s="155">
        <v>0</v>
      </c>
      <c r="D52" s="173"/>
      <c r="E52" s="172">
        <v>0</v>
      </c>
    </row>
    <row r="53" spans="1:5" ht="27.75" customHeight="1" x14ac:dyDescent="0.25">
      <c r="A53" s="156" t="s">
        <v>553</v>
      </c>
      <c r="B53" s="46"/>
      <c r="C53" s="155">
        <v>0</v>
      </c>
      <c r="D53" s="173"/>
      <c r="E53" s="172">
        <v>0</v>
      </c>
    </row>
    <row r="54" spans="1:5" ht="27.75" customHeight="1" x14ac:dyDescent="0.25">
      <c r="A54" s="156" t="s">
        <v>554</v>
      </c>
      <c r="B54" s="46"/>
      <c r="C54" s="155">
        <v>0</v>
      </c>
      <c r="D54" s="173"/>
      <c r="E54" s="172">
        <v>0</v>
      </c>
    </row>
    <row r="55" spans="1:5" ht="27.75" customHeight="1" x14ac:dyDescent="0.25">
      <c r="A55" s="156" t="s">
        <v>555</v>
      </c>
      <c r="B55" s="46"/>
      <c r="C55" s="155">
        <v>0</v>
      </c>
      <c r="D55" s="173"/>
      <c r="E55" s="172">
        <v>0</v>
      </c>
    </row>
    <row r="56" spans="1:5" ht="27.75" customHeight="1" x14ac:dyDescent="0.25">
      <c r="A56" s="156" t="s">
        <v>556</v>
      </c>
      <c r="B56" s="46"/>
      <c r="C56" s="155">
        <v>0</v>
      </c>
      <c r="D56" s="173"/>
      <c r="E56" s="172">
        <v>0</v>
      </c>
    </row>
    <row r="57" spans="1:5" ht="27.75" customHeight="1" x14ac:dyDescent="0.25">
      <c r="A57" s="156" t="s">
        <v>557</v>
      </c>
      <c r="B57" s="46"/>
      <c r="C57" s="155">
        <v>0</v>
      </c>
      <c r="D57" s="173"/>
      <c r="E57" s="172">
        <v>0</v>
      </c>
    </row>
    <row r="58" spans="1:5" ht="27.75" customHeight="1" x14ac:dyDescent="0.25">
      <c r="A58" s="156" t="s">
        <v>564</v>
      </c>
      <c r="B58" s="46"/>
      <c r="C58" s="171" t="s">
        <v>74</v>
      </c>
      <c r="D58" s="172">
        <v>0</v>
      </c>
      <c r="E58" s="172">
        <v>0</v>
      </c>
    </row>
    <row r="59" spans="1:5" ht="27.75" customHeight="1" x14ac:dyDescent="0.25">
      <c r="A59" s="156" t="s">
        <v>566</v>
      </c>
      <c r="B59" s="46"/>
      <c r="C59" s="155" t="s">
        <v>78</v>
      </c>
      <c r="D59" s="173"/>
      <c r="E59" s="172">
        <v>0</v>
      </c>
    </row>
    <row r="60" spans="1:5" ht="27.75" customHeight="1" x14ac:dyDescent="0.25">
      <c r="A60" s="156" t="s">
        <v>567</v>
      </c>
      <c r="B60" s="46"/>
      <c r="C60" s="155" t="s">
        <v>78</v>
      </c>
      <c r="D60" s="173"/>
      <c r="E60" s="172">
        <v>0</v>
      </c>
    </row>
    <row r="61" spans="1:5" ht="27.75" customHeight="1" x14ac:dyDescent="0.25">
      <c r="A61" s="156" t="s">
        <v>568</v>
      </c>
      <c r="B61" s="46"/>
      <c r="C61" s="155" t="s">
        <v>78</v>
      </c>
      <c r="D61" s="173"/>
      <c r="E61" s="172">
        <v>0</v>
      </c>
    </row>
    <row r="62" spans="1:5" ht="27.75" customHeight="1" x14ac:dyDescent="0.25">
      <c r="A62" s="156" t="s">
        <v>569</v>
      </c>
      <c r="B62" s="46"/>
      <c r="C62" s="155" t="s">
        <v>78</v>
      </c>
      <c r="D62" s="173"/>
      <c r="E62" s="172">
        <v>0</v>
      </c>
    </row>
    <row r="63" spans="1:5" ht="27.75" customHeight="1" x14ac:dyDescent="0.25">
      <c r="A63" s="156" t="s">
        <v>570</v>
      </c>
      <c r="B63" s="46"/>
      <c r="C63" s="155" t="s">
        <v>78</v>
      </c>
      <c r="D63" s="173"/>
      <c r="E63" s="172">
        <v>0</v>
      </c>
    </row>
    <row r="64" spans="1:5" ht="27.75" customHeight="1" x14ac:dyDescent="0.25">
      <c r="A64" s="156" t="s">
        <v>572</v>
      </c>
      <c r="B64" s="46"/>
      <c r="C64" s="155">
        <v>0</v>
      </c>
      <c r="D64" s="173"/>
      <c r="E64" s="172">
        <v>0</v>
      </c>
    </row>
    <row r="65" spans="1:5" ht="27.75" customHeight="1" x14ac:dyDescent="0.25">
      <c r="A65" s="156" t="s">
        <v>573</v>
      </c>
      <c r="B65" s="46"/>
      <c r="C65" s="155">
        <v>0</v>
      </c>
      <c r="D65" s="173"/>
      <c r="E65" s="172">
        <v>0</v>
      </c>
    </row>
    <row r="66" spans="1:5" ht="27.75" customHeight="1" x14ac:dyDescent="0.25">
      <c r="A66" s="156" t="s">
        <v>574</v>
      </c>
      <c r="B66" s="46"/>
      <c r="C66" s="155">
        <v>0</v>
      </c>
      <c r="D66" s="173"/>
      <c r="E66" s="172">
        <v>0</v>
      </c>
    </row>
    <row r="67" spans="1:5" ht="27.75" customHeight="1" x14ac:dyDescent="0.25">
      <c r="A67" s="156" t="s">
        <v>575</v>
      </c>
      <c r="B67" s="46"/>
      <c r="C67" s="155">
        <v>0</v>
      </c>
      <c r="D67" s="173"/>
      <c r="E67" s="172">
        <v>0</v>
      </c>
    </row>
    <row r="68" spans="1:5" ht="27.75" customHeight="1" x14ac:dyDescent="0.25">
      <c r="A68" s="156" t="s">
        <v>576</v>
      </c>
      <c r="B68" s="46"/>
      <c r="C68" s="155">
        <v>0</v>
      </c>
      <c r="D68" s="173"/>
      <c r="E68" s="172">
        <v>0</v>
      </c>
    </row>
    <row r="69" spans="1:5" ht="27.75" customHeight="1" x14ac:dyDescent="0.25">
      <c r="A69" s="156" t="s">
        <v>577</v>
      </c>
      <c r="B69" s="46"/>
      <c r="C69" s="155">
        <v>0</v>
      </c>
      <c r="D69" s="173"/>
      <c r="E69" s="172">
        <v>0</v>
      </c>
    </row>
    <row r="70" spans="1:5" ht="27.75" customHeight="1" x14ac:dyDescent="0.25">
      <c r="A70" s="156" t="s">
        <v>578</v>
      </c>
      <c r="B70" s="46"/>
      <c r="C70" s="155">
        <v>0</v>
      </c>
      <c r="D70" s="173"/>
      <c r="E70" s="172">
        <v>0</v>
      </c>
    </row>
    <row r="71" spans="1:5" ht="27.75" customHeight="1" x14ac:dyDescent="0.25">
      <c r="A71" s="156" t="s">
        <v>579</v>
      </c>
      <c r="B71" s="46"/>
      <c r="C71" s="155">
        <v>0</v>
      </c>
      <c r="D71" s="173"/>
      <c r="E71" s="172">
        <v>0</v>
      </c>
    </row>
    <row r="72" spans="1:5" ht="27.75" customHeight="1" x14ac:dyDescent="0.25">
      <c r="A72" s="156" t="s">
        <v>580</v>
      </c>
      <c r="B72" s="46"/>
      <c r="C72" s="155">
        <v>0</v>
      </c>
      <c r="D72" s="173"/>
      <c r="E72" s="172">
        <v>0</v>
      </c>
    </row>
    <row r="73" spans="1:5" ht="27.75" customHeight="1" x14ac:dyDescent="0.25">
      <c r="A73" s="156" t="s">
        <v>581</v>
      </c>
      <c r="B73" s="46"/>
      <c r="C73" s="155">
        <v>0</v>
      </c>
      <c r="D73" s="173"/>
      <c r="E73" s="172">
        <v>0</v>
      </c>
    </row>
    <row r="74" spans="1:5" ht="27.75" customHeight="1" x14ac:dyDescent="0.25">
      <c r="A74" s="156" t="s">
        <v>582</v>
      </c>
      <c r="B74" s="46"/>
      <c r="C74" s="155">
        <v>0</v>
      </c>
      <c r="D74" s="173"/>
      <c r="E74" s="172">
        <v>0</v>
      </c>
    </row>
    <row r="75" spans="1:5" ht="27.75" customHeight="1" x14ac:dyDescent="0.25">
      <c r="A75" s="156" t="s">
        <v>583</v>
      </c>
      <c r="B75" s="46"/>
      <c r="C75" s="155">
        <v>0</v>
      </c>
      <c r="D75" s="173"/>
      <c r="E75" s="172">
        <v>0</v>
      </c>
    </row>
    <row r="76" spans="1:5" ht="27.75" customHeight="1" x14ac:dyDescent="0.25">
      <c r="A76" s="156" t="s">
        <v>584</v>
      </c>
      <c r="B76" s="46"/>
      <c r="C76" s="155">
        <v>0</v>
      </c>
      <c r="D76" s="173"/>
      <c r="E76" s="172">
        <v>0</v>
      </c>
    </row>
    <row r="77" spans="1:5" ht="27.75" customHeight="1" x14ac:dyDescent="0.25">
      <c r="A77" s="156" t="s">
        <v>585</v>
      </c>
      <c r="B77" s="46"/>
      <c r="C77" s="155">
        <v>0</v>
      </c>
      <c r="D77" s="173"/>
      <c r="E77" s="172">
        <v>0</v>
      </c>
    </row>
    <row r="78" spans="1:5" ht="27.75" customHeight="1" x14ac:dyDescent="0.25">
      <c r="A78" s="156" t="s">
        <v>586</v>
      </c>
      <c r="B78" s="46"/>
      <c r="C78" s="155">
        <v>0</v>
      </c>
      <c r="D78" s="173"/>
      <c r="E78" s="172">
        <v>0</v>
      </c>
    </row>
    <row r="79" spans="1:5" ht="27.75" customHeight="1" x14ac:dyDescent="0.25">
      <c r="A79" s="156" t="s">
        <v>593</v>
      </c>
      <c r="B79" s="46"/>
      <c r="C79" s="171" t="s">
        <v>74</v>
      </c>
      <c r="D79" s="172">
        <v>0</v>
      </c>
      <c r="E79" s="172">
        <v>0</v>
      </c>
    </row>
    <row r="80" spans="1:5" ht="27.75" customHeight="1" x14ac:dyDescent="0.25">
      <c r="A80" s="156" t="s">
        <v>595</v>
      </c>
      <c r="B80" s="46"/>
      <c r="C80" s="155" t="s">
        <v>78</v>
      </c>
      <c r="D80" s="173"/>
      <c r="E80" s="172">
        <v>0</v>
      </c>
    </row>
    <row r="81" spans="1:5" ht="27.75" customHeight="1" x14ac:dyDescent="0.25">
      <c r="A81" s="156" t="s">
        <v>596</v>
      </c>
      <c r="B81" s="46"/>
      <c r="C81" s="155" t="s">
        <v>78</v>
      </c>
      <c r="D81" s="173"/>
      <c r="E81" s="172">
        <v>0</v>
      </c>
    </row>
    <row r="82" spans="1:5" ht="27.75" customHeight="1" x14ac:dyDescent="0.25">
      <c r="A82" s="156" t="s">
        <v>597</v>
      </c>
      <c r="B82" s="46"/>
      <c r="C82" s="155" t="s">
        <v>78</v>
      </c>
      <c r="D82" s="173"/>
      <c r="E82" s="172">
        <v>0</v>
      </c>
    </row>
    <row r="83" spans="1:5" ht="27.75" customHeight="1" x14ac:dyDescent="0.25">
      <c r="A83" s="156" t="s">
        <v>598</v>
      </c>
      <c r="B83" s="46"/>
      <c r="C83" s="155" t="s">
        <v>78</v>
      </c>
      <c r="D83" s="173"/>
      <c r="E83" s="172">
        <v>0</v>
      </c>
    </row>
    <row r="84" spans="1:5" ht="27.75" customHeight="1" x14ac:dyDescent="0.25">
      <c r="A84" s="156" t="s">
        <v>599</v>
      </c>
      <c r="B84" s="46"/>
      <c r="C84" s="155" t="s">
        <v>78</v>
      </c>
      <c r="D84" s="173"/>
      <c r="E84" s="172">
        <v>0</v>
      </c>
    </row>
    <row r="85" spans="1:5" ht="27.75" customHeight="1" x14ac:dyDescent="0.25">
      <c r="A85" s="156" t="s">
        <v>601</v>
      </c>
      <c r="B85" s="46"/>
      <c r="C85" s="155">
        <v>0</v>
      </c>
      <c r="D85" s="173"/>
      <c r="E85" s="172">
        <v>0</v>
      </c>
    </row>
    <row r="86" spans="1:5" ht="27.75" customHeight="1" x14ac:dyDescent="0.25">
      <c r="A86" s="156" t="s">
        <v>602</v>
      </c>
      <c r="B86" s="46"/>
      <c r="C86" s="155">
        <v>0</v>
      </c>
      <c r="D86" s="173"/>
      <c r="E86" s="172">
        <v>0</v>
      </c>
    </row>
    <row r="87" spans="1:5" ht="27.75" customHeight="1" x14ac:dyDescent="0.25">
      <c r="A87" s="156" t="s">
        <v>603</v>
      </c>
      <c r="B87" s="46"/>
      <c r="C87" s="155">
        <v>0</v>
      </c>
      <c r="D87" s="173"/>
      <c r="E87" s="172">
        <v>0</v>
      </c>
    </row>
    <row r="88" spans="1:5" ht="27.75" customHeight="1" x14ac:dyDescent="0.25">
      <c r="A88" s="156" t="s">
        <v>604</v>
      </c>
      <c r="B88" s="46"/>
      <c r="C88" s="155">
        <v>0</v>
      </c>
      <c r="D88" s="173"/>
      <c r="E88" s="172">
        <v>0</v>
      </c>
    </row>
    <row r="89" spans="1:5" ht="27.75" customHeight="1" x14ac:dyDescent="0.25">
      <c r="A89" s="156" t="s">
        <v>605</v>
      </c>
      <c r="B89" s="46"/>
      <c r="C89" s="155">
        <v>0</v>
      </c>
      <c r="D89" s="173"/>
      <c r="E89" s="172">
        <v>0</v>
      </c>
    </row>
    <row r="90" spans="1:5" ht="27.75" customHeight="1" x14ac:dyDescent="0.25">
      <c r="A90" s="156" t="s">
        <v>606</v>
      </c>
      <c r="B90" s="46"/>
      <c r="C90" s="155">
        <v>0</v>
      </c>
      <c r="D90" s="173"/>
      <c r="E90" s="172">
        <v>0</v>
      </c>
    </row>
    <row r="91" spans="1:5" ht="27.75" customHeight="1" x14ac:dyDescent="0.25">
      <c r="A91" s="156" t="s">
        <v>607</v>
      </c>
      <c r="B91" s="46"/>
      <c r="C91" s="155">
        <v>0</v>
      </c>
      <c r="D91" s="173"/>
      <c r="E91" s="172">
        <v>0</v>
      </c>
    </row>
    <row r="92" spans="1:5" ht="27.75" customHeight="1" x14ac:dyDescent="0.25">
      <c r="A92" s="156" t="s">
        <v>608</v>
      </c>
      <c r="B92" s="46"/>
      <c r="C92" s="155">
        <v>0</v>
      </c>
      <c r="D92" s="173"/>
      <c r="E92" s="172">
        <v>0</v>
      </c>
    </row>
    <row r="93" spans="1:5" ht="27.75" customHeight="1" x14ac:dyDescent="0.25">
      <c r="A93" s="156" t="s">
        <v>609</v>
      </c>
      <c r="B93" s="46"/>
      <c r="C93" s="155">
        <v>0</v>
      </c>
      <c r="D93" s="173"/>
      <c r="E93" s="172">
        <v>0</v>
      </c>
    </row>
    <row r="94" spans="1:5" ht="27.75" customHeight="1" x14ac:dyDescent="0.25">
      <c r="A94" s="156" t="s">
        <v>610</v>
      </c>
      <c r="B94" s="46"/>
      <c r="C94" s="155">
        <v>0</v>
      </c>
      <c r="D94" s="173"/>
      <c r="E94" s="172">
        <v>0</v>
      </c>
    </row>
    <row r="95" spans="1:5" ht="27.75" customHeight="1" x14ac:dyDescent="0.25">
      <c r="A95" s="156" t="s">
        <v>611</v>
      </c>
      <c r="B95" s="46"/>
      <c r="C95" s="155">
        <v>0</v>
      </c>
      <c r="D95" s="173"/>
      <c r="E95" s="172">
        <v>0</v>
      </c>
    </row>
    <row r="96" spans="1:5" ht="27.75" customHeight="1" x14ac:dyDescent="0.25">
      <c r="A96" s="156" t="s">
        <v>612</v>
      </c>
      <c r="B96" s="46"/>
      <c r="C96" s="155">
        <v>0</v>
      </c>
      <c r="D96" s="173"/>
      <c r="E96" s="172">
        <v>0</v>
      </c>
    </row>
    <row r="97" spans="1:5" ht="27.75" customHeight="1" x14ac:dyDescent="0.25">
      <c r="A97" s="156" t="s">
        <v>613</v>
      </c>
      <c r="B97" s="46"/>
      <c r="C97" s="155">
        <v>0</v>
      </c>
      <c r="D97" s="173"/>
      <c r="E97" s="172">
        <v>0</v>
      </c>
    </row>
    <row r="98" spans="1:5" ht="27.75" customHeight="1" x14ac:dyDescent="0.25">
      <c r="A98" s="156" t="s">
        <v>614</v>
      </c>
      <c r="B98" s="46"/>
      <c r="C98" s="155">
        <v>0</v>
      </c>
      <c r="D98" s="173"/>
      <c r="E98" s="172">
        <v>0</v>
      </c>
    </row>
    <row r="99" spans="1:5" ht="27.75" customHeight="1" x14ac:dyDescent="0.25">
      <c r="A99" s="156" t="s">
        <v>615</v>
      </c>
      <c r="B99" s="46"/>
      <c r="C99" s="155">
        <v>0</v>
      </c>
      <c r="D99" s="173"/>
      <c r="E99" s="172">
        <v>0</v>
      </c>
    </row>
    <row r="100" spans="1:5" ht="27.75" customHeight="1" x14ac:dyDescent="0.25">
      <c r="A100" s="156" t="s">
        <v>622</v>
      </c>
      <c r="B100" s="46"/>
      <c r="C100" s="171" t="s">
        <v>74</v>
      </c>
      <c r="D100" s="172">
        <v>0</v>
      </c>
      <c r="E100" s="172">
        <v>0</v>
      </c>
    </row>
    <row r="101" spans="1:5" ht="27.75" customHeight="1" x14ac:dyDescent="0.25">
      <c r="A101" s="156" t="s">
        <v>624</v>
      </c>
      <c r="B101" s="46"/>
      <c r="C101" s="155" t="s">
        <v>78</v>
      </c>
      <c r="D101" s="173"/>
      <c r="E101" s="172">
        <v>0</v>
      </c>
    </row>
    <row r="102" spans="1:5" ht="27.75" customHeight="1" x14ac:dyDescent="0.25">
      <c r="A102" s="156" t="s">
        <v>625</v>
      </c>
      <c r="B102" s="46"/>
      <c r="C102" s="155" t="s">
        <v>78</v>
      </c>
      <c r="D102" s="173"/>
      <c r="E102" s="172">
        <v>0</v>
      </c>
    </row>
    <row r="103" spans="1:5" ht="27.75" customHeight="1" x14ac:dyDescent="0.25">
      <c r="A103" s="156" t="s">
        <v>626</v>
      </c>
      <c r="B103" s="46"/>
      <c r="C103" s="155" t="s">
        <v>78</v>
      </c>
      <c r="D103" s="173"/>
      <c r="E103" s="172">
        <v>0</v>
      </c>
    </row>
    <row r="104" spans="1:5" ht="27.75" customHeight="1" x14ac:dyDescent="0.25">
      <c r="A104" s="156" t="s">
        <v>627</v>
      </c>
      <c r="B104" s="46"/>
      <c r="C104" s="155" t="s">
        <v>78</v>
      </c>
      <c r="D104" s="173"/>
      <c r="E104" s="172">
        <v>0</v>
      </c>
    </row>
    <row r="105" spans="1:5" ht="27.75" customHeight="1" x14ac:dyDescent="0.25">
      <c r="A105" s="156" t="s">
        <v>628</v>
      </c>
      <c r="B105" s="46"/>
      <c r="C105" s="155" t="s">
        <v>78</v>
      </c>
      <c r="D105" s="173"/>
      <c r="E105" s="172">
        <v>0</v>
      </c>
    </row>
    <row r="106" spans="1:5" ht="27.75" customHeight="1" x14ac:dyDescent="0.25">
      <c r="A106" s="156" t="s">
        <v>630</v>
      </c>
      <c r="B106" s="46"/>
      <c r="C106" s="155">
        <v>0</v>
      </c>
      <c r="D106" s="173"/>
      <c r="E106" s="172">
        <v>0</v>
      </c>
    </row>
    <row r="107" spans="1:5" ht="27.75" customHeight="1" x14ac:dyDescent="0.25">
      <c r="A107" s="156" t="s">
        <v>631</v>
      </c>
      <c r="B107" s="46"/>
      <c r="C107" s="155">
        <v>0</v>
      </c>
      <c r="D107" s="173"/>
      <c r="E107" s="172">
        <v>0</v>
      </c>
    </row>
    <row r="108" spans="1:5" ht="27.75" customHeight="1" x14ac:dyDescent="0.25">
      <c r="A108" s="156" t="s">
        <v>632</v>
      </c>
      <c r="B108" s="46"/>
      <c r="C108" s="155">
        <v>0</v>
      </c>
      <c r="D108" s="173"/>
      <c r="E108" s="172">
        <v>0</v>
      </c>
    </row>
    <row r="109" spans="1:5" ht="27.75" customHeight="1" x14ac:dyDescent="0.25">
      <c r="A109" s="156" t="s">
        <v>633</v>
      </c>
      <c r="B109" s="46"/>
      <c r="C109" s="155">
        <v>0</v>
      </c>
      <c r="D109" s="173"/>
      <c r="E109" s="172">
        <v>0</v>
      </c>
    </row>
    <row r="110" spans="1:5" ht="27.75" customHeight="1" x14ac:dyDescent="0.25">
      <c r="A110" s="156" t="s">
        <v>634</v>
      </c>
      <c r="B110" s="46"/>
      <c r="C110" s="155">
        <v>0</v>
      </c>
      <c r="D110" s="173"/>
      <c r="E110" s="172">
        <v>0</v>
      </c>
    </row>
    <row r="111" spans="1:5" ht="27.75" customHeight="1" x14ac:dyDescent="0.25">
      <c r="A111" s="156" t="s">
        <v>635</v>
      </c>
      <c r="B111" s="46"/>
      <c r="C111" s="155">
        <v>0</v>
      </c>
      <c r="D111" s="173"/>
      <c r="E111" s="172">
        <v>0</v>
      </c>
    </row>
    <row r="112" spans="1:5" ht="27.75" customHeight="1" x14ac:dyDescent="0.25">
      <c r="A112" s="156" t="s">
        <v>636</v>
      </c>
      <c r="B112" s="46"/>
      <c r="C112" s="155">
        <v>0</v>
      </c>
      <c r="D112" s="173"/>
      <c r="E112" s="172">
        <v>0</v>
      </c>
    </row>
    <row r="113" spans="1:5" ht="27.75" customHeight="1" x14ac:dyDescent="0.25">
      <c r="A113" s="156" t="s">
        <v>637</v>
      </c>
      <c r="B113" s="46"/>
      <c r="C113" s="155">
        <v>0</v>
      </c>
      <c r="D113" s="173"/>
      <c r="E113" s="172">
        <v>0</v>
      </c>
    </row>
    <row r="114" spans="1:5" ht="27.75" customHeight="1" x14ac:dyDescent="0.25">
      <c r="A114" s="156" t="s">
        <v>638</v>
      </c>
      <c r="B114" s="46"/>
      <c r="C114" s="155">
        <v>0</v>
      </c>
      <c r="D114" s="173"/>
      <c r="E114" s="172">
        <v>0</v>
      </c>
    </row>
    <row r="115" spans="1:5" ht="27.75" customHeight="1" x14ac:dyDescent="0.25">
      <c r="A115" s="156" t="s">
        <v>639</v>
      </c>
      <c r="B115" s="46"/>
      <c r="C115" s="155">
        <v>0</v>
      </c>
      <c r="D115" s="173"/>
      <c r="E115" s="172">
        <v>0</v>
      </c>
    </row>
    <row r="116" spans="1:5" ht="27.75" customHeight="1" x14ac:dyDescent="0.25">
      <c r="A116" s="156" t="s">
        <v>640</v>
      </c>
      <c r="B116" s="46"/>
      <c r="C116" s="155">
        <v>0</v>
      </c>
      <c r="D116" s="173"/>
      <c r="E116" s="172">
        <v>0</v>
      </c>
    </row>
    <row r="117" spans="1:5" ht="27.75" customHeight="1" x14ac:dyDescent="0.25">
      <c r="A117" s="156" t="s">
        <v>641</v>
      </c>
      <c r="B117" s="46"/>
      <c r="C117" s="155">
        <v>0</v>
      </c>
      <c r="D117" s="173"/>
      <c r="E117" s="172">
        <v>0</v>
      </c>
    </row>
    <row r="118" spans="1:5" ht="27.75" customHeight="1" x14ac:dyDescent="0.25">
      <c r="A118" s="156" t="s">
        <v>642</v>
      </c>
      <c r="B118" s="46"/>
      <c r="C118" s="155">
        <v>0</v>
      </c>
      <c r="D118" s="173"/>
      <c r="E118" s="172">
        <v>0</v>
      </c>
    </row>
    <row r="119" spans="1:5" ht="27.75" customHeight="1" x14ac:dyDescent="0.25">
      <c r="A119" s="156" t="s">
        <v>643</v>
      </c>
      <c r="B119" s="46"/>
      <c r="C119" s="155">
        <v>0</v>
      </c>
      <c r="D119" s="173"/>
      <c r="E119" s="172">
        <v>0</v>
      </c>
    </row>
    <row r="120" spans="1:5" ht="27.75" customHeight="1" x14ac:dyDescent="0.25">
      <c r="A120" s="156" t="s">
        <v>644</v>
      </c>
      <c r="B120" s="46"/>
      <c r="C120" s="155">
        <v>0</v>
      </c>
      <c r="D120" s="173"/>
      <c r="E120" s="172">
        <v>0</v>
      </c>
    </row>
    <row r="121" spans="1:5" ht="27.75" customHeight="1" x14ac:dyDescent="0.25">
      <c r="A121" s="156" t="s">
        <v>651</v>
      </c>
      <c r="B121" s="46"/>
      <c r="C121" s="171" t="s">
        <v>74</v>
      </c>
      <c r="D121" s="172">
        <v>0</v>
      </c>
      <c r="E121" s="172">
        <v>0</v>
      </c>
    </row>
    <row r="122" spans="1:5" ht="27.75" customHeight="1" x14ac:dyDescent="0.25">
      <c r="A122" s="156" t="s">
        <v>653</v>
      </c>
      <c r="B122" s="46"/>
      <c r="C122" s="155" t="s">
        <v>78</v>
      </c>
      <c r="D122" s="173"/>
      <c r="E122" s="172">
        <v>0</v>
      </c>
    </row>
    <row r="123" spans="1:5" ht="27.75" customHeight="1" x14ac:dyDescent="0.25">
      <c r="A123" s="156" t="s">
        <v>654</v>
      </c>
      <c r="B123" s="46"/>
      <c r="C123" s="155" t="s">
        <v>78</v>
      </c>
      <c r="D123" s="173"/>
      <c r="E123" s="172">
        <v>0</v>
      </c>
    </row>
    <row r="124" spans="1:5" ht="27.75" customHeight="1" x14ac:dyDescent="0.25">
      <c r="A124" s="156" t="s">
        <v>655</v>
      </c>
      <c r="B124" s="46"/>
      <c r="C124" s="155" t="s">
        <v>78</v>
      </c>
      <c r="D124" s="173"/>
      <c r="E124" s="172">
        <v>0</v>
      </c>
    </row>
    <row r="125" spans="1:5" ht="27.75" customHeight="1" x14ac:dyDescent="0.25">
      <c r="A125" s="156" t="s">
        <v>656</v>
      </c>
      <c r="B125" s="46"/>
      <c r="C125" s="155" t="s">
        <v>78</v>
      </c>
      <c r="D125" s="173"/>
      <c r="E125" s="172">
        <v>0</v>
      </c>
    </row>
    <row r="126" spans="1:5" ht="27.75" customHeight="1" x14ac:dyDescent="0.25">
      <c r="A126" s="156" t="s">
        <v>657</v>
      </c>
      <c r="B126" s="46"/>
      <c r="C126" s="155" t="s">
        <v>78</v>
      </c>
      <c r="D126" s="173"/>
      <c r="E126" s="172">
        <v>0</v>
      </c>
    </row>
    <row r="127" spans="1:5" ht="27.75" customHeight="1" x14ac:dyDescent="0.25">
      <c r="A127" s="156" t="s">
        <v>659</v>
      </c>
      <c r="B127" s="46"/>
      <c r="C127" s="155">
        <v>0</v>
      </c>
      <c r="D127" s="173"/>
      <c r="E127" s="172">
        <v>0</v>
      </c>
    </row>
    <row r="128" spans="1:5" ht="27.75" customHeight="1" x14ac:dyDescent="0.25">
      <c r="A128" s="156" t="s">
        <v>660</v>
      </c>
      <c r="B128" s="46"/>
      <c r="C128" s="155">
        <v>0</v>
      </c>
      <c r="D128" s="173"/>
      <c r="E128" s="172">
        <v>0</v>
      </c>
    </row>
    <row r="129" spans="1:5" ht="27.75" customHeight="1" x14ac:dyDescent="0.25">
      <c r="A129" s="156" t="s">
        <v>661</v>
      </c>
      <c r="B129" s="46"/>
      <c r="C129" s="155">
        <v>0</v>
      </c>
      <c r="D129" s="173"/>
      <c r="E129" s="172">
        <v>0</v>
      </c>
    </row>
    <row r="130" spans="1:5" ht="27.75" customHeight="1" x14ac:dyDescent="0.25">
      <c r="A130" s="156" t="s">
        <v>662</v>
      </c>
      <c r="B130" s="46"/>
      <c r="C130" s="155">
        <v>0</v>
      </c>
      <c r="D130" s="173"/>
      <c r="E130" s="172">
        <v>0</v>
      </c>
    </row>
    <row r="131" spans="1:5" ht="27.75" customHeight="1" x14ac:dyDescent="0.25">
      <c r="A131" s="156" t="s">
        <v>663</v>
      </c>
      <c r="B131" s="46"/>
      <c r="C131" s="155">
        <v>0</v>
      </c>
      <c r="D131" s="173"/>
      <c r="E131" s="172">
        <v>0</v>
      </c>
    </row>
    <row r="132" spans="1:5" ht="27.75" customHeight="1" x14ac:dyDescent="0.25">
      <c r="A132" s="156" t="s">
        <v>664</v>
      </c>
      <c r="B132" s="46"/>
      <c r="C132" s="155">
        <v>0</v>
      </c>
      <c r="D132" s="173"/>
      <c r="E132" s="172">
        <v>0</v>
      </c>
    </row>
    <row r="133" spans="1:5" ht="27.75" customHeight="1" x14ac:dyDescent="0.25">
      <c r="A133" s="156" t="s">
        <v>665</v>
      </c>
      <c r="B133" s="46"/>
      <c r="C133" s="155">
        <v>0</v>
      </c>
      <c r="D133" s="173"/>
      <c r="E133" s="172">
        <v>0</v>
      </c>
    </row>
    <row r="134" spans="1:5" ht="27.75" customHeight="1" x14ac:dyDescent="0.25">
      <c r="A134" s="156" t="s">
        <v>666</v>
      </c>
      <c r="B134" s="46"/>
      <c r="C134" s="155">
        <v>0</v>
      </c>
      <c r="D134" s="173"/>
      <c r="E134" s="172">
        <v>0</v>
      </c>
    </row>
    <row r="135" spans="1:5" ht="27.75" customHeight="1" x14ac:dyDescent="0.25">
      <c r="A135" s="156" t="s">
        <v>667</v>
      </c>
      <c r="B135" s="46"/>
      <c r="C135" s="155">
        <v>0</v>
      </c>
      <c r="D135" s="173"/>
      <c r="E135" s="172">
        <v>0</v>
      </c>
    </row>
    <row r="136" spans="1:5" ht="27.75" customHeight="1" x14ac:dyDescent="0.25">
      <c r="A136" s="156" t="s">
        <v>668</v>
      </c>
      <c r="B136" s="46"/>
      <c r="C136" s="155">
        <v>0</v>
      </c>
      <c r="D136" s="173"/>
      <c r="E136" s="172">
        <v>0</v>
      </c>
    </row>
    <row r="137" spans="1:5" ht="27.75" customHeight="1" x14ac:dyDescent="0.25">
      <c r="A137" s="156" t="s">
        <v>669</v>
      </c>
      <c r="B137" s="46"/>
      <c r="C137" s="155">
        <v>0</v>
      </c>
      <c r="D137" s="173"/>
      <c r="E137" s="172">
        <v>0</v>
      </c>
    </row>
    <row r="138" spans="1:5" ht="27.75" customHeight="1" x14ac:dyDescent="0.25">
      <c r="A138" s="156" t="s">
        <v>670</v>
      </c>
      <c r="B138" s="46"/>
      <c r="C138" s="155">
        <v>0</v>
      </c>
      <c r="D138" s="173"/>
      <c r="E138" s="172">
        <v>0</v>
      </c>
    </row>
    <row r="139" spans="1:5" ht="27.75" customHeight="1" x14ac:dyDescent="0.25">
      <c r="A139" s="156" t="s">
        <v>671</v>
      </c>
      <c r="B139" s="46"/>
      <c r="C139" s="155">
        <v>0</v>
      </c>
      <c r="D139" s="173"/>
      <c r="E139" s="172">
        <v>0</v>
      </c>
    </row>
    <row r="140" spans="1:5" ht="27.75" customHeight="1" x14ac:dyDescent="0.25">
      <c r="A140" s="156" t="s">
        <v>672</v>
      </c>
      <c r="B140" s="46"/>
      <c r="C140" s="155">
        <v>0</v>
      </c>
      <c r="D140" s="173"/>
      <c r="E140" s="172">
        <v>0</v>
      </c>
    </row>
    <row r="141" spans="1:5" ht="27.75" customHeight="1" x14ac:dyDescent="0.25">
      <c r="A141" s="156" t="s">
        <v>673</v>
      </c>
      <c r="B141" s="46"/>
      <c r="C141" s="155">
        <v>0</v>
      </c>
      <c r="D141" s="173"/>
      <c r="E141" s="172">
        <v>0</v>
      </c>
    </row>
    <row r="142" spans="1:5" ht="27.75" customHeight="1" x14ac:dyDescent="0.25">
      <c r="A142" s="156" t="s">
        <v>680</v>
      </c>
      <c r="B142" s="46"/>
      <c r="C142" s="171" t="s">
        <v>74</v>
      </c>
      <c r="D142" s="172">
        <v>0</v>
      </c>
      <c r="E142" s="172">
        <v>0</v>
      </c>
    </row>
    <row r="143" spans="1:5" ht="27.75" customHeight="1" x14ac:dyDescent="0.25">
      <c r="A143" s="156" t="s">
        <v>682</v>
      </c>
      <c r="B143" s="46"/>
      <c r="C143" s="155" t="s">
        <v>78</v>
      </c>
      <c r="D143" s="173"/>
      <c r="E143" s="172">
        <v>0</v>
      </c>
    </row>
    <row r="144" spans="1:5" ht="27.75" customHeight="1" x14ac:dyDescent="0.25">
      <c r="A144" s="156" t="s">
        <v>683</v>
      </c>
      <c r="B144" s="46"/>
      <c r="C144" s="155" t="s">
        <v>78</v>
      </c>
      <c r="D144" s="173"/>
      <c r="E144" s="172">
        <v>0</v>
      </c>
    </row>
    <row r="145" spans="1:5" ht="27.75" customHeight="1" x14ac:dyDescent="0.25">
      <c r="A145" s="156" t="s">
        <v>684</v>
      </c>
      <c r="B145" s="46"/>
      <c r="C145" s="155" t="s">
        <v>78</v>
      </c>
      <c r="D145" s="173"/>
      <c r="E145" s="172">
        <v>0</v>
      </c>
    </row>
    <row r="146" spans="1:5" ht="27.75" customHeight="1" x14ac:dyDescent="0.25">
      <c r="A146" s="156" t="s">
        <v>685</v>
      </c>
      <c r="B146" s="46"/>
      <c r="C146" s="155" t="s">
        <v>78</v>
      </c>
      <c r="D146" s="173"/>
      <c r="E146" s="172">
        <v>0</v>
      </c>
    </row>
    <row r="147" spans="1:5" ht="27.75" customHeight="1" x14ac:dyDescent="0.25">
      <c r="A147" s="156" t="s">
        <v>686</v>
      </c>
      <c r="B147" s="46"/>
      <c r="C147" s="155" t="s">
        <v>78</v>
      </c>
      <c r="D147" s="173"/>
      <c r="E147" s="172">
        <v>0</v>
      </c>
    </row>
    <row r="148" spans="1:5" ht="27.75" customHeight="1" x14ac:dyDescent="0.25">
      <c r="A148" s="156" t="s">
        <v>688</v>
      </c>
      <c r="B148" s="46"/>
      <c r="C148" s="155">
        <v>0</v>
      </c>
      <c r="D148" s="173"/>
      <c r="E148" s="172">
        <v>0</v>
      </c>
    </row>
    <row r="149" spans="1:5" ht="27.75" customHeight="1" x14ac:dyDescent="0.25">
      <c r="A149" s="156" t="s">
        <v>689</v>
      </c>
      <c r="B149" s="46"/>
      <c r="C149" s="155">
        <v>0</v>
      </c>
      <c r="D149" s="173"/>
      <c r="E149" s="172">
        <v>0</v>
      </c>
    </row>
    <row r="150" spans="1:5" ht="27.75" customHeight="1" x14ac:dyDescent="0.25">
      <c r="A150" s="156" t="s">
        <v>690</v>
      </c>
      <c r="B150" s="46"/>
      <c r="C150" s="155">
        <v>0</v>
      </c>
      <c r="D150" s="173"/>
      <c r="E150" s="172">
        <v>0</v>
      </c>
    </row>
    <row r="151" spans="1:5" ht="27.75" customHeight="1" x14ac:dyDescent="0.25">
      <c r="A151" s="156" t="s">
        <v>691</v>
      </c>
      <c r="B151" s="46"/>
      <c r="C151" s="155">
        <v>0</v>
      </c>
      <c r="D151" s="173"/>
      <c r="E151" s="172">
        <v>0</v>
      </c>
    </row>
    <row r="152" spans="1:5" ht="27.75" customHeight="1" x14ac:dyDescent="0.25">
      <c r="A152" s="156" t="s">
        <v>692</v>
      </c>
      <c r="B152" s="46"/>
      <c r="C152" s="155">
        <v>0</v>
      </c>
      <c r="D152" s="173"/>
      <c r="E152" s="172">
        <v>0</v>
      </c>
    </row>
    <row r="153" spans="1:5" ht="27.75" customHeight="1" x14ac:dyDescent="0.25">
      <c r="A153" s="156" t="s">
        <v>693</v>
      </c>
      <c r="B153" s="46"/>
      <c r="C153" s="155">
        <v>0</v>
      </c>
      <c r="D153" s="173"/>
      <c r="E153" s="172">
        <v>0</v>
      </c>
    </row>
    <row r="154" spans="1:5" ht="27.75" customHeight="1" x14ac:dyDescent="0.25">
      <c r="A154" s="156" t="s">
        <v>694</v>
      </c>
      <c r="B154" s="46"/>
      <c r="C154" s="155">
        <v>0</v>
      </c>
      <c r="D154" s="173"/>
      <c r="E154" s="172">
        <v>0</v>
      </c>
    </row>
    <row r="155" spans="1:5" ht="27.75" customHeight="1" x14ac:dyDescent="0.25">
      <c r="A155" s="156" t="s">
        <v>695</v>
      </c>
      <c r="B155" s="46"/>
      <c r="C155" s="155">
        <v>0</v>
      </c>
      <c r="D155" s="173"/>
      <c r="E155" s="172">
        <v>0</v>
      </c>
    </row>
    <row r="156" spans="1:5" ht="27.75" customHeight="1" x14ac:dyDescent="0.25">
      <c r="A156" s="156" t="s">
        <v>696</v>
      </c>
      <c r="B156" s="46"/>
      <c r="C156" s="155">
        <v>0</v>
      </c>
      <c r="D156" s="173"/>
      <c r="E156" s="172">
        <v>0</v>
      </c>
    </row>
    <row r="157" spans="1:5" ht="27.75" customHeight="1" x14ac:dyDescent="0.25">
      <c r="A157" s="156" t="s">
        <v>697</v>
      </c>
      <c r="B157" s="46"/>
      <c r="C157" s="155">
        <v>0</v>
      </c>
      <c r="D157" s="173"/>
      <c r="E157" s="172">
        <v>0</v>
      </c>
    </row>
    <row r="158" spans="1:5" ht="27.75" customHeight="1" x14ac:dyDescent="0.25">
      <c r="A158" s="156" t="s">
        <v>698</v>
      </c>
      <c r="B158" s="46"/>
      <c r="C158" s="155">
        <v>0</v>
      </c>
      <c r="D158" s="173"/>
      <c r="E158" s="172">
        <v>0</v>
      </c>
    </row>
    <row r="159" spans="1:5" ht="27.75" customHeight="1" x14ac:dyDescent="0.25">
      <c r="A159" s="156" t="s">
        <v>699</v>
      </c>
      <c r="B159" s="46"/>
      <c r="C159" s="155">
        <v>0</v>
      </c>
      <c r="D159" s="173"/>
      <c r="E159" s="172">
        <v>0</v>
      </c>
    </row>
    <row r="160" spans="1:5" ht="27.75" customHeight="1" x14ac:dyDescent="0.25">
      <c r="A160" s="156" t="s">
        <v>700</v>
      </c>
      <c r="B160" s="46"/>
      <c r="C160" s="155">
        <v>0</v>
      </c>
      <c r="D160" s="173"/>
      <c r="E160" s="172">
        <v>0</v>
      </c>
    </row>
    <row r="161" spans="1:5" ht="27.75" customHeight="1" x14ac:dyDescent="0.25">
      <c r="A161" s="156" t="s">
        <v>701</v>
      </c>
      <c r="B161" s="46"/>
      <c r="C161" s="155">
        <v>0</v>
      </c>
      <c r="D161" s="173"/>
      <c r="E161" s="172">
        <v>0</v>
      </c>
    </row>
    <row r="162" spans="1:5" ht="27.75" customHeight="1" x14ac:dyDescent="0.25">
      <c r="A162" s="156" t="s">
        <v>702</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5A8E4C12-F6DC-4CBB-89D9-14D90CCCE3F1}"/>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6F12-6166-4CFB-8935-4B8146CD5CC0}">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40</v>
      </c>
      <c r="B1" s="423"/>
      <c r="C1" s="423"/>
      <c r="D1" s="164"/>
      <c r="E1" s="164"/>
    </row>
    <row r="2" spans="1:5" ht="35.1" customHeight="1" x14ac:dyDescent="0.25">
      <c r="A2" s="366" t="str">
        <f>Overview!B4&amp; " - Effective from "&amp;Overview!D4&amp;" - "&amp;Overview!E4&amp;" Supplier of Last Resort and Eligible Bad Debt Pass-Through Costs in NGED South West Area (GSP Group _L)"</f>
        <v>Southern Electric Power Distribution plc - Effective from 1 April 2027 - Final Supplier of Last Resort and Eligible Bad Debt Pass-Through Costs in NGED South West Area (GSP Group _L)</v>
      </c>
      <c r="B2" s="404"/>
      <c r="C2" s="404"/>
      <c r="D2" s="404"/>
      <c r="E2" s="405"/>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charges_L'!$A$13:$B$45,2,0)</f>
        <v>187, 381-382, L08, LA0</v>
      </c>
      <c r="C5" s="171" t="s">
        <v>74</v>
      </c>
      <c r="D5" s="172">
        <v>0</v>
      </c>
      <c r="E5" s="172">
        <v>0</v>
      </c>
    </row>
    <row r="6" spans="1:5" ht="41.4" x14ac:dyDescent="0.25">
      <c r="A6" s="17" t="s">
        <v>76</v>
      </c>
      <c r="B6" s="46" t="str">
        <f>VLOOKUP(A6,'Annex 1 LV, HV &amp; UMS charges_L'!$A$13:$B$45,2,0)</f>
        <v>L10, L15, L20, L30, L45, L50, L55, R55, LA1</v>
      </c>
      <c r="C6" s="155" t="s">
        <v>78</v>
      </c>
      <c r="D6" s="173"/>
      <c r="E6" s="250">
        <v>0</v>
      </c>
    </row>
    <row r="7" spans="1:5" ht="41.4" x14ac:dyDescent="0.25">
      <c r="A7" s="17" t="s">
        <v>79</v>
      </c>
      <c r="B7" s="46" t="str">
        <f>VLOOKUP(A7,'Annex 1 LV, HV &amp; UMS charges_L'!$A$13:$B$45,2,0)</f>
        <v>L11, L16, L21, L31, L46, L51, L56, R56, LA2</v>
      </c>
      <c r="C7" s="155" t="s">
        <v>78</v>
      </c>
      <c r="D7" s="173"/>
      <c r="E7" s="250">
        <v>0</v>
      </c>
    </row>
    <row r="8" spans="1:5" ht="41.4" x14ac:dyDescent="0.25">
      <c r="A8" s="17" t="s">
        <v>81</v>
      </c>
      <c r="B8" s="46" t="str">
        <f>VLOOKUP(A8,'Annex 1 LV, HV &amp; UMS charges_L'!$A$13:$B$45,2,0)</f>
        <v>L12, L17, L22, L32, L47, L52, L57, R57, LA3</v>
      </c>
      <c r="C8" s="155" t="s">
        <v>78</v>
      </c>
      <c r="D8" s="173"/>
      <c r="E8" s="250">
        <v>0</v>
      </c>
    </row>
    <row r="9" spans="1:5" ht="41.4" x14ac:dyDescent="0.25">
      <c r="A9" s="17" t="s">
        <v>83</v>
      </c>
      <c r="B9" s="46" t="str">
        <f>VLOOKUP(A9,'Annex 1 LV, HV &amp; UMS charges_L'!$A$13:$B$45,2,0)</f>
        <v>L13, L18, L23, L33, L48, L53, L58, R58, LA4</v>
      </c>
      <c r="C9" s="155" t="s">
        <v>78</v>
      </c>
      <c r="D9" s="173"/>
      <c r="E9" s="250">
        <v>0</v>
      </c>
    </row>
    <row r="10" spans="1:5" ht="41.4" x14ac:dyDescent="0.25">
      <c r="A10" s="17" t="s">
        <v>85</v>
      </c>
      <c r="B10" s="46" t="str">
        <f>VLOOKUP(A10,'Annex 1 LV, HV &amp; UMS charges_L'!$A$13:$B$45,2,0)</f>
        <v>L14, L19, L24, L34, L49, L54, L59, R59, LA5</v>
      </c>
      <c r="C10" s="155" t="s">
        <v>78</v>
      </c>
      <c r="D10" s="173"/>
      <c r="E10" s="250">
        <v>0</v>
      </c>
    </row>
    <row r="11" spans="1:5" ht="27" customHeight="1" x14ac:dyDescent="0.25">
      <c r="A11" s="156" t="s">
        <v>88</v>
      </c>
      <c r="B11" s="46" t="str">
        <f>VLOOKUP(A11,'Annex 1 LV, HV &amp; UMS charges_L'!$A$13:$B$45,2,0)</f>
        <v>L60, R60</v>
      </c>
      <c r="C11" s="155">
        <v>0</v>
      </c>
      <c r="D11" s="173"/>
      <c r="E11" s="250">
        <v>0</v>
      </c>
    </row>
    <row r="12" spans="1:5" ht="27" customHeight="1" x14ac:dyDescent="0.25">
      <c r="A12" s="156" t="s">
        <v>90</v>
      </c>
      <c r="B12" s="46" t="str">
        <f>VLOOKUP(A12,'Annex 1 LV, HV &amp; UMS charges_L'!$A$13:$B$45,2,0)</f>
        <v>L61, R61</v>
      </c>
      <c r="C12" s="155">
        <v>0</v>
      </c>
      <c r="D12" s="173"/>
      <c r="E12" s="250">
        <v>0</v>
      </c>
    </row>
    <row r="13" spans="1:5" ht="27" customHeight="1" x14ac:dyDescent="0.25">
      <c r="A13" s="156" t="s">
        <v>92</v>
      </c>
      <c r="B13" s="46" t="str">
        <f>VLOOKUP(A13,'Annex 1 LV, HV &amp; UMS charges_L'!$A$13:$B$45,2,0)</f>
        <v>L62, R62</v>
      </c>
      <c r="C13" s="155">
        <v>0</v>
      </c>
      <c r="D13" s="173"/>
      <c r="E13" s="250">
        <v>0</v>
      </c>
    </row>
    <row r="14" spans="1:5" ht="27.75" customHeight="1" x14ac:dyDescent="0.25">
      <c r="A14" s="156" t="s">
        <v>94</v>
      </c>
      <c r="B14" s="46" t="str">
        <f>VLOOKUP(A14,'Annex 1 LV, HV &amp; UMS charges_L'!$A$13:$B$45,2,0)</f>
        <v>L63, R63</v>
      </c>
      <c r="C14" s="155">
        <v>0</v>
      </c>
      <c r="D14" s="173"/>
      <c r="E14" s="250">
        <v>0</v>
      </c>
    </row>
    <row r="15" spans="1:5" ht="27.75" customHeight="1" x14ac:dyDescent="0.25">
      <c r="A15" s="160" t="s">
        <v>96</v>
      </c>
      <c r="B15" s="46" t="str">
        <f>VLOOKUP(A15,'Annex 1 LV, HV &amp; UMS charges_L'!$A$13:$B$45,2,0)</f>
        <v>L64, R64</v>
      </c>
      <c r="C15" s="155">
        <v>0</v>
      </c>
      <c r="D15" s="173"/>
      <c r="E15" s="250">
        <v>0</v>
      </c>
    </row>
    <row r="16" spans="1:5" ht="27.75" customHeight="1" x14ac:dyDescent="0.25">
      <c r="A16" s="160" t="s">
        <v>98</v>
      </c>
      <c r="B16" s="46" t="str">
        <f>VLOOKUP(A16,'Annex 1 LV, HV &amp; UMS charges_L'!$A$13:$B$45,2,0)</f>
        <v>L35</v>
      </c>
      <c r="C16" s="155">
        <v>0</v>
      </c>
      <c r="D16" s="173"/>
      <c r="E16" s="250">
        <v>0</v>
      </c>
    </row>
    <row r="17" spans="1:5" ht="27.75" customHeight="1" x14ac:dyDescent="0.25">
      <c r="A17" s="160" t="s">
        <v>100</v>
      </c>
      <c r="B17" s="46" t="str">
        <f>VLOOKUP(A17,'Annex 1 LV, HV &amp; UMS charges_L'!$A$13:$B$45,2,0)</f>
        <v>L36</v>
      </c>
      <c r="C17" s="155">
        <v>0</v>
      </c>
      <c r="D17" s="173"/>
      <c r="E17" s="250">
        <v>0</v>
      </c>
    </row>
    <row r="18" spans="1:5" ht="27.75" customHeight="1" x14ac:dyDescent="0.25">
      <c r="A18" s="160" t="s">
        <v>102</v>
      </c>
      <c r="B18" s="46" t="str">
        <f>VLOOKUP(A18,'Annex 1 LV, HV &amp; UMS charges_L'!$A$13:$B$45,2,0)</f>
        <v>L37</v>
      </c>
      <c r="C18" s="155">
        <v>0</v>
      </c>
      <c r="D18" s="173"/>
      <c r="E18" s="250">
        <v>0</v>
      </c>
    </row>
    <row r="19" spans="1:5" ht="27.75" customHeight="1" x14ac:dyDescent="0.25">
      <c r="A19" s="160" t="s">
        <v>104</v>
      </c>
      <c r="B19" s="46" t="str">
        <f>VLOOKUP(A19,'Annex 1 LV, HV &amp; UMS charges_L'!$A$13:$B$45,2,0)</f>
        <v>L38</v>
      </c>
      <c r="C19" s="155">
        <v>0</v>
      </c>
      <c r="D19" s="173"/>
      <c r="E19" s="250">
        <v>0</v>
      </c>
    </row>
    <row r="20" spans="1:5" ht="27.75" customHeight="1" x14ac:dyDescent="0.25">
      <c r="A20" s="160" t="s">
        <v>106</v>
      </c>
      <c r="B20" s="46" t="str">
        <f>VLOOKUP(A20,'Annex 1 LV, HV &amp; UMS charges_L'!$A$13:$B$45,2,0)</f>
        <v>L39</v>
      </c>
      <c r="C20" s="155">
        <v>0</v>
      </c>
      <c r="D20" s="173"/>
      <c r="E20" s="250">
        <v>0</v>
      </c>
    </row>
    <row r="21" spans="1:5" ht="27.75" customHeight="1" x14ac:dyDescent="0.25">
      <c r="A21" s="160" t="s">
        <v>108</v>
      </c>
      <c r="B21" s="46" t="str">
        <f>VLOOKUP(A21,'Annex 1 LV, HV &amp; UMS charges_L'!$A$13:$B$45,2,0)</f>
        <v>L25, L40</v>
      </c>
      <c r="C21" s="155">
        <v>0</v>
      </c>
      <c r="D21" s="173"/>
      <c r="E21" s="250">
        <v>0</v>
      </c>
    </row>
    <row r="22" spans="1:5" ht="27.75" customHeight="1" x14ac:dyDescent="0.25">
      <c r="A22" s="160" t="s">
        <v>110</v>
      </c>
      <c r="B22" s="46" t="str">
        <f>VLOOKUP(A22,'Annex 1 LV, HV &amp; UMS charges_L'!$A$13:$B$45,2,0)</f>
        <v>L26, L41</v>
      </c>
      <c r="C22" s="155">
        <v>0</v>
      </c>
      <c r="D22" s="173"/>
      <c r="E22" s="250">
        <v>0</v>
      </c>
    </row>
    <row r="23" spans="1:5" ht="27.75" customHeight="1" x14ac:dyDescent="0.25">
      <c r="A23" s="156" t="s">
        <v>112</v>
      </c>
      <c r="B23" s="46" t="str">
        <f>VLOOKUP(A23,'Annex 1 LV, HV &amp; UMS charges_L'!$A$13:$B$45,2,0)</f>
        <v>L27, L42</v>
      </c>
      <c r="C23" s="155">
        <v>0</v>
      </c>
      <c r="D23" s="173"/>
      <c r="E23" s="250">
        <v>0</v>
      </c>
    </row>
    <row r="24" spans="1:5" ht="27.75" customHeight="1" x14ac:dyDescent="0.25">
      <c r="A24" s="156" t="s">
        <v>114</v>
      </c>
      <c r="B24" s="46" t="str">
        <f>VLOOKUP(A24,'Annex 1 LV, HV &amp; UMS charges_L'!$A$13:$B$45,2,0)</f>
        <v>L28, L43</v>
      </c>
      <c r="C24" s="155">
        <v>0</v>
      </c>
      <c r="D24" s="173"/>
      <c r="E24" s="250">
        <v>0</v>
      </c>
    </row>
    <row r="25" spans="1:5" ht="27.75" customHeight="1" x14ac:dyDescent="0.25">
      <c r="A25" s="156" t="s">
        <v>116</v>
      </c>
      <c r="B25" s="46" t="str">
        <f>VLOOKUP(A25,'Annex 1 LV, HV &amp; UMS charges_L'!$A$13:$B$45,2,0)</f>
        <v>L29, L44</v>
      </c>
      <c r="C25" s="155">
        <v>0</v>
      </c>
      <c r="D25" s="173"/>
      <c r="E25" s="250">
        <v>0</v>
      </c>
    </row>
    <row r="26" spans="1:5" ht="27.75" customHeight="1" x14ac:dyDescent="0.25">
      <c r="A26" s="156" t="s">
        <v>518</v>
      </c>
      <c r="B26" s="46"/>
      <c r="C26" s="171" t="s">
        <v>74</v>
      </c>
      <c r="D26" s="172">
        <v>0</v>
      </c>
      <c r="E26" s="250">
        <v>0</v>
      </c>
    </row>
    <row r="27" spans="1:5" ht="27.75" customHeight="1" x14ac:dyDescent="0.25">
      <c r="A27" s="156" t="s">
        <v>520</v>
      </c>
      <c r="B27" s="46"/>
      <c r="C27" s="155" t="s">
        <v>78</v>
      </c>
      <c r="D27" s="173"/>
      <c r="E27" s="250">
        <v>0</v>
      </c>
    </row>
    <row r="28" spans="1:5" ht="27.75" customHeight="1" x14ac:dyDescent="0.25">
      <c r="A28" s="156" t="s">
        <v>521</v>
      </c>
      <c r="B28" s="46"/>
      <c r="C28" s="155" t="s">
        <v>78</v>
      </c>
      <c r="D28" s="173"/>
      <c r="E28" s="250">
        <v>0</v>
      </c>
    </row>
    <row r="29" spans="1:5" ht="27.75" customHeight="1" x14ac:dyDescent="0.25">
      <c r="A29" s="156" t="s">
        <v>522</v>
      </c>
      <c r="B29" s="46"/>
      <c r="C29" s="155" t="s">
        <v>78</v>
      </c>
      <c r="D29" s="173"/>
      <c r="E29" s="250">
        <v>0</v>
      </c>
    </row>
    <row r="30" spans="1:5" ht="27.75" customHeight="1" x14ac:dyDescent="0.25">
      <c r="A30" s="156" t="s">
        <v>523</v>
      </c>
      <c r="B30" s="46"/>
      <c r="C30" s="155" t="s">
        <v>78</v>
      </c>
      <c r="D30" s="173"/>
      <c r="E30" s="250">
        <v>0</v>
      </c>
    </row>
    <row r="31" spans="1:5" ht="27.75" customHeight="1" x14ac:dyDescent="0.25">
      <c r="A31" s="156" t="s">
        <v>524</v>
      </c>
      <c r="B31" s="46"/>
      <c r="C31" s="155" t="s">
        <v>78</v>
      </c>
      <c r="D31" s="173"/>
      <c r="E31" s="250">
        <v>0</v>
      </c>
    </row>
    <row r="32" spans="1:5" ht="27.75" customHeight="1" x14ac:dyDescent="0.25">
      <c r="A32" s="156" t="s">
        <v>526</v>
      </c>
      <c r="B32" s="46"/>
      <c r="C32" s="155">
        <v>0</v>
      </c>
      <c r="D32" s="173"/>
      <c r="E32" s="250">
        <v>0</v>
      </c>
    </row>
    <row r="33" spans="1:5" ht="27.75" customHeight="1" x14ac:dyDescent="0.25">
      <c r="A33" s="156" t="s">
        <v>527</v>
      </c>
      <c r="B33" s="46"/>
      <c r="C33" s="155">
        <v>0</v>
      </c>
      <c r="D33" s="173"/>
      <c r="E33" s="250">
        <v>0</v>
      </c>
    </row>
    <row r="34" spans="1:5" ht="27.75" customHeight="1" x14ac:dyDescent="0.25">
      <c r="A34" s="156" t="s">
        <v>528</v>
      </c>
      <c r="B34" s="46"/>
      <c r="C34" s="155">
        <v>0</v>
      </c>
      <c r="D34" s="173"/>
      <c r="E34" s="250">
        <v>0</v>
      </c>
    </row>
    <row r="35" spans="1:5" ht="27.75" customHeight="1" x14ac:dyDescent="0.25">
      <c r="A35" s="156" t="s">
        <v>529</v>
      </c>
      <c r="B35" s="46"/>
      <c r="C35" s="155">
        <v>0</v>
      </c>
      <c r="D35" s="173"/>
      <c r="E35" s="250">
        <v>0</v>
      </c>
    </row>
    <row r="36" spans="1:5" ht="27.75" customHeight="1" x14ac:dyDescent="0.25">
      <c r="A36" s="156" t="s">
        <v>530</v>
      </c>
      <c r="B36" s="46"/>
      <c r="C36" s="155">
        <v>0</v>
      </c>
      <c r="D36" s="173"/>
      <c r="E36" s="250">
        <v>0</v>
      </c>
    </row>
    <row r="37" spans="1:5" ht="27.75" customHeight="1" x14ac:dyDescent="0.25">
      <c r="A37" s="160" t="s">
        <v>535</v>
      </c>
      <c r="B37" s="46"/>
      <c r="C37" s="171" t="s">
        <v>74</v>
      </c>
      <c r="D37" s="172">
        <v>0</v>
      </c>
      <c r="E37" s="250">
        <v>0</v>
      </c>
    </row>
    <row r="38" spans="1:5" ht="27.75" customHeight="1" x14ac:dyDescent="0.25">
      <c r="A38" s="156" t="s">
        <v>537</v>
      </c>
      <c r="B38" s="46"/>
      <c r="C38" s="155" t="s">
        <v>78</v>
      </c>
      <c r="D38" s="173"/>
      <c r="E38" s="250">
        <v>0</v>
      </c>
    </row>
    <row r="39" spans="1:5" ht="27.75" customHeight="1" x14ac:dyDescent="0.25">
      <c r="A39" s="156" t="s">
        <v>538</v>
      </c>
      <c r="B39" s="46"/>
      <c r="C39" s="155" t="s">
        <v>78</v>
      </c>
      <c r="D39" s="173"/>
      <c r="E39" s="250">
        <v>0</v>
      </c>
    </row>
    <row r="40" spans="1:5" ht="27.75" customHeight="1" x14ac:dyDescent="0.25">
      <c r="A40" s="156" t="s">
        <v>539</v>
      </c>
      <c r="B40" s="46"/>
      <c r="C40" s="155" t="s">
        <v>78</v>
      </c>
      <c r="D40" s="173"/>
      <c r="E40" s="250">
        <v>0</v>
      </c>
    </row>
    <row r="41" spans="1:5" ht="27.75" customHeight="1" x14ac:dyDescent="0.25">
      <c r="A41" s="156" t="s">
        <v>540</v>
      </c>
      <c r="B41" s="46"/>
      <c r="C41" s="155" t="s">
        <v>78</v>
      </c>
      <c r="D41" s="173"/>
      <c r="E41" s="250">
        <v>0</v>
      </c>
    </row>
    <row r="42" spans="1:5" ht="27.75" customHeight="1" x14ac:dyDescent="0.25">
      <c r="A42" s="156" t="s">
        <v>541</v>
      </c>
      <c r="B42" s="46"/>
      <c r="C42" s="155" t="s">
        <v>78</v>
      </c>
      <c r="D42" s="173"/>
      <c r="E42" s="250">
        <v>0</v>
      </c>
    </row>
    <row r="43" spans="1:5" ht="27.75" customHeight="1" x14ac:dyDescent="0.25">
      <c r="A43" s="156" t="s">
        <v>543</v>
      </c>
      <c r="B43" s="46"/>
      <c r="C43" s="155">
        <v>0</v>
      </c>
      <c r="D43" s="173"/>
      <c r="E43" s="250">
        <v>0</v>
      </c>
    </row>
    <row r="44" spans="1:5" ht="27.75" customHeight="1" x14ac:dyDescent="0.25">
      <c r="A44" s="156" t="s">
        <v>544</v>
      </c>
      <c r="B44" s="46"/>
      <c r="C44" s="155">
        <v>0</v>
      </c>
      <c r="D44" s="173"/>
      <c r="E44" s="250">
        <v>0</v>
      </c>
    </row>
    <row r="45" spans="1:5" ht="27.75" customHeight="1" x14ac:dyDescent="0.25">
      <c r="A45" s="156" t="s">
        <v>545</v>
      </c>
      <c r="B45" s="46"/>
      <c r="C45" s="155">
        <v>0</v>
      </c>
      <c r="D45" s="173"/>
      <c r="E45" s="250">
        <v>0</v>
      </c>
    </row>
    <row r="46" spans="1:5" ht="27.75" customHeight="1" x14ac:dyDescent="0.25">
      <c r="A46" s="156" t="s">
        <v>546</v>
      </c>
      <c r="B46" s="46"/>
      <c r="C46" s="155">
        <v>0</v>
      </c>
      <c r="D46" s="173"/>
      <c r="E46" s="250">
        <v>0</v>
      </c>
    </row>
    <row r="47" spans="1:5" ht="27.75" customHeight="1" x14ac:dyDescent="0.25">
      <c r="A47" s="156" t="s">
        <v>547</v>
      </c>
      <c r="B47" s="46"/>
      <c r="C47" s="155">
        <v>0</v>
      </c>
      <c r="D47" s="173"/>
      <c r="E47" s="250">
        <v>0</v>
      </c>
    </row>
    <row r="48" spans="1:5" ht="27.75" customHeight="1" x14ac:dyDescent="0.25">
      <c r="A48" s="156" t="s">
        <v>548</v>
      </c>
      <c r="B48" s="46"/>
      <c r="C48" s="155">
        <v>0</v>
      </c>
      <c r="D48" s="173"/>
      <c r="E48" s="250">
        <v>0</v>
      </c>
    </row>
    <row r="49" spans="1:5" ht="27.75" customHeight="1" x14ac:dyDescent="0.25">
      <c r="A49" s="156" t="s">
        <v>549</v>
      </c>
      <c r="B49" s="46"/>
      <c r="C49" s="155">
        <v>0</v>
      </c>
      <c r="D49" s="173"/>
      <c r="E49" s="250">
        <v>0</v>
      </c>
    </row>
    <row r="50" spans="1:5" ht="27.75" customHeight="1" x14ac:dyDescent="0.25">
      <c r="A50" s="156" t="s">
        <v>550</v>
      </c>
      <c r="B50" s="46"/>
      <c r="C50" s="155">
        <v>0</v>
      </c>
      <c r="D50" s="173"/>
      <c r="E50" s="250">
        <v>0</v>
      </c>
    </row>
    <row r="51" spans="1:5" ht="27.75" customHeight="1" x14ac:dyDescent="0.25">
      <c r="A51" s="156" t="s">
        <v>551</v>
      </c>
      <c r="B51" s="46"/>
      <c r="C51" s="155">
        <v>0</v>
      </c>
      <c r="D51" s="173"/>
      <c r="E51" s="250">
        <v>0</v>
      </c>
    </row>
    <row r="52" spans="1:5" ht="27.75" customHeight="1" x14ac:dyDescent="0.25">
      <c r="A52" s="156" t="s">
        <v>552</v>
      </c>
      <c r="B52" s="46"/>
      <c r="C52" s="155">
        <v>0</v>
      </c>
      <c r="D52" s="173"/>
      <c r="E52" s="250">
        <v>0</v>
      </c>
    </row>
    <row r="53" spans="1:5" ht="27.75" customHeight="1" x14ac:dyDescent="0.25">
      <c r="A53" s="156" t="s">
        <v>553</v>
      </c>
      <c r="B53" s="46"/>
      <c r="C53" s="155">
        <v>0</v>
      </c>
      <c r="D53" s="173"/>
      <c r="E53" s="250">
        <v>0</v>
      </c>
    </row>
    <row r="54" spans="1:5" ht="27.75" customHeight="1" x14ac:dyDescent="0.25">
      <c r="A54" s="156" t="s">
        <v>554</v>
      </c>
      <c r="B54" s="46"/>
      <c r="C54" s="155">
        <v>0</v>
      </c>
      <c r="D54" s="173"/>
      <c r="E54" s="250">
        <v>0</v>
      </c>
    </row>
    <row r="55" spans="1:5" ht="27.75" customHeight="1" x14ac:dyDescent="0.25">
      <c r="A55" s="156" t="s">
        <v>555</v>
      </c>
      <c r="B55" s="46"/>
      <c r="C55" s="155">
        <v>0</v>
      </c>
      <c r="D55" s="173"/>
      <c r="E55" s="250">
        <v>0</v>
      </c>
    </row>
    <row r="56" spans="1:5" ht="27.75" customHeight="1" x14ac:dyDescent="0.25">
      <c r="A56" s="156" t="s">
        <v>556</v>
      </c>
      <c r="B56" s="46"/>
      <c r="C56" s="155">
        <v>0</v>
      </c>
      <c r="D56" s="173"/>
      <c r="E56" s="250">
        <v>0</v>
      </c>
    </row>
    <row r="57" spans="1:5" ht="27.75" customHeight="1" x14ac:dyDescent="0.25">
      <c r="A57" s="156" t="s">
        <v>557</v>
      </c>
      <c r="B57" s="46"/>
      <c r="C57" s="155">
        <v>0</v>
      </c>
      <c r="D57" s="173"/>
      <c r="E57" s="250">
        <v>0</v>
      </c>
    </row>
    <row r="58" spans="1:5" ht="27.75" customHeight="1" x14ac:dyDescent="0.25">
      <c r="A58" s="156" t="s">
        <v>564</v>
      </c>
      <c r="B58" s="46"/>
      <c r="C58" s="171" t="s">
        <v>74</v>
      </c>
      <c r="D58" s="172">
        <v>0</v>
      </c>
      <c r="E58" s="250">
        <v>0</v>
      </c>
    </row>
    <row r="59" spans="1:5" ht="27.75" customHeight="1" x14ac:dyDescent="0.25">
      <c r="A59" s="156" t="s">
        <v>566</v>
      </c>
      <c r="B59" s="46"/>
      <c r="C59" s="155" t="s">
        <v>78</v>
      </c>
      <c r="D59" s="173"/>
      <c r="E59" s="250">
        <v>0</v>
      </c>
    </row>
    <row r="60" spans="1:5" ht="27.75" customHeight="1" x14ac:dyDescent="0.25">
      <c r="A60" s="156" t="s">
        <v>567</v>
      </c>
      <c r="B60" s="46"/>
      <c r="C60" s="155" t="s">
        <v>78</v>
      </c>
      <c r="D60" s="173"/>
      <c r="E60" s="250">
        <v>0</v>
      </c>
    </row>
    <row r="61" spans="1:5" ht="27.75" customHeight="1" x14ac:dyDescent="0.25">
      <c r="A61" s="156" t="s">
        <v>568</v>
      </c>
      <c r="B61" s="46"/>
      <c r="C61" s="155" t="s">
        <v>78</v>
      </c>
      <c r="D61" s="173"/>
      <c r="E61" s="250">
        <v>0</v>
      </c>
    </row>
    <row r="62" spans="1:5" ht="27.75" customHeight="1" x14ac:dyDescent="0.25">
      <c r="A62" s="156" t="s">
        <v>569</v>
      </c>
      <c r="B62" s="46"/>
      <c r="C62" s="155" t="s">
        <v>78</v>
      </c>
      <c r="D62" s="173"/>
      <c r="E62" s="250">
        <v>0</v>
      </c>
    </row>
    <row r="63" spans="1:5" ht="27.75" customHeight="1" x14ac:dyDescent="0.25">
      <c r="A63" s="156" t="s">
        <v>570</v>
      </c>
      <c r="B63" s="46"/>
      <c r="C63" s="155" t="s">
        <v>78</v>
      </c>
      <c r="D63" s="173"/>
      <c r="E63" s="250">
        <v>0</v>
      </c>
    </row>
    <row r="64" spans="1:5" ht="27.75" customHeight="1" x14ac:dyDescent="0.25">
      <c r="A64" s="156" t="s">
        <v>572</v>
      </c>
      <c r="B64" s="46"/>
      <c r="C64" s="155">
        <v>0</v>
      </c>
      <c r="D64" s="173"/>
      <c r="E64" s="250">
        <v>0</v>
      </c>
    </row>
    <row r="65" spans="1:5" ht="27.75" customHeight="1" x14ac:dyDescent="0.25">
      <c r="A65" s="156" t="s">
        <v>573</v>
      </c>
      <c r="B65" s="46"/>
      <c r="C65" s="155">
        <v>0</v>
      </c>
      <c r="D65" s="173"/>
      <c r="E65" s="250">
        <v>0</v>
      </c>
    </row>
    <row r="66" spans="1:5" ht="27.75" customHeight="1" x14ac:dyDescent="0.25">
      <c r="A66" s="156" t="s">
        <v>574</v>
      </c>
      <c r="B66" s="46"/>
      <c r="C66" s="155">
        <v>0</v>
      </c>
      <c r="D66" s="173"/>
      <c r="E66" s="250">
        <v>0</v>
      </c>
    </row>
    <row r="67" spans="1:5" ht="27.75" customHeight="1" x14ac:dyDescent="0.25">
      <c r="A67" s="156" t="s">
        <v>575</v>
      </c>
      <c r="B67" s="46"/>
      <c r="C67" s="155">
        <v>0</v>
      </c>
      <c r="D67" s="173"/>
      <c r="E67" s="250">
        <v>0</v>
      </c>
    </row>
    <row r="68" spans="1:5" ht="27.75" customHeight="1" x14ac:dyDescent="0.25">
      <c r="A68" s="156" t="s">
        <v>576</v>
      </c>
      <c r="B68" s="46"/>
      <c r="C68" s="155">
        <v>0</v>
      </c>
      <c r="D68" s="173"/>
      <c r="E68" s="250">
        <v>0</v>
      </c>
    </row>
    <row r="69" spans="1:5" ht="27.75" customHeight="1" x14ac:dyDescent="0.25">
      <c r="A69" s="156" t="s">
        <v>577</v>
      </c>
      <c r="B69" s="46"/>
      <c r="C69" s="155">
        <v>0</v>
      </c>
      <c r="D69" s="173"/>
      <c r="E69" s="250">
        <v>0</v>
      </c>
    </row>
    <row r="70" spans="1:5" ht="27.75" customHeight="1" x14ac:dyDescent="0.25">
      <c r="A70" s="156" t="s">
        <v>578</v>
      </c>
      <c r="B70" s="46"/>
      <c r="C70" s="155">
        <v>0</v>
      </c>
      <c r="D70" s="173"/>
      <c r="E70" s="250">
        <v>0</v>
      </c>
    </row>
    <row r="71" spans="1:5" ht="27.75" customHeight="1" x14ac:dyDescent="0.25">
      <c r="A71" s="156" t="s">
        <v>579</v>
      </c>
      <c r="B71" s="46"/>
      <c r="C71" s="155">
        <v>0</v>
      </c>
      <c r="D71" s="173"/>
      <c r="E71" s="250">
        <v>0</v>
      </c>
    </row>
    <row r="72" spans="1:5" ht="27.75" customHeight="1" x14ac:dyDescent="0.25">
      <c r="A72" s="156" t="s">
        <v>580</v>
      </c>
      <c r="B72" s="46"/>
      <c r="C72" s="155">
        <v>0</v>
      </c>
      <c r="D72" s="173"/>
      <c r="E72" s="250">
        <v>0</v>
      </c>
    </row>
    <row r="73" spans="1:5" ht="27.75" customHeight="1" x14ac:dyDescent="0.25">
      <c r="A73" s="156" t="s">
        <v>581</v>
      </c>
      <c r="B73" s="46"/>
      <c r="C73" s="155">
        <v>0</v>
      </c>
      <c r="D73" s="173"/>
      <c r="E73" s="250">
        <v>0</v>
      </c>
    </row>
    <row r="74" spans="1:5" ht="27.75" customHeight="1" x14ac:dyDescent="0.25">
      <c r="A74" s="156" t="s">
        <v>582</v>
      </c>
      <c r="B74" s="46"/>
      <c r="C74" s="155">
        <v>0</v>
      </c>
      <c r="D74" s="173"/>
      <c r="E74" s="250">
        <v>0</v>
      </c>
    </row>
    <row r="75" spans="1:5" ht="27.75" customHeight="1" x14ac:dyDescent="0.25">
      <c r="A75" s="156" t="s">
        <v>583</v>
      </c>
      <c r="B75" s="46"/>
      <c r="C75" s="155">
        <v>0</v>
      </c>
      <c r="D75" s="173"/>
      <c r="E75" s="250">
        <v>0</v>
      </c>
    </row>
    <row r="76" spans="1:5" ht="27.75" customHeight="1" x14ac:dyDescent="0.25">
      <c r="A76" s="156" t="s">
        <v>584</v>
      </c>
      <c r="B76" s="46"/>
      <c r="C76" s="155">
        <v>0</v>
      </c>
      <c r="D76" s="173"/>
      <c r="E76" s="250">
        <v>0</v>
      </c>
    </row>
    <row r="77" spans="1:5" ht="27.75" customHeight="1" x14ac:dyDescent="0.25">
      <c r="A77" s="156" t="s">
        <v>585</v>
      </c>
      <c r="B77" s="46"/>
      <c r="C77" s="155">
        <v>0</v>
      </c>
      <c r="D77" s="173"/>
      <c r="E77" s="250">
        <v>0</v>
      </c>
    </row>
    <row r="78" spans="1:5" ht="27.75" customHeight="1" x14ac:dyDescent="0.25">
      <c r="A78" s="156" t="s">
        <v>586</v>
      </c>
      <c r="B78" s="46"/>
      <c r="C78" s="155">
        <v>0</v>
      </c>
      <c r="D78" s="173"/>
      <c r="E78" s="250">
        <v>0</v>
      </c>
    </row>
    <row r="79" spans="1:5" ht="27.75" customHeight="1" x14ac:dyDescent="0.25">
      <c r="A79" s="156" t="s">
        <v>593</v>
      </c>
      <c r="B79" s="46"/>
      <c r="C79" s="171" t="s">
        <v>74</v>
      </c>
      <c r="D79" s="172">
        <v>0</v>
      </c>
      <c r="E79" s="250">
        <v>0</v>
      </c>
    </row>
    <row r="80" spans="1:5" ht="27.75" customHeight="1" x14ac:dyDescent="0.25">
      <c r="A80" s="156" t="s">
        <v>595</v>
      </c>
      <c r="B80" s="46"/>
      <c r="C80" s="155" t="s">
        <v>78</v>
      </c>
      <c r="D80" s="173"/>
      <c r="E80" s="250">
        <v>0</v>
      </c>
    </row>
    <row r="81" spans="1:5" ht="27.75" customHeight="1" x14ac:dyDescent="0.25">
      <c r="A81" s="156" t="s">
        <v>596</v>
      </c>
      <c r="B81" s="46"/>
      <c r="C81" s="155" t="s">
        <v>78</v>
      </c>
      <c r="D81" s="173"/>
      <c r="E81" s="250">
        <v>0</v>
      </c>
    </row>
    <row r="82" spans="1:5" ht="27.75" customHeight="1" x14ac:dyDescent="0.25">
      <c r="A82" s="156" t="s">
        <v>597</v>
      </c>
      <c r="B82" s="46"/>
      <c r="C82" s="155" t="s">
        <v>78</v>
      </c>
      <c r="D82" s="173"/>
      <c r="E82" s="250">
        <v>0</v>
      </c>
    </row>
    <row r="83" spans="1:5" ht="27.75" customHeight="1" x14ac:dyDescent="0.25">
      <c r="A83" s="156" t="s">
        <v>598</v>
      </c>
      <c r="B83" s="46"/>
      <c r="C83" s="155" t="s">
        <v>78</v>
      </c>
      <c r="D83" s="173"/>
      <c r="E83" s="250">
        <v>0</v>
      </c>
    </row>
    <row r="84" spans="1:5" ht="27.75" customHeight="1" x14ac:dyDescent="0.25">
      <c r="A84" s="156" t="s">
        <v>599</v>
      </c>
      <c r="B84" s="46"/>
      <c r="C84" s="155" t="s">
        <v>78</v>
      </c>
      <c r="D84" s="173"/>
      <c r="E84" s="250">
        <v>0</v>
      </c>
    </row>
    <row r="85" spans="1:5" ht="27.75" customHeight="1" x14ac:dyDescent="0.25">
      <c r="A85" s="156" t="s">
        <v>601</v>
      </c>
      <c r="B85" s="46"/>
      <c r="C85" s="155">
        <v>0</v>
      </c>
      <c r="D85" s="173"/>
      <c r="E85" s="250">
        <v>0</v>
      </c>
    </row>
    <row r="86" spans="1:5" ht="27.75" customHeight="1" x14ac:dyDescent="0.25">
      <c r="A86" s="156" t="s">
        <v>602</v>
      </c>
      <c r="B86" s="46"/>
      <c r="C86" s="155">
        <v>0</v>
      </c>
      <c r="D86" s="173"/>
      <c r="E86" s="250">
        <v>0</v>
      </c>
    </row>
    <row r="87" spans="1:5" ht="27.75" customHeight="1" x14ac:dyDescent="0.25">
      <c r="A87" s="156" t="s">
        <v>603</v>
      </c>
      <c r="B87" s="46"/>
      <c r="C87" s="155">
        <v>0</v>
      </c>
      <c r="D87" s="173"/>
      <c r="E87" s="250">
        <v>0</v>
      </c>
    </row>
    <row r="88" spans="1:5" ht="27.75" customHeight="1" x14ac:dyDescent="0.25">
      <c r="A88" s="156" t="s">
        <v>604</v>
      </c>
      <c r="B88" s="46"/>
      <c r="C88" s="155">
        <v>0</v>
      </c>
      <c r="D88" s="173"/>
      <c r="E88" s="250">
        <v>0</v>
      </c>
    </row>
    <row r="89" spans="1:5" ht="27.75" customHeight="1" x14ac:dyDescent="0.25">
      <c r="A89" s="156" t="s">
        <v>605</v>
      </c>
      <c r="B89" s="46"/>
      <c r="C89" s="155">
        <v>0</v>
      </c>
      <c r="D89" s="173"/>
      <c r="E89" s="250">
        <v>0</v>
      </c>
    </row>
    <row r="90" spans="1:5" ht="27.75" customHeight="1" x14ac:dyDescent="0.25">
      <c r="A90" s="156" t="s">
        <v>606</v>
      </c>
      <c r="B90" s="46"/>
      <c r="C90" s="155">
        <v>0</v>
      </c>
      <c r="D90" s="173"/>
      <c r="E90" s="250">
        <v>0</v>
      </c>
    </row>
    <row r="91" spans="1:5" ht="27.75" customHeight="1" x14ac:dyDescent="0.25">
      <c r="A91" s="156" t="s">
        <v>607</v>
      </c>
      <c r="B91" s="46"/>
      <c r="C91" s="155">
        <v>0</v>
      </c>
      <c r="D91" s="173"/>
      <c r="E91" s="250">
        <v>0</v>
      </c>
    </row>
    <row r="92" spans="1:5" ht="27.75" customHeight="1" x14ac:dyDescent="0.25">
      <c r="A92" s="156" t="s">
        <v>608</v>
      </c>
      <c r="B92" s="46"/>
      <c r="C92" s="155">
        <v>0</v>
      </c>
      <c r="D92" s="173"/>
      <c r="E92" s="250">
        <v>0</v>
      </c>
    </row>
    <row r="93" spans="1:5" ht="27.75" customHeight="1" x14ac:dyDescent="0.25">
      <c r="A93" s="156" t="s">
        <v>609</v>
      </c>
      <c r="B93" s="46"/>
      <c r="C93" s="155">
        <v>0</v>
      </c>
      <c r="D93" s="173"/>
      <c r="E93" s="250">
        <v>0</v>
      </c>
    </row>
    <row r="94" spans="1:5" ht="27.75" customHeight="1" x14ac:dyDescent="0.25">
      <c r="A94" s="156" t="s">
        <v>610</v>
      </c>
      <c r="B94" s="46"/>
      <c r="C94" s="155">
        <v>0</v>
      </c>
      <c r="D94" s="173"/>
      <c r="E94" s="250">
        <v>0</v>
      </c>
    </row>
    <row r="95" spans="1:5" ht="27.75" customHeight="1" x14ac:dyDescent="0.25">
      <c r="A95" s="156" t="s">
        <v>611</v>
      </c>
      <c r="B95" s="46"/>
      <c r="C95" s="155">
        <v>0</v>
      </c>
      <c r="D95" s="173"/>
      <c r="E95" s="250">
        <v>0</v>
      </c>
    </row>
    <row r="96" spans="1:5" ht="27.75" customHeight="1" x14ac:dyDescent="0.25">
      <c r="A96" s="156" t="s">
        <v>612</v>
      </c>
      <c r="B96" s="46"/>
      <c r="C96" s="155">
        <v>0</v>
      </c>
      <c r="D96" s="173"/>
      <c r="E96" s="250">
        <v>0</v>
      </c>
    </row>
    <row r="97" spans="1:5" ht="27.75" customHeight="1" x14ac:dyDescent="0.25">
      <c r="A97" s="156" t="s">
        <v>613</v>
      </c>
      <c r="B97" s="46"/>
      <c r="C97" s="155">
        <v>0</v>
      </c>
      <c r="D97" s="173"/>
      <c r="E97" s="250">
        <v>0</v>
      </c>
    </row>
    <row r="98" spans="1:5" ht="27.75" customHeight="1" x14ac:dyDescent="0.25">
      <c r="A98" s="156" t="s">
        <v>614</v>
      </c>
      <c r="B98" s="46"/>
      <c r="C98" s="155">
        <v>0</v>
      </c>
      <c r="D98" s="173"/>
      <c r="E98" s="250">
        <v>0</v>
      </c>
    </row>
    <row r="99" spans="1:5" ht="27.75" customHeight="1" x14ac:dyDescent="0.25">
      <c r="A99" s="156" t="s">
        <v>615</v>
      </c>
      <c r="B99" s="46"/>
      <c r="C99" s="155">
        <v>0</v>
      </c>
      <c r="D99" s="173"/>
      <c r="E99" s="250">
        <v>0</v>
      </c>
    </row>
    <row r="100" spans="1:5" ht="27.75" customHeight="1" x14ac:dyDescent="0.25">
      <c r="A100" s="156" t="s">
        <v>622</v>
      </c>
      <c r="B100" s="46"/>
      <c r="C100" s="171" t="s">
        <v>74</v>
      </c>
      <c r="D100" s="172">
        <v>0</v>
      </c>
      <c r="E100" s="250">
        <v>0</v>
      </c>
    </row>
    <row r="101" spans="1:5" ht="27.75" customHeight="1" x14ac:dyDescent="0.25">
      <c r="A101" s="156" t="s">
        <v>624</v>
      </c>
      <c r="B101" s="46"/>
      <c r="C101" s="155" t="s">
        <v>78</v>
      </c>
      <c r="D101" s="173"/>
      <c r="E101" s="250">
        <v>0</v>
      </c>
    </row>
    <row r="102" spans="1:5" ht="27.75" customHeight="1" x14ac:dyDescent="0.25">
      <c r="A102" s="156" t="s">
        <v>625</v>
      </c>
      <c r="B102" s="46"/>
      <c r="C102" s="155" t="s">
        <v>78</v>
      </c>
      <c r="D102" s="173"/>
      <c r="E102" s="250">
        <v>0</v>
      </c>
    </row>
    <row r="103" spans="1:5" ht="27.75" customHeight="1" x14ac:dyDescent="0.25">
      <c r="A103" s="156" t="s">
        <v>626</v>
      </c>
      <c r="B103" s="46"/>
      <c r="C103" s="155" t="s">
        <v>78</v>
      </c>
      <c r="D103" s="173"/>
      <c r="E103" s="250">
        <v>0</v>
      </c>
    </row>
    <row r="104" spans="1:5" ht="27.75" customHeight="1" x14ac:dyDescent="0.25">
      <c r="A104" s="156" t="s">
        <v>627</v>
      </c>
      <c r="B104" s="46"/>
      <c r="C104" s="155" t="s">
        <v>78</v>
      </c>
      <c r="D104" s="173"/>
      <c r="E104" s="250">
        <v>0</v>
      </c>
    </row>
    <row r="105" spans="1:5" ht="27.75" customHeight="1" x14ac:dyDescent="0.25">
      <c r="A105" s="156" t="s">
        <v>628</v>
      </c>
      <c r="B105" s="46"/>
      <c r="C105" s="155" t="s">
        <v>78</v>
      </c>
      <c r="D105" s="173"/>
      <c r="E105" s="250">
        <v>0</v>
      </c>
    </row>
    <row r="106" spans="1:5" ht="27.75" customHeight="1" x14ac:dyDescent="0.25">
      <c r="A106" s="156" t="s">
        <v>630</v>
      </c>
      <c r="B106" s="46"/>
      <c r="C106" s="155">
        <v>0</v>
      </c>
      <c r="D106" s="173"/>
      <c r="E106" s="250">
        <v>0</v>
      </c>
    </row>
    <row r="107" spans="1:5" ht="27.75" customHeight="1" x14ac:dyDescent="0.25">
      <c r="A107" s="156" t="s">
        <v>631</v>
      </c>
      <c r="B107" s="46"/>
      <c r="C107" s="155">
        <v>0</v>
      </c>
      <c r="D107" s="173"/>
      <c r="E107" s="250">
        <v>0</v>
      </c>
    </row>
    <row r="108" spans="1:5" ht="27.75" customHeight="1" x14ac:dyDescent="0.25">
      <c r="A108" s="156" t="s">
        <v>632</v>
      </c>
      <c r="B108" s="46"/>
      <c r="C108" s="155">
        <v>0</v>
      </c>
      <c r="D108" s="173"/>
      <c r="E108" s="250">
        <v>0</v>
      </c>
    </row>
    <row r="109" spans="1:5" ht="27.75" customHeight="1" x14ac:dyDescent="0.25">
      <c r="A109" s="156" t="s">
        <v>633</v>
      </c>
      <c r="B109" s="46"/>
      <c r="C109" s="155">
        <v>0</v>
      </c>
      <c r="D109" s="173"/>
      <c r="E109" s="250">
        <v>0</v>
      </c>
    </row>
    <row r="110" spans="1:5" ht="27.75" customHeight="1" x14ac:dyDescent="0.25">
      <c r="A110" s="156" t="s">
        <v>634</v>
      </c>
      <c r="B110" s="46"/>
      <c r="C110" s="155">
        <v>0</v>
      </c>
      <c r="D110" s="173"/>
      <c r="E110" s="250">
        <v>0</v>
      </c>
    </row>
    <row r="111" spans="1:5" ht="27.75" customHeight="1" x14ac:dyDescent="0.25">
      <c r="A111" s="156" t="s">
        <v>635</v>
      </c>
      <c r="B111" s="46"/>
      <c r="C111" s="155">
        <v>0</v>
      </c>
      <c r="D111" s="173"/>
      <c r="E111" s="250">
        <v>0</v>
      </c>
    </row>
    <row r="112" spans="1:5" ht="27.75" customHeight="1" x14ac:dyDescent="0.25">
      <c r="A112" s="156" t="s">
        <v>636</v>
      </c>
      <c r="B112" s="46"/>
      <c r="C112" s="155">
        <v>0</v>
      </c>
      <c r="D112" s="173"/>
      <c r="E112" s="250">
        <v>0</v>
      </c>
    </row>
    <row r="113" spans="1:5" ht="27.75" customHeight="1" x14ac:dyDescent="0.25">
      <c r="A113" s="156" t="s">
        <v>637</v>
      </c>
      <c r="B113" s="46"/>
      <c r="C113" s="155">
        <v>0</v>
      </c>
      <c r="D113" s="173"/>
      <c r="E113" s="250">
        <v>0</v>
      </c>
    </row>
    <row r="114" spans="1:5" ht="27.75" customHeight="1" x14ac:dyDescent="0.25">
      <c r="A114" s="156" t="s">
        <v>638</v>
      </c>
      <c r="B114" s="46"/>
      <c r="C114" s="155">
        <v>0</v>
      </c>
      <c r="D114" s="173"/>
      <c r="E114" s="250">
        <v>0</v>
      </c>
    </row>
    <row r="115" spans="1:5" ht="27.75" customHeight="1" x14ac:dyDescent="0.25">
      <c r="A115" s="156" t="s">
        <v>639</v>
      </c>
      <c r="B115" s="46"/>
      <c r="C115" s="155">
        <v>0</v>
      </c>
      <c r="D115" s="173"/>
      <c r="E115" s="250">
        <v>0</v>
      </c>
    </row>
    <row r="116" spans="1:5" ht="27.75" customHeight="1" x14ac:dyDescent="0.25">
      <c r="A116" s="156" t="s">
        <v>640</v>
      </c>
      <c r="B116" s="46"/>
      <c r="C116" s="155">
        <v>0</v>
      </c>
      <c r="D116" s="173"/>
      <c r="E116" s="250">
        <v>0</v>
      </c>
    </row>
    <row r="117" spans="1:5" ht="27.75" customHeight="1" x14ac:dyDescent="0.25">
      <c r="A117" s="156" t="s">
        <v>641</v>
      </c>
      <c r="B117" s="46"/>
      <c r="C117" s="155">
        <v>0</v>
      </c>
      <c r="D117" s="173"/>
      <c r="E117" s="250">
        <v>0</v>
      </c>
    </row>
    <row r="118" spans="1:5" ht="27.75" customHeight="1" x14ac:dyDescent="0.25">
      <c r="A118" s="156" t="s">
        <v>642</v>
      </c>
      <c r="B118" s="46"/>
      <c r="C118" s="155">
        <v>0</v>
      </c>
      <c r="D118" s="173"/>
      <c r="E118" s="250">
        <v>0</v>
      </c>
    </row>
    <row r="119" spans="1:5" ht="27.75" customHeight="1" x14ac:dyDescent="0.25">
      <c r="A119" s="156" t="s">
        <v>643</v>
      </c>
      <c r="B119" s="46"/>
      <c r="C119" s="155">
        <v>0</v>
      </c>
      <c r="D119" s="173"/>
      <c r="E119" s="250">
        <v>0</v>
      </c>
    </row>
    <row r="120" spans="1:5" ht="27.75" customHeight="1" x14ac:dyDescent="0.25">
      <c r="A120" s="156" t="s">
        <v>644</v>
      </c>
      <c r="B120" s="46"/>
      <c r="C120" s="155">
        <v>0</v>
      </c>
      <c r="D120" s="173"/>
      <c r="E120" s="250">
        <v>0</v>
      </c>
    </row>
    <row r="121" spans="1:5" ht="27.75" customHeight="1" x14ac:dyDescent="0.25">
      <c r="A121" s="156" t="s">
        <v>651</v>
      </c>
      <c r="B121" s="46"/>
      <c r="C121" s="171" t="s">
        <v>74</v>
      </c>
      <c r="D121" s="172">
        <v>0</v>
      </c>
      <c r="E121" s="250">
        <v>0</v>
      </c>
    </row>
    <row r="122" spans="1:5" ht="27.75" customHeight="1" x14ac:dyDescent="0.25">
      <c r="A122" s="156" t="s">
        <v>653</v>
      </c>
      <c r="B122" s="46"/>
      <c r="C122" s="155" t="s">
        <v>78</v>
      </c>
      <c r="D122" s="173"/>
      <c r="E122" s="250">
        <v>0</v>
      </c>
    </row>
    <row r="123" spans="1:5" ht="27.75" customHeight="1" x14ac:dyDescent="0.25">
      <c r="A123" s="156" t="s">
        <v>654</v>
      </c>
      <c r="B123" s="46"/>
      <c r="C123" s="155" t="s">
        <v>78</v>
      </c>
      <c r="D123" s="173"/>
      <c r="E123" s="250">
        <v>0</v>
      </c>
    </row>
    <row r="124" spans="1:5" ht="27.75" customHeight="1" x14ac:dyDescent="0.25">
      <c r="A124" s="156" t="s">
        <v>655</v>
      </c>
      <c r="B124" s="46"/>
      <c r="C124" s="155" t="s">
        <v>78</v>
      </c>
      <c r="D124" s="173"/>
      <c r="E124" s="250">
        <v>0</v>
      </c>
    </row>
    <row r="125" spans="1:5" ht="27.75" customHeight="1" x14ac:dyDescent="0.25">
      <c r="A125" s="156" t="s">
        <v>656</v>
      </c>
      <c r="B125" s="46"/>
      <c r="C125" s="155" t="s">
        <v>78</v>
      </c>
      <c r="D125" s="173"/>
      <c r="E125" s="250">
        <v>0</v>
      </c>
    </row>
    <row r="126" spans="1:5" ht="27.75" customHeight="1" x14ac:dyDescent="0.25">
      <c r="A126" s="156" t="s">
        <v>657</v>
      </c>
      <c r="B126" s="46"/>
      <c r="C126" s="155" t="s">
        <v>78</v>
      </c>
      <c r="D126" s="173"/>
      <c r="E126" s="250">
        <v>0</v>
      </c>
    </row>
    <row r="127" spans="1:5" ht="27.75" customHeight="1" x14ac:dyDescent="0.25">
      <c r="A127" s="156" t="s">
        <v>659</v>
      </c>
      <c r="B127" s="46"/>
      <c r="C127" s="155">
        <v>0</v>
      </c>
      <c r="D127" s="173"/>
      <c r="E127" s="250">
        <v>0</v>
      </c>
    </row>
    <row r="128" spans="1:5" ht="27.75" customHeight="1" x14ac:dyDescent="0.25">
      <c r="A128" s="156" t="s">
        <v>660</v>
      </c>
      <c r="B128" s="46"/>
      <c r="C128" s="155">
        <v>0</v>
      </c>
      <c r="D128" s="173"/>
      <c r="E128" s="250">
        <v>0</v>
      </c>
    </row>
    <row r="129" spans="1:5" ht="27.75" customHeight="1" x14ac:dyDescent="0.25">
      <c r="A129" s="156" t="s">
        <v>661</v>
      </c>
      <c r="B129" s="46"/>
      <c r="C129" s="155">
        <v>0</v>
      </c>
      <c r="D129" s="173"/>
      <c r="E129" s="250">
        <v>0</v>
      </c>
    </row>
    <row r="130" spans="1:5" ht="27.75" customHeight="1" x14ac:dyDescent="0.25">
      <c r="A130" s="156" t="s">
        <v>662</v>
      </c>
      <c r="B130" s="46"/>
      <c r="C130" s="155">
        <v>0</v>
      </c>
      <c r="D130" s="173"/>
      <c r="E130" s="250">
        <v>0</v>
      </c>
    </row>
    <row r="131" spans="1:5" ht="27.75" customHeight="1" x14ac:dyDescent="0.25">
      <c r="A131" s="156" t="s">
        <v>663</v>
      </c>
      <c r="B131" s="46"/>
      <c r="C131" s="155">
        <v>0</v>
      </c>
      <c r="D131" s="173"/>
      <c r="E131" s="250">
        <v>0</v>
      </c>
    </row>
    <row r="132" spans="1:5" ht="27.75" customHeight="1" x14ac:dyDescent="0.25">
      <c r="A132" s="156" t="s">
        <v>664</v>
      </c>
      <c r="B132" s="46"/>
      <c r="C132" s="155">
        <v>0</v>
      </c>
      <c r="D132" s="173"/>
      <c r="E132" s="250">
        <v>0</v>
      </c>
    </row>
    <row r="133" spans="1:5" ht="27.75" customHeight="1" x14ac:dyDescent="0.25">
      <c r="A133" s="156" t="s">
        <v>665</v>
      </c>
      <c r="B133" s="46"/>
      <c r="C133" s="155">
        <v>0</v>
      </c>
      <c r="D133" s="173"/>
      <c r="E133" s="250">
        <v>0</v>
      </c>
    </row>
    <row r="134" spans="1:5" ht="27.75" customHeight="1" x14ac:dyDescent="0.25">
      <c r="A134" s="156" t="s">
        <v>666</v>
      </c>
      <c r="B134" s="46"/>
      <c r="C134" s="155">
        <v>0</v>
      </c>
      <c r="D134" s="173"/>
      <c r="E134" s="250">
        <v>0</v>
      </c>
    </row>
    <row r="135" spans="1:5" ht="27.75" customHeight="1" x14ac:dyDescent="0.25">
      <c r="A135" s="156" t="s">
        <v>667</v>
      </c>
      <c r="B135" s="46"/>
      <c r="C135" s="155">
        <v>0</v>
      </c>
      <c r="D135" s="173"/>
      <c r="E135" s="250">
        <v>0</v>
      </c>
    </row>
    <row r="136" spans="1:5" ht="27.75" customHeight="1" x14ac:dyDescent="0.25">
      <c r="A136" s="156" t="s">
        <v>668</v>
      </c>
      <c r="B136" s="46"/>
      <c r="C136" s="155">
        <v>0</v>
      </c>
      <c r="D136" s="173"/>
      <c r="E136" s="250">
        <v>0</v>
      </c>
    </row>
    <row r="137" spans="1:5" ht="27.75" customHeight="1" x14ac:dyDescent="0.25">
      <c r="A137" s="156" t="s">
        <v>669</v>
      </c>
      <c r="B137" s="46"/>
      <c r="C137" s="155">
        <v>0</v>
      </c>
      <c r="D137" s="173"/>
      <c r="E137" s="250">
        <v>0</v>
      </c>
    </row>
    <row r="138" spans="1:5" ht="27.75" customHeight="1" x14ac:dyDescent="0.25">
      <c r="A138" s="156" t="s">
        <v>670</v>
      </c>
      <c r="B138" s="46"/>
      <c r="C138" s="155">
        <v>0</v>
      </c>
      <c r="D138" s="173"/>
      <c r="E138" s="250">
        <v>0</v>
      </c>
    </row>
    <row r="139" spans="1:5" ht="27.75" customHeight="1" x14ac:dyDescent="0.25">
      <c r="A139" s="156" t="s">
        <v>671</v>
      </c>
      <c r="B139" s="46"/>
      <c r="C139" s="155">
        <v>0</v>
      </c>
      <c r="D139" s="173"/>
      <c r="E139" s="250">
        <v>0</v>
      </c>
    </row>
    <row r="140" spans="1:5" ht="27.75" customHeight="1" x14ac:dyDescent="0.25">
      <c r="A140" s="156" t="s">
        <v>672</v>
      </c>
      <c r="B140" s="46"/>
      <c r="C140" s="155">
        <v>0</v>
      </c>
      <c r="D140" s="173"/>
      <c r="E140" s="250">
        <v>0</v>
      </c>
    </row>
    <row r="141" spans="1:5" ht="27.75" customHeight="1" x14ac:dyDescent="0.25">
      <c r="A141" s="156" t="s">
        <v>673</v>
      </c>
      <c r="B141" s="46"/>
      <c r="C141" s="155">
        <v>0</v>
      </c>
      <c r="D141" s="173"/>
      <c r="E141" s="250">
        <v>0</v>
      </c>
    </row>
    <row r="142" spans="1:5" ht="27.75" customHeight="1" x14ac:dyDescent="0.25">
      <c r="A142" s="156" t="s">
        <v>680</v>
      </c>
      <c r="B142" s="46"/>
      <c r="C142" s="171" t="s">
        <v>74</v>
      </c>
      <c r="D142" s="172">
        <v>0</v>
      </c>
      <c r="E142" s="250">
        <v>0</v>
      </c>
    </row>
    <row r="143" spans="1:5" ht="27.75" customHeight="1" x14ac:dyDescent="0.25">
      <c r="A143" s="156" t="s">
        <v>682</v>
      </c>
      <c r="B143" s="46"/>
      <c r="C143" s="155" t="s">
        <v>78</v>
      </c>
      <c r="D143" s="173"/>
      <c r="E143" s="250">
        <v>0</v>
      </c>
    </row>
    <row r="144" spans="1:5" ht="27.75" customHeight="1" x14ac:dyDescent="0.25">
      <c r="A144" s="156" t="s">
        <v>683</v>
      </c>
      <c r="B144" s="46"/>
      <c r="C144" s="155" t="s">
        <v>78</v>
      </c>
      <c r="D144" s="173"/>
      <c r="E144" s="250">
        <v>0</v>
      </c>
    </row>
    <row r="145" spans="1:5" ht="27.75" customHeight="1" x14ac:dyDescent="0.25">
      <c r="A145" s="156" t="s">
        <v>684</v>
      </c>
      <c r="B145" s="46"/>
      <c r="C145" s="155" t="s">
        <v>78</v>
      </c>
      <c r="D145" s="173"/>
      <c r="E145" s="250">
        <v>0</v>
      </c>
    </row>
    <row r="146" spans="1:5" ht="27.75" customHeight="1" x14ac:dyDescent="0.25">
      <c r="A146" s="156" t="s">
        <v>685</v>
      </c>
      <c r="B146" s="46"/>
      <c r="C146" s="155" t="s">
        <v>78</v>
      </c>
      <c r="D146" s="173"/>
      <c r="E146" s="250">
        <v>0</v>
      </c>
    </row>
    <row r="147" spans="1:5" ht="27.75" customHeight="1" x14ac:dyDescent="0.25">
      <c r="A147" s="156" t="s">
        <v>686</v>
      </c>
      <c r="B147" s="46"/>
      <c r="C147" s="155" t="s">
        <v>78</v>
      </c>
      <c r="D147" s="173"/>
      <c r="E147" s="250">
        <v>0</v>
      </c>
    </row>
    <row r="148" spans="1:5" ht="27.75" customHeight="1" x14ac:dyDescent="0.25">
      <c r="A148" s="156" t="s">
        <v>688</v>
      </c>
      <c r="B148" s="46"/>
      <c r="C148" s="155">
        <v>0</v>
      </c>
      <c r="D148" s="173"/>
      <c r="E148" s="250">
        <v>0</v>
      </c>
    </row>
    <row r="149" spans="1:5" ht="27.75" customHeight="1" x14ac:dyDescent="0.25">
      <c r="A149" s="156" t="s">
        <v>689</v>
      </c>
      <c r="B149" s="46"/>
      <c r="C149" s="155">
        <v>0</v>
      </c>
      <c r="D149" s="173"/>
      <c r="E149" s="250">
        <v>0</v>
      </c>
    </row>
    <row r="150" spans="1:5" ht="27.75" customHeight="1" x14ac:dyDescent="0.25">
      <c r="A150" s="156" t="s">
        <v>690</v>
      </c>
      <c r="B150" s="46"/>
      <c r="C150" s="155">
        <v>0</v>
      </c>
      <c r="D150" s="173"/>
      <c r="E150" s="250">
        <v>0</v>
      </c>
    </row>
    <row r="151" spans="1:5" ht="27.75" customHeight="1" x14ac:dyDescent="0.25">
      <c r="A151" s="156" t="s">
        <v>691</v>
      </c>
      <c r="B151" s="46"/>
      <c r="C151" s="155">
        <v>0</v>
      </c>
      <c r="D151" s="173"/>
      <c r="E151" s="250">
        <v>0</v>
      </c>
    </row>
    <row r="152" spans="1:5" ht="27.75" customHeight="1" x14ac:dyDescent="0.25">
      <c r="A152" s="156" t="s">
        <v>692</v>
      </c>
      <c r="B152" s="46"/>
      <c r="C152" s="155">
        <v>0</v>
      </c>
      <c r="D152" s="173"/>
      <c r="E152" s="250">
        <v>0</v>
      </c>
    </row>
    <row r="153" spans="1:5" ht="27.75" customHeight="1" x14ac:dyDescent="0.25">
      <c r="A153" s="156" t="s">
        <v>693</v>
      </c>
      <c r="B153" s="46"/>
      <c r="C153" s="155">
        <v>0</v>
      </c>
      <c r="D153" s="173"/>
      <c r="E153" s="250">
        <v>0</v>
      </c>
    </row>
    <row r="154" spans="1:5" ht="27.75" customHeight="1" x14ac:dyDescent="0.25">
      <c r="A154" s="156" t="s">
        <v>694</v>
      </c>
      <c r="B154" s="46"/>
      <c r="C154" s="155">
        <v>0</v>
      </c>
      <c r="D154" s="173"/>
      <c r="E154" s="250">
        <v>0</v>
      </c>
    </row>
    <row r="155" spans="1:5" ht="27.75" customHeight="1" x14ac:dyDescent="0.25">
      <c r="A155" s="156" t="s">
        <v>695</v>
      </c>
      <c r="B155" s="46"/>
      <c r="C155" s="155">
        <v>0</v>
      </c>
      <c r="D155" s="173"/>
      <c r="E155" s="250">
        <v>0</v>
      </c>
    </row>
    <row r="156" spans="1:5" ht="27.75" customHeight="1" x14ac:dyDescent="0.25">
      <c r="A156" s="156" t="s">
        <v>696</v>
      </c>
      <c r="B156" s="46"/>
      <c r="C156" s="155">
        <v>0</v>
      </c>
      <c r="D156" s="173"/>
      <c r="E156" s="250">
        <v>0</v>
      </c>
    </row>
    <row r="157" spans="1:5" ht="27.75" customHeight="1" x14ac:dyDescent="0.25">
      <c r="A157" s="156" t="s">
        <v>697</v>
      </c>
      <c r="B157" s="46"/>
      <c r="C157" s="155">
        <v>0</v>
      </c>
      <c r="D157" s="173"/>
      <c r="E157" s="250">
        <v>0</v>
      </c>
    </row>
    <row r="158" spans="1:5" ht="27.75" customHeight="1" x14ac:dyDescent="0.25">
      <c r="A158" s="156" t="s">
        <v>698</v>
      </c>
      <c r="B158" s="46"/>
      <c r="C158" s="155">
        <v>0</v>
      </c>
      <c r="D158" s="173"/>
      <c r="E158" s="250">
        <v>0</v>
      </c>
    </row>
    <row r="159" spans="1:5" ht="27.75" customHeight="1" x14ac:dyDescent="0.25">
      <c r="A159" s="156" t="s">
        <v>699</v>
      </c>
      <c r="B159" s="46"/>
      <c r="C159" s="155">
        <v>0</v>
      </c>
      <c r="D159" s="173"/>
      <c r="E159" s="250">
        <v>0</v>
      </c>
    </row>
    <row r="160" spans="1:5" ht="27.75" customHeight="1" x14ac:dyDescent="0.25">
      <c r="A160" s="156" t="s">
        <v>700</v>
      </c>
      <c r="B160" s="46"/>
      <c r="C160" s="155">
        <v>0</v>
      </c>
      <c r="D160" s="173"/>
      <c r="E160" s="250">
        <v>0</v>
      </c>
    </row>
    <row r="161" spans="1:5" ht="27.75" customHeight="1" x14ac:dyDescent="0.25">
      <c r="A161" s="156" t="s">
        <v>701</v>
      </c>
      <c r="B161" s="46"/>
      <c r="C161" s="155">
        <v>0</v>
      </c>
      <c r="D161" s="173"/>
      <c r="E161" s="250">
        <v>0</v>
      </c>
    </row>
    <row r="162" spans="1:5" ht="27.75" customHeight="1" x14ac:dyDescent="0.25">
      <c r="A162" s="156" t="s">
        <v>702</v>
      </c>
      <c r="B162" s="46"/>
      <c r="C162" s="155">
        <v>0</v>
      </c>
      <c r="D162" s="173"/>
      <c r="E162" s="250">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45AB533C-DD49-4F11-B9C1-F2064AB90E2D}"/>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A7C7-673D-4AFD-B181-E3DF61D435E6}">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40</v>
      </c>
      <c r="B1" s="423"/>
      <c r="C1" s="423"/>
      <c r="D1" s="164"/>
      <c r="E1" s="164"/>
    </row>
    <row r="2" spans="1:5" ht="35.1" customHeight="1" x14ac:dyDescent="0.25">
      <c r="A2" s="366" t="str">
        <f>Overview!B4&amp; " - Effective from "&amp;Overview!D4&amp;" - "&amp;Overview!E4&amp;" Supplier of Last Resort and Eligible Bad Debt Pass-Through Costs in NPG Yorkshire Area (GSP Group _M)"</f>
        <v>Southern Electric Power Distribution plc - Effective from 1 April 2027 - Final Supplier of Last Resort and Eligible Bad Debt Pass-Through Costs in NPG Yorkshire Area (GSP Group _M)</v>
      </c>
      <c r="B2" s="404"/>
      <c r="C2" s="404"/>
      <c r="D2" s="404"/>
      <c r="E2" s="405"/>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charges_M'!$A$13:$B$45,2,0)</f>
        <v>189, 391-392, 491-492, 522, MA0</v>
      </c>
      <c r="C5" s="171" t="s">
        <v>74</v>
      </c>
      <c r="D5" s="172">
        <v>0</v>
      </c>
      <c r="E5" s="172">
        <v>2.4957662542059021E-4</v>
      </c>
    </row>
    <row r="6" spans="1:5" ht="55.2" x14ac:dyDescent="0.25">
      <c r="A6" s="17" t="s">
        <v>76</v>
      </c>
      <c r="B6" s="46" t="str">
        <f>VLOOKUP(A6,'Annex 1 LV, HV &amp; UMS charges_M'!$A$13:$B$45,2,0)</f>
        <v>M10, M15, M20, M30, M35, M45, M50, M55, R70, MA1</v>
      </c>
      <c r="C6" s="155" t="s">
        <v>78</v>
      </c>
      <c r="D6" s="173">
        <v>0</v>
      </c>
      <c r="E6" s="172">
        <v>2.4957662542059021E-4</v>
      </c>
    </row>
    <row r="7" spans="1:5" ht="55.2" x14ac:dyDescent="0.25">
      <c r="A7" s="17" t="s">
        <v>79</v>
      </c>
      <c r="B7" s="46" t="str">
        <f>VLOOKUP(A7,'Annex 1 LV, HV &amp; UMS charges_M'!$A$13:$B$45,2,0)</f>
        <v>M11, M16, M21, M31, M36, M46, M51, M56, R71, MA2</v>
      </c>
      <c r="C7" s="155" t="s">
        <v>78</v>
      </c>
      <c r="D7" s="173">
        <v>0</v>
      </c>
      <c r="E7" s="172">
        <v>2.4957662542059021E-4</v>
      </c>
    </row>
    <row r="8" spans="1:5" ht="55.2" x14ac:dyDescent="0.25">
      <c r="A8" s="17" t="s">
        <v>81</v>
      </c>
      <c r="B8" s="46" t="str">
        <f>VLOOKUP(A8,'Annex 1 LV, HV &amp; UMS charges_M'!$A$13:$B$45,2,0)</f>
        <v>M12, M17, M22, M32, M37, M47, M52, M57, R72, MA3</v>
      </c>
      <c r="C8" s="155" t="s">
        <v>78</v>
      </c>
      <c r="D8" s="173">
        <v>0</v>
      </c>
      <c r="E8" s="172">
        <v>2.4957662542059021E-4</v>
      </c>
    </row>
    <row r="9" spans="1:5" ht="55.2" x14ac:dyDescent="0.25">
      <c r="A9" s="17" t="s">
        <v>83</v>
      </c>
      <c r="B9" s="46" t="str">
        <f>VLOOKUP(A9,'Annex 1 LV, HV &amp; UMS charges_M'!$A$13:$B$45,2,0)</f>
        <v>M13, M18, M23, M33, M38, M48, M53, M58, R73, MA4</v>
      </c>
      <c r="C9" s="155" t="s">
        <v>78</v>
      </c>
      <c r="D9" s="173">
        <v>0</v>
      </c>
      <c r="E9" s="172">
        <v>2.4957662542059021E-4</v>
      </c>
    </row>
    <row r="10" spans="1:5" ht="55.2" x14ac:dyDescent="0.25">
      <c r="A10" s="17" t="s">
        <v>85</v>
      </c>
      <c r="B10" s="46" t="str">
        <f>VLOOKUP(A10,'Annex 1 LV, HV &amp; UMS charges_M'!$A$13:$B$45,2,0)</f>
        <v>M14, M19, M24, M34, M39, M49, M54, M59, R74, MA5</v>
      </c>
      <c r="C10" s="155" t="s">
        <v>78</v>
      </c>
      <c r="D10" s="173">
        <v>0</v>
      </c>
      <c r="E10" s="172">
        <v>2.4957662542059021E-4</v>
      </c>
    </row>
    <row r="11" spans="1:5" ht="27" customHeight="1" x14ac:dyDescent="0.25">
      <c r="A11" s="156" t="s">
        <v>88</v>
      </c>
      <c r="B11" s="46" t="str">
        <f>VLOOKUP(A11,'Annex 1 LV, HV &amp; UMS charges_M'!$A$13:$B$45,2,0)</f>
        <v>M60, R65</v>
      </c>
      <c r="C11" s="155">
        <v>0</v>
      </c>
      <c r="D11" s="173">
        <v>0</v>
      </c>
      <c r="E11" s="172">
        <v>2.4957662542059021E-4</v>
      </c>
    </row>
    <row r="12" spans="1:5" ht="27" customHeight="1" x14ac:dyDescent="0.25">
      <c r="A12" s="156" t="s">
        <v>90</v>
      </c>
      <c r="B12" s="46" t="str">
        <f>VLOOKUP(A12,'Annex 1 LV, HV &amp; UMS charges_M'!$A$13:$B$45,2,0)</f>
        <v>M61, R66</v>
      </c>
      <c r="C12" s="155">
        <v>0</v>
      </c>
      <c r="D12" s="173">
        <v>0</v>
      </c>
      <c r="E12" s="172">
        <v>2.4957662542059021E-4</v>
      </c>
    </row>
    <row r="13" spans="1:5" ht="27" customHeight="1" x14ac:dyDescent="0.25">
      <c r="A13" s="156" t="s">
        <v>92</v>
      </c>
      <c r="B13" s="46" t="str">
        <f>VLOOKUP(A13,'Annex 1 LV, HV &amp; UMS charges_M'!$A$13:$B$45,2,0)</f>
        <v>M62, R67</v>
      </c>
      <c r="C13" s="155">
        <v>0</v>
      </c>
      <c r="D13" s="173">
        <v>0</v>
      </c>
      <c r="E13" s="172">
        <v>2.4957662542059021E-4</v>
      </c>
    </row>
    <row r="14" spans="1:5" ht="27.75" customHeight="1" x14ac:dyDescent="0.25">
      <c r="A14" s="156" t="s">
        <v>94</v>
      </c>
      <c r="B14" s="46" t="str">
        <f>VLOOKUP(A14,'Annex 1 LV, HV &amp; UMS charges_M'!$A$13:$B$45,2,0)</f>
        <v>M63, R68</v>
      </c>
      <c r="C14" s="155">
        <v>0</v>
      </c>
      <c r="D14" s="173">
        <v>0</v>
      </c>
      <c r="E14" s="172">
        <v>2.4957662542059021E-4</v>
      </c>
    </row>
    <row r="15" spans="1:5" ht="27.75" customHeight="1" x14ac:dyDescent="0.25">
      <c r="A15" s="160" t="s">
        <v>96</v>
      </c>
      <c r="B15" s="46" t="str">
        <f>VLOOKUP(A15,'Annex 1 LV, HV &amp; UMS charges_M'!$A$13:$B$45,2,0)</f>
        <v>M64, R69</v>
      </c>
      <c r="C15" s="155">
        <v>0</v>
      </c>
      <c r="D15" s="173">
        <v>0</v>
      </c>
      <c r="E15" s="172">
        <v>2.4957662542059021E-4</v>
      </c>
    </row>
    <row r="16" spans="1:5" ht="27.75" customHeight="1" x14ac:dyDescent="0.25">
      <c r="A16" s="160" t="s">
        <v>98</v>
      </c>
      <c r="B16" s="46" t="str">
        <f>VLOOKUP(A16,'Annex 1 LV, HV &amp; UMS charges_M'!$A$13:$B$45,2,0)</f>
        <v>M40</v>
      </c>
      <c r="C16" s="155">
        <v>0</v>
      </c>
      <c r="D16" s="173">
        <v>0</v>
      </c>
      <c r="E16" s="172">
        <v>2.4957662542059021E-4</v>
      </c>
    </row>
    <row r="17" spans="1:5" ht="27.75" customHeight="1" x14ac:dyDescent="0.25">
      <c r="A17" s="160" t="s">
        <v>100</v>
      </c>
      <c r="B17" s="46" t="str">
        <f>VLOOKUP(A17,'Annex 1 LV, HV &amp; UMS charges_M'!$A$13:$B$45,2,0)</f>
        <v>M41</v>
      </c>
      <c r="C17" s="155">
        <v>0</v>
      </c>
      <c r="D17" s="173">
        <v>0</v>
      </c>
      <c r="E17" s="172">
        <v>2.4957662542059021E-4</v>
      </c>
    </row>
    <row r="18" spans="1:5" ht="27.75" customHeight="1" x14ac:dyDescent="0.25">
      <c r="A18" s="160" t="s">
        <v>102</v>
      </c>
      <c r="B18" s="46" t="str">
        <f>VLOOKUP(A18,'Annex 1 LV, HV &amp; UMS charges_M'!$A$13:$B$45,2,0)</f>
        <v>M42</v>
      </c>
      <c r="C18" s="155">
        <v>0</v>
      </c>
      <c r="D18" s="173">
        <v>0</v>
      </c>
      <c r="E18" s="172">
        <v>2.4957662542059021E-4</v>
      </c>
    </row>
    <row r="19" spans="1:5" ht="27.75" customHeight="1" x14ac:dyDescent="0.25">
      <c r="A19" s="160" t="s">
        <v>104</v>
      </c>
      <c r="B19" s="46" t="str">
        <f>VLOOKUP(A19,'Annex 1 LV, HV &amp; UMS charges_M'!$A$13:$B$45,2,0)</f>
        <v>M43</v>
      </c>
      <c r="C19" s="155">
        <v>0</v>
      </c>
      <c r="D19" s="173">
        <v>0</v>
      </c>
      <c r="E19" s="172">
        <v>2.4957662542059021E-4</v>
      </c>
    </row>
    <row r="20" spans="1:5" ht="27.75" customHeight="1" x14ac:dyDescent="0.25">
      <c r="A20" s="160" t="s">
        <v>106</v>
      </c>
      <c r="B20" s="46" t="str">
        <f>VLOOKUP(A20,'Annex 1 LV, HV &amp; UMS charges_M'!$A$13:$B$45,2,0)</f>
        <v>M44</v>
      </c>
      <c r="C20" s="155">
        <v>0</v>
      </c>
      <c r="D20" s="173">
        <v>0</v>
      </c>
      <c r="E20" s="172">
        <v>2.4957662542059021E-4</v>
      </c>
    </row>
    <row r="21" spans="1:5" ht="27.75" customHeight="1" x14ac:dyDescent="0.25">
      <c r="A21" s="160" t="s">
        <v>108</v>
      </c>
      <c r="B21" s="46" t="str">
        <f>VLOOKUP(A21,'Annex 1 LV, HV &amp; UMS charges_M'!$A$13:$B$45,2,0)</f>
        <v>M25</v>
      </c>
      <c r="C21" s="155">
        <v>0</v>
      </c>
      <c r="D21" s="173">
        <v>0</v>
      </c>
      <c r="E21" s="172">
        <v>2.4957662542059021E-4</v>
      </c>
    </row>
    <row r="22" spans="1:5" ht="27.75" customHeight="1" x14ac:dyDescent="0.25">
      <c r="A22" s="160" t="s">
        <v>110</v>
      </c>
      <c r="B22" s="46" t="str">
        <f>VLOOKUP(A22,'Annex 1 LV, HV &amp; UMS charges_M'!$A$13:$B$45,2,0)</f>
        <v>M26</v>
      </c>
      <c r="C22" s="155">
        <v>0</v>
      </c>
      <c r="D22" s="173">
        <v>0</v>
      </c>
      <c r="E22" s="172">
        <v>2.4957662542059021E-4</v>
      </c>
    </row>
    <row r="23" spans="1:5" ht="27.75" customHeight="1" x14ac:dyDescent="0.25">
      <c r="A23" s="156" t="s">
        <v>112</v>
      </c>
      <c r="B23" s="46" t="str">
        <f>VLOOKUP(A23,'Annex 1 LV, HV &amp; UMS charges_M'!$A$13:$B$45,2,0)</f>
        <v>M27</v>
      </c>
      <c r="C23" s="155">
        <v>0</v>
      </c>
      <c r="D23" s="173">
        <v>0</v>
      </c>
      <c r="E23" s="172">
        <v>2.4957662542059021E-4</v>
      </c>
    </row>
    <row r="24" spans="1:5" ht="27.75" customHeight="1" x14ac:dyDescent="0.25">
      <c r="A24" s="156" t="s">
        <v>114</v>
      </c>
      <c r="B24" s="46" t="str">
        <f>VLOOKUP(A24,'Annex 1 LV, HV &amp; UMS charges_M'!$A$13:$B$45,2,0)</f>
        <v>M28</v>
      </c>
      <c r="C24" s="155">
        <v>0</v>
      </c>
      <c r="D24" s="173">
        <v>0</v>
      </c>
      <c r="E24" s="172">
        <v>2.4957662542059021E-4</v>
      </c>
    </row>
    <row r="25" spans="1:5" ht="27.75" customHeight="1" x14ac:dyDescent="0.25">
      <c r="A25" s="156" t="s">
        <v>116</v>
      </c>
      <c r="B25" s="46" t="str">
        <f>VLOOKUP(A25,'Annex 1 LV, HV &amp; UMS charges_M'!$A$13:$B$45,2,0)</f>
        <v>M29</v>
      </c>
      <c r="C25" s="155">
        <v>0</v>
      </c>
      <c r="D25" s="173">
        <v>0</v>
      </c>
      <c r="E25" s="172">
        <v>2.4957662542059021E-4</v>
      </c>
    </row>
    <row r="26" spans="1:5" ht="27.75" customHeight="1" x14ac:dyDescent="0.25">
      <c r="A26" s="156" t="s">
        <v>518</v>
      </c>
      <c r="B26" s="46"/>
      <c r="C26" s="171" t="s">
        <v>74</v>
      </c>
      <c r="D26" s="172">
        <v>0</v>
      </c>
      <c r="E26" s="172">
        <v>2.4957662542059021E-4</v>
      </c>
    </row>
    <row r="27" spans="1:5" ht="27.75" customHeight="1" x14ac:dyDescent="0.25">
      <c r="A27" s="156" t="s">
        <v>520</v>
      </c>
      <c r="B27" s="46"/>
      <c r="C27" s="155" t="s">
        <v>78</v>
      </c>
      <c r="D27" s="173">
        <v>0</v>
      </c>
      <c r="E27" s="172">
        <v>2.4957662542059021E-4</v>
      </c>
    </row>
    <row r="28" spans="1:5" ht="27.75" customHeight="1" x14ac:dyDescent="0.25">
      <c r="A28" s="156" t="s">
        <v>521</v>
      </c>
      <c r="B28" s="46"/>
      <c r="C28" s="155" t="s">
        <v>78</v>
      </c>
      <c r="D28" s="173">
        <v>0</v>
      </c>
      <c r="E28" s="172">
        <v>2.4957662542059021E-4</v>
      </c>
    </row>
    <row r="29" spans="1:5" ht="27.75" customHeight="1" x14ac:dyDescent="0.25">
      <c r="A29" s="156" t="s">
        <v>522</v>
      </c>
      <c r="B29" s="46"/>
      <c r="C29" s="155" t="s">
        <v>78</v>
      </c>
      <c r="D29" s="173">
        <v>0</v>
      </c>
      <c r="E29" s="172">
        <v>2.4957662542059021E-4</v>
      </c>
    </row>
    <row r="30" spans="1:5" ht="27.75" customHeight="1" x14ac:dyDescent="0.25">
      <c r="A30" s="156" t="s">
        <v>523</v>
      </c>
      <c r="B30" s="46"/>
      <c r="C30" s="155" t="s">
        <v>78</v>
      </c>
      <c r="D30" s="173">
        <v>0</v>
      </c>
      <c r="E30" s="172">
        <v>2.4957662542059021E-4</v>
      </c>
    </row>
    <row r="31" spans="1:5" ht="27.75" customHeight="1" x14ac:dyDescent="0.25">
      <c r="A31" s="156" t="s">
        <v>524</v>
      </c>
      <c r="B31" s="46"/>
      <c r="C31" s="155" t="s">
        <v>78</v>
      </c>
      <c r="D31" s="173">
        <v>0</v>
      </c>
      <c r="E31" s="172">
        <v>2.4957662542059021E-4</v>
      </c>
    </row>
    <row r="32" spans="1:5" ht="27.75" customHeight="1" x14ac:dyDescent="0.25">
      <c r="A32" s="156" t="s">
        <v>526</v>
      </c>
      <c r="B32" s="46"/>
      <c r="C32" s="155">
        <v>0</v>
      </c>
      <c r="D32" s="173">
        <v>0</v>
      </c>
      <c r="E32" s="172">
        <v>2.4957662542059021E-4</v>
      </c>
    </row>
    <row r="33" spans="1:5" ht="27.75" customHeight="1" x14ac:dyDescent="0.25">
      <c r="A33" s="156" t="s">
        <v>527</v>
      </c>
      <c r="B33" s="46"/>
      <c r="C33" s="155">
        <v>0</v>
      </c>
      <c r="D33" s="173">
        <v>0</v>
      </c>
      <c r="E33" s="172">
        <v>2.4957662542059021E-4</v>
      </c>
    </row>
    <row r="34" spans="1:5" ht="27.75" customHeight="1" x14ac:dyDescent="0.25">
      <c r="A34" s="156" t="s">
        <v>528</v>
      </c>
      <c r="B34" s="46"/>
      <c r="C34" s="155">
        <v>0</v>
      </c>
      <c r="D34" s="173">
        <v>0</v>
      </c>
      <c r="E34" s="172">
        <v>2.4957662542059021E-4</v>
      </c>
    </row>
    <row r="35" spans="1:5" ht="27.75" customHeight="1" x14ac:dyDescent="0.25">
      <c r="A35" s="156" t="s">
        <v>529</v>
      </c>
      <c r="B35" s="46"/>
      <c r="C35" s="155">
        <v>0</v>
      </c>
      <c r="D35" s="173">
        <v>0</v>
      </c>
      <c r="E35" s="172">
        <v>2.4957662542059021E-4</v>
      </c>
    </row>
    <row r="36" spans="1:5" ht="27.75" customHeight="1" x14ac:dyDescent="0.25">
      <c r="A36" s="156" t="s">
        <v>530</v>
      </c>
      <c r="B36" s="46"/>
      <c r="C36" s="155">
        <v>0</v>
      </c>
      <c r="D36" s="173">
        <v>0</v>
      </c>
      <c r="E36" s="172">
        <v>2.4957662542059021E-4</v>
      </c>
    </row>
    <row r="37" spans="1:5" ht="27.75" customHeight="1" x14ac:dyDescent="0.25">
      <c r="A37" s="160" t="s">
        <v>535</v>
      </c>
      <c r="B37" s="46"/>
      <c r="C37" s="171" t="s">
        <v>74</v>
      </c>
      <c r="D37" s="172">
        <v>0</v>
      </c>
      <c r="E37" s="172">
        <v>2.4957662542059021E-4</v>
      </c>
    </row>
    <row r="38" spans="1:5" ht="27.75" customHeight="1" x14ac:dyDescent="0.25">
      <c r="A38" s="156" t="s">
        <v>537</v>
      </c>
      <c r="B38" s="46"/>
      <c r="C38" s="155" t="s">
        <v>78</v>
      </c>
      <c r="D38" s="173">
        <v>0</v>
      </c>
      <c r="E38" s="172">
        <v>2.4957662542059021E-4</v>
      </c>
    </row>
    <row r="39" spans="1:5" ht="27.75" customHeight="1" x14ac:dyDescent="0.25">
      <c r="A39" s="156" t="s">
        <v>538</v>
      </c>
      <c r="B39" s="46"/>
      <c r="C39" s="155" t="s">
        <v>78</v>
      </c>
      <c r="D39" s="173">
        <v>0</v>
      </c>
      <c r="E39" s="172">
        <v>2.4957662542059021E-4</v>
      </c>
    </row>
    <row r="40" spans="1:5" ht="27.75" customHeight="1" x14ac:dyDescent="0.25">
      <c r="A40" s="156" t="s">
        <v>539</v>
      </c>
      <c r="B40" s="46"/>
      <c r="C40" s="155" t="s">
        <v>78</v>
      </c>
      <c r="D40" s="173">
        <v>0</v>
      </c>
      <c r="E40" s="172">
        <v>2.4957662542059021E-4</v>
      </c>
    </row>
    <row r="41" spans="1:5" ht="27.75" customHeight="1" x14ac:dyDescent="0.25">
      <c r="A41" s="156" t="s">
        <v>540</v>
      </c>
      <c r="B41" s="46"/>
      <c r="C41" s="155" t="s">
        <v>78</v>
      </c>
      <c r="D41" s="173">
        <v>0</v>
      </c>
      <c r="E41" s="172">
        <v>2.4957662542059021E-4</v>
      </c>
    </row>
    <row r="42" spans="1:5" ht="27.75" customHeight="1" x14ac:dyDescent="0.25">
      <c r="A42" s="156" t="s">
        <v>541</v>
      </c>
      <c r="B42" s="46"/>
      <c r="C42" s="155" t="s">
        <v>78</v>
      </c>
      <c r="D42" s="173">
        <v>0</v>
      </c>
      <c r="E42" s="172">
        <v>2.4957662542059021E-4</v>
      </c>
    </row>
    <row r="43" spans="1:5" ht="27.75" customHeight="1" x14ac:dyDescent="0.25">
      <c r="A43" s="156" t="s">
        <v>543</v>
      </c>
      <c r="B43" s="46"/>
      <c r="C43" s="155">
        <v>0</v>
      </c>
      <c r="D43" s="173">
        <v>0</v>
      </c>
      <c r="E43" s="172">
        <v>2.4957662542059021E-4</v>
      </c>
    </row>
    <row r="44" spans="1:5" ht="27.75" customHeight="1" x14ac:dyDescent="0.25">
      <c r="A44" s="156" t="s">
        <v>544</v>
      </c>
      <c r="B44" s="46"/>
      <c r="C44" s="155">
        <v>0</v>
      </c>
      <c r="D44" s="173">
        <v>0</v>
      </c>
      <c r="E44" s="172">
        <v>2.4957662542059021E-4</v>
      </c>
    </row>
    <row r="45" spans="1:5" ht="27.75" customHeight="1" x14ac:dyDescent="0.25">
      <c r="A45" s="156" t="s">
        <v>545</v>
      </c>
      <c r="B45" s="46"/>
      <c r="C45" s="155">
        <v>0</v>
      </c>
      <c r="D45" s="173">
        <v>0</v>
      </c>
      <c r="E45" s="172">
        <v>2.4957662542059021E-4</v>
      </c>
    </row>
    <row r="46" spans="1:5" ht="27.75" customHeight="1" x14ac:dyDescent="0.25">
      <c r="A46" s="156" t="s">
        <v>546</v>
      </c>
      <c r="B46" s="46"/>
      <c r="C46" s="155">
        <v>0</v>
      </c>
      <c r="D46" s="173">
        <v>0</v>
      </c>
      <c r="E46" s="172">
        <v>2.4957662542059021E-4</v>
      </c>
    </row>
    <row r="47" spans="1:5" ht="27.75" customHeight="1" x14ac:dyDescent="0.25">
      <c r="A47" s="156" t="s">
        <v>547</v>
      </c>
      <c r="B47" s="46"/>
      <c r="C47" s="155">
        <v>0</v>
      </c>
      <c r="D47" s="173">
        <v>0</v>
      </c>
      <c r="E47" s="172">
        <v>2.4957662542059021E-4</v>
      </c>
    </row>
    <row r="48" spans="1:5" ht="27.75" customHeight="1" x14ac:dyDescent="0.25">
      <c r="A48" s="156" t="s">
        <v>548</v>
      </c>
      <c r="B48" s="46"/>
      <c r="C48" s="155">
        <v>0</v>
      </c>
      <c r="D48" s="173">
        <v>0</v>
      </c>
      <c r="E48" s="172">
        <v>2.4957662542059021E-4</v>
      </c>
    </row>
    <row r="49" spans="1:5" ht="27.75" customHeight="1" x14ac:dyDescent="0.25">
      <c r="A49" s="156" t="s">
        <v>549</v>
      </c>
      <c r="B49" s="46"/>
      <c r="C49" s="155">
        <v>0</v>
      </c>
      <c r="D49" s="173">
        <v>0</v>
      </c>
      <c r="E49" s="172">
        <v>2.4957662542059021E-4</v>
      </c>
    </row>
    <row r="50" spans="1:5" ht="27.75" customHeight="1" x14ac:dyDescent="0.25">
      <c r="A50" s="156" t="s">
        <v>550</v>
      </c>
      <c r="B50" s="46"/>
      <c r="C50" s="155">
        <v>0</v>
      </c>
      <c r="D50" s="173">
        <v>0</v>
      </c>
      <c r="E50" s="172">
        <v>2.4957662542059021E-4</v>
      </c>
    </row>
    <row r="51" spans="1:5" ht="27.75" customHeight="1" x14ac:dyDescent="0.25">
      <c r="A51" s="156" t="s">
        <v>551</v>
      </c>
      <c r="B51" s="46"/>
      <c r="C51" s="155">
        <v>0</v>
      </c>
      <c r="D51" s="173">
        <v>0</v>
      </c>
      <c r="E51" s="172">
        <v>2.4957662542059021E-4</v>
      </c>
    </row>
    <row r="52" spans="1:5" ht="27.75" customHeight="1" x14ac:dyDescent="0.25">
      <c r="A52" s="156" t="s">
        <v>552</v>
      </c>
      <c r="B52" s="46"/>
      <c r="C52" s="155">
        <v>0</v>
      </c>
      <c r="D52" s="173">
        <v>0</v>
      </c>
      <c r="E52" s="172">
        <v>2.4957662542059021E-4</v>
      </c>
    </row>
    <row r="53" spans="1:5" ht="27.75" customHeight="1" x14ac:dyDescent="0.25">
      <c r="A53" s="156" t="s">
        <v>553</v>
      </c>
      <c r="B53" s="46"/>
      <c r="C53" s="155">
        <v>0</v>
      </c>
      <c r="D53" s="173">
        <v>0</v>
      </c>
      <c r="E53" s="172">
        <v>2.4957662542059021E-4</v>
      </c>
    </row>
    <row r="54" spans="1:5" ht="27.75" customHeight="1" x14ac:dyDescent="0.25">
      <c r="A54" s="156" t="s">
        <v>554</v>
      </c>
      <c r="B54" s="46"/>
      <c r="C54" s="155">
        <v>0</v>
      </c>
      <c r="D54" s="173">
        <v>0</v>
      </c>
      <c r="E54" s="172">
        <v>2.4957662542059021E-4</v>
      </c>
    </row>
    <row r="55" spans="1:5" ht="27.75" customHeight="1" x14ac:dyDescent="0.25">
      <c r="A55" s="156" t="s">
        <v>555</v>
      </c>
      <c r="B55" s="46"/>
      <c r="C55" s="155">
        <v>0</v>
      </c>
      <c r="D55" s="173">
        <v>0</v>
      </c>
      <c r="E55" s="172">
        <v>2.4957662542059021E-4</v>
      </c>
    </row>
    <row r="56" spans="1:5" ht="27.75" customHeight="1" x14ac:dyDescent="0.25">
      <c r="A56" s="156" t="s">
        <v>556</v>
      </c>
      <c r="B56" s="46"/>
      <c r="C56" s="155">
        <v>0</v>
      </c>
      <c r="D56" s="173">
        <v>0</v>
      </c>
      <c r="E56" s="172">
        <v>2.4957662542059021E-4</v>
      </c>
    </row>
    <row r="57" spans="1:5" ht="27.75" customHeight="1" x14ac:dyDescent="0.25">
      <c r="A57" s="156" t="s">
        <v>557</v>
      </c>
      <c r="B57" s="46"/>
      <c r="C57" s="155">
        <v>0</v>
      </c>
      <c r="D57" s="173">
        <v>0</v>
      </c>
      <c r="E57" s="172">
        <v>2.4957662542059021E-4</v>
      </c>
    </row>
    <row r="58" spans="1:5" ht="27.75" customHeight="1" x14ac:dyDescent="0.25">
      <c r="A58" s="156" t="s">
        <v>564</v>
      </c>
      <c r="B58" s="46"/>
      <c r="C58" s="171" t="s">
        <v>74</v>
      </c>
      <c r="D58" s="172">
        <v>0</v>
      </c>
      <c r="E58" s="172">
        <v>2.4957662542059021E-4</v>
      </c>
    </row>
    <row r="59" spans="1:5" ht="27.75" customHeight="1" x14ac:dyDescent="0.25">
      <c r="A59" s="156" t="s">
        <v>566</v>
      </c>
      <c r="B59" s="46"/>
      <c r="C59" s="155" t="s">
        <v>78</v>
      </c>
      <c r="D59" s="173">
        <v>0</v>
      </c>
      <c r="E59" s="172">
        <v>2.4957662542059021E-4</v>
      </c>
    </row>
    <row r="60" spans="1:5" ht="27.75" customHeight="1" x14ac:dyDescent="0.25">
      <c r="A60" s="156" t="s">
        <v>567</v>
      </c>
      <c r="B60" s="46"/>
      <c r="C60" s="155" t="s">
        <v>78</v>
      </c>
      <c r="D60" s="173">
        <v>0</v>
      </c>
      <c r="E60" s="172">
        <v>2.4957662542059021E-4</v>
      </c>
    </row>
    <row r="61" spans="1:5" ht="27.75" customHeight="1" x14ac:dyDescent="0.25">
      <c r="A61" s="156" t="s">
        <v>568</v>
      </c>
      <c r="B61" s="46"/>
      <c r="C61" s="155" t="s">
        <v>78</v>
      </c>
      <c r="D61" s="173">
        <v>0</v>
      </c>
      <c r="E61" s="172">
        <v>2.4957662542059021E-4</v>
      </c>
    </row>
    <row r="62" spans="1:5" ht="27.75" customHeight="1" x14ac:dyDescent="0.25">
      <c r="A62" s="156" t="s">
        <v>569</v>
      </c>
      <c r="B62" s="46"/>
      <c r="C62" s="155" t="s">
        <v>78</v>
      </c>
      <c r="D62" s="173">
        <v>0</v>
      </c>
      <c r="E62" s="172">
        <v>2.4957662542059021E-4</v>
      </c>
    </row>
    <row r="63" spans="1:5" ht="27.75" customHeight="1" x14ac:dyDescent="0.25">
      <c r="A63" s="156" t="s">
        <v>570</v>
      </c>
      <c r="B63" s="46"/>
      <c r="C63" s="155" t="s">
        <v>78</v>
      </c>
      <c r="D63" s="173">
        <v>0</v>
      </c>
      <c r="E63" s="172">
        <v>2.4957662542059021E-4</v>
      </c>
    </row>
    <row r="64" spans="1:5" ht="27.75" customHeight="1" x14ac:dyDescent="0.25">
      <c r="A64" s="156" t="s">
        <v>572</v>
      </c>
      <c r="B64" s="46"/>
      <c r="C64" s="155">
        <v>0</v>
      </c>
      <c r="D64" s="173">
        <v>0</v>
      </c>
      <c r="E64" s="172">
        <v>2.4957662542059021E-4</v>
      </c>
    </row>
    <row r="65" spans="1:5" ht="27.75" customHeight="1" x14ac:dyDescent="0.25">
      <c r="A65" s="156" t="s">
        <v>573</v>
      </c>
      <c r="B65" s="46"/>
      <c r="C65" s="155">
        <v>0</v>
      </c>
      <c r="D65" s="173">
        <v>0</v>
      </c>
      <c r="E65" s="172">
        <v>2.4957662542059021E-4</v>
      </c>
    </row>
    <row r="66" spans="1:5" ht="27.75" customHeight="1" x14ac:dyDescent="0.25">
      <c r="A66" s="156" t="s">
        <v>574</v>
      </c>
      <c r="B66" s="46"/>
      <c r="C66" s="155">
        <v>0</v>
      </c>
      <c r="D66" s="173">
        <v>0</v>
      </c>
      <c r="E66" s="172">
        <v>2.4957662542059021E-4</v>
      </c>
    </row>
    <row r="67" spans="1:5" ht="27.75" customHeight="1" x14ac:dyDescent="0.25">
      <c r="A67" s="156" t="s">
        <v>575</v>
      </c>
      <c r="B67" s="46"/>
      <c r="C67" s="155">
        <v>0</v>
      </c>
      <c r="D67" s="173">
        <v>0</v>
      </c>
      <c r="E67" s="172">
        <v>2.4957662542059021E-4</v>
      </c>
    </row>
    <row r="68" spans="1:5" ht="27.75" customHeight="1" x14ac:dyDescent="0.25">
      <c r="A68" s="156" t="s">
        <v>576</v>
      </c>
      <c r="B68" s="46"/>
      <c r="C68" s="155">
        <v>0</v>
      </c>
      <c r="D68" s="173">
        <v>0</v>
      </c>
      <c r="E68" s="172">
        <v>2.4957662542059021E-4</v>
      </c>
    </row>
    <row r="69" spans="1:5" ht="27.75" customHeight="1" x14ac:dyDescent="0.25">
      <c r="A69" s="156" t="s">
        <v>577</v>
      </c>
      <c r="B69" s="46"/>
      <c r="C69" s="155">
        <v>0</v>
      </c>
      <c r="D69" s="173">
        <v>0</v>
      </c>
      <c r="E69" s="172">
        <v>2.4957662542059021E-4</v>
      </c>
    </row>
    <row r="70" spans="1:5" ht="27.75" customHeight="1" x14ac:dyDescent="0.25">
      <c r="A70" s="156" t="s">
        <v>578</v>
      </c>
      <c r="B70" s="46"/>
      <c r="C70" s="155">
        <v>0</v>
      </c>
      <c r="D70" s="173">
        <v>0</v>
      </c>
      <c r="E70" s="172">
        <v>2.4957662542059021E-4</v>
      </c>
    </row>
    <row r="71" spans="1:5" ht="27.75" customHeight="1" x14ac:dyDescent="0.25">
      <c r="A71" s="156" t="s">
        <v>579</v>
      </c>
      <c r="B71" s="46"/>
      <c r="C71" s="155">
        <v>0</v>
      </c>
      <c r="D71" s="173">
        <v>0</v>
      </c>
      <c r="E71" s="172">
        <v>2.4957662542059021E-4</v>
      </c>
    </row>
    <row r="72" spans="1:5" ht="27.75" customHeight="1" x14ac:dyDescent="0.25">
      <c r="A72" s="156" t="s">
        <v>580</v>
      </c>
      <c r="B72" s="46"/>
      <c r="C72" s="155">
        <v>0</v>
      </c>
      <c r="D72" s="173">
        <v>0</v>
      </c>
      <c r="E72" s="172">
        <v>2.4957662542059021E-4</v>
      </c>
    </row>
    <row r="73" spans="1:5" ht="27.75" customHeight="1" x14ac:dyDescent="0.25">
      <c r="A73" s="156" t="s">
        <v>581</v>
      </c>
      <c r="B73" s="46"/>
      <c r="C73" s="155">
        <v>0</v>
      </c>
      <c r="D73" s="173">
        <v>0</v>
      </c>
      <c r="E73" s="172">
        <v>2.4957662542059021E-4</v>
      </c>
    </row>
    <row r="74" spans="1:5" ht="27.75" customHeight="1" x14ac:dyDescent="0.25">
      <c r="A74" s="156" t="s">
        <v>582</v>
      </c>
      <c r="B74" s="46"/>
      <c r="C74" s="155">
        <v>0</v>
      </c>
      <c r="D74" s="173">
        <v>0</v>
      </c>
      <c r="E74" s="172">
        <v>2.4957662542059021E-4</v>
      </c>
    </row>
    <row r="75" spans="1:5" ht="27.75" customHeight="1" x14ac:dyDescent="0.25">
      <c r="A75" s="156" t="s">
        <v>583</v>
      </c>
      <c r="B75" s="46"/>
      <c r="C75" s="155">
        <v>0</v>
      </c>
      <c r="D75" s="173">
        <v>0</v>
      </c>
      <c r="E75" s="172">
        <v>2.4957662542059021E-4</v>
      </c>
    </row>
    <row r="76" spans="1:5" ht="27.75" customHeight="1" x14ac:dyDescent="0.25">
      <c r="A76" s="156" t="s">
        <v>584</v>
      </c>
      <c r="B76" s="46"/>
      <c r="C76" s="155">
        <v>0</v>
      </c>
      <c r="D76" s="173">
        <v>0</v>
      </c>
      <c r="E76" s="172">
        <v>2.4957662542059021E-4</v>
      </c>
    </row>
    <row r="77" spans="1:5" ht="27.75" customHeight="1" x14ac:dyDescent="0.25">
      <c r="A77" s="156" t="s">
        <v>585</v>
      </c>
      <c r="B77" s="46"/>
      <c r="C77" s="155">
        <v>0</v>
      </c>
      <c r="D77" s="173">
        <v>0</v>
      </c>
      <c r="E77" s="172">
        <v>2.4957662542059021E-4</v>
      </c>
    </row>
    <row r="78" spans="1:5" ht="27.75" customHeight="1" x14ac:dyDescent="0.25">
      <c r="A78" s="156" t="s">
        <v>586</v>
      </c>
      <c r="B78" s="46"/>
      <c r="C78" s="155">
        <v>0</v>
      </c>
      <c r="D78" s="173">
        <v>0</v>
      </c>
      <c r="E78" s="172">
        <v>2.4957662542059021E-4</v>
      </c>
    </row>
    <row r="79" spans="1:5" ht="27.75" customHeight="1" x14ac:dyDescent="0.25">
      <c r="A79" s="156" t="s">
        <v>593</v>
      </c>
      <c r="B79" s="46"/>
      <c r="C79" s="171" t="s">
        <v>74</v>
      </c>
      <c r="D79" s="172">
        <v>0</v>
      </c>
      <c r="E79" s="172">
        <v>2.4957662542059021E-4</v>
      </c>
    </row>
    <row r="80" spans="1:5" ht="27.75" customHeight="1" x14ac:dyDescent="0.25">
      <c r="A80" s="156" t="s">
        <v>595</v>
      </c>
      <c r="B80" s="46"/>
      <c r="C80" s="155" t="s">
        <v>78</v>
      </c>
      <c r="D80" s="173">
        <v>0</v>
      </c>
      <c r="E80" s="172">
        <v>2.4957662542059021E-4</v>
      </c>
    </row>
    <row r="81" spans="1:5" ht="27.75" customHeight="1" x14ac:dyDescent="0.25">
      <c r="A81" s="156" t="s">
        <v>596</v>
      </c>
      <c r="B81" s="46"/>
      <c r="C81" s="155" t="s">
        <v>78</v>
      </c>
      <c r="D81" s="173">
        <v>0</v>
      </c>
      <c r="E81" s="172">
        <v>2.4957662542059021E-4</v>
      </c>
    </row>
    <row r="82" spans="1:5" ht="27.75" customHeight="1" x14ac:dyDescent="0.25">
      <c r="A82" s="156" t="s">
        <v>597</v>
      </c>
      <c r="B82" s="46"/>
      <c r="C82" s="155" t="s">
        <v>78</v>
      </c>
      <c r="D82" s="173">
        <v>0</v>
      </c>
      <c r="E82" s="172">
        <v>2.4957662542059021E-4</v>
      </c>
    </row>
    <row r="83" spans="1:5" ht="27.75" customHeight="1" x14ac:dyDescent="0.25">
      <c r="A83" s="156" t="s">
        <v>598</v>
      </c>
      <c r="B83" s="46"/>
      <c r="C83" s="155" t="s">
        <v>78</v>
      </c>
      <c r="D83" s="173">
        <v>0</v>
      </c>
      <c r="E83" s="172">
        <v>2.4957662542059021E-4</v>
      </c>
    </row>
    <row r="84" spans="1:5" ht="27.75" customHeight="1" x14ac:dyDescent="0.25">
      <c r="A84" s="156" t="s">
        <v>599</v>
      </c>
      <c r="B84" s="46"/>
      <c r="C84" s="155" t="s">
        <v>78</v>
      </c>
      <c r="D84" s="173">
        <v>0</v>
      </c>
      <c r="E84" s="172">
        <v>2.4957662542059021E-4</v>
      </c>
    </row>
    <row r="85" spans="1:5" ht="27.75" customHeight="1" x14ac:dyDescent="0.25">
      <c r="A85" s="156" t="s">
        <v>601</v>
      </c>
      <c r="B85" s="46"/>
      <c r="C85" s="155">
        <v>0</v>
      </c>
      <c r="D85" s="173">
        <v>0</v>
      </c>
      <c r="E85" s="172">
        <v>2.4957662542059021E-4</v>
      </c>
    </row>
    <row r="86" spans="1:5" ht="27.75" customHeight="1" x14ac:dyDescent="0.25">
      <c r="A86" s="156" t="s">
        <v>602</v>
      </c>
      <c r="B86" s="46"/>
      <c r="C86" s="155">
        <v>0</v>
      </c>
      <c r="D86" s="173">
        <v>0</v>
      </c>
      <c r="E86" s="172">
        <v>2.4957662542059021E-4</v>
      </c>
    </row>
    <row r="87" spans="1:5" ht="27.75" customHeight="1" x14ac:dyDescent="0.25">
      <c r="A87" s="156" t="s">
        <v>603</v>
      </c>
      <c r="B87" s="46"/>
      <c r="C87" s="155">
        <v>0</v>
      </c>
      <c r="D87" s="173">
        <v>0</v>
      </c>
      <c r="E87" s="172">
        <v>2.4957662542059021E-4</v>
      </c>
    </row>
    <row r="88" spans="1:5" ht="27.75" customHeight="1" x14ac:dyDescent="0.25">
      <c r="A88" s="156" t="s">
        <v>604</v>
      </c>
      <c r="B88" s="46"/>
      <c r="C88" s="155">
        <v>0</v>
      </c>
      <c r="D88" s="173">
        <v>0</v>
      </c>
      <c r="E88" s="172">
        <v>2.4957662542059021E-4</v>
      </c>
    </row>
    <row r="89" spans="1:5" ht="27.75" customHeight="1" x14ac:dyDescent="0.25">
      <c r="A89" s="156" t="s">
        <v>605</v>
      </c>
      <c r="B89" s="46"/>
      <c r="C89" s="155">
        <v>0</v>
      </c>
      <c r="D89" s="173">
        <v>0</v>
      </c>
      <c r="E89" s="172">
        <v>2.4957662542059021E-4</v>
      </c>
    </row>
    <row r="90" spans="1:5" ht="27.75" customHeight="1" x14ac:dyDescent="0.25">
      <c r="A90" s="156" t="s">
        <v>606</v>
      </c>
      <c r="B90" s="46"/>
      <c r="C90" s="155">
        <v>0</v>
      </c>
      <c r="D90" s="173">
        <v>0</v>
      </c>
      <c r="E90" s="172">
        <v>2.4957662542059021E-4</v>
      </c>
    </row>
    <row r="91" spans="1:5" ht="27.75" customHeight="1" x14ac:dyDescent="0.25">
      <c r="A91" s="156" t="s">
        <v>607</v>
      </c>
      <c r="B91" s="46"/>
      <c r="C91" s="155">
        <v>0</v>
      </c>
      <c r="D91" s="173">
        <v>0</v>
      </c>
      <c r="E91" s="172">
        <v>2.4957662542059021E-4</v>
      </c>
    </row>
    <row r="92" spans="1:5" ht="27.75" customHeight="1" x14ac:dyDescent="0.25">
      <c r="A92" s="156" t="s">
        <v>608</v>
      </c>
      <c r="B92" s="46"/>
      <c r="C92" s="155">
        <v>0</v>
      </c>
      <c r="D92" s="173">
        <v>0</v>
      </c>
      <c r="E92" s="172">
        <v>2.4957662542059021E-4</v>
      </c>
    </row>
    <row r="93" spans="1:5" ht="27.75" customHeight="1" x14ac:dyDescent="0.25">
      <c r="A93" s="156" t="s">
        <v>609</v>
      </c>
      <c r="B93" s="46"/>
      <c r="C93" s="155">
        <v>0</v>
      </c>
      <c r="D93" s="173">
        <v>0</v>
      </c>
      <c r="E93" s="172">
        <v>2.4957662542059021E-4</v>
      </c>
    </row>
    <row r="94" spans="1:5" ht="27.75" customHeight="1" x14ac:dyDescent="0.25">
      <c r="A94" s="156" t="s">
        <v>610</v>
      </c>
      <c r="B94" s="46"/>
      <c r="C94" s="155">
        <v>0</v>
      </c>
      <c r="D94" s="173">
        <v>0</v>
      </c>
      <c r="E94" s="172">
        <v>2.4957662542059021E-4</v>
      </c>
    </row>
    <row r="95" spans="1:5" ht="27.75" customHeight="1" x14ac:dyDescent="0.25">
      <c r="A95" s="156" t="s">
        <v>611</v>
      </c>
      <c r="B95" s="46"/>
      <c r="C95" s="155">
        <v>0</v>
      </c>
      <c r="D95" s="173">
        <v>0</v>
      </c>
      <c r="E95" s="172">
        <v>2.4957662542059021E-4</v>
      </c>
    </row>
    <row r="96" spans="1:5" ht="27.75" customHeight="1" x14ac:dyDescent="0.25">
      <c r="A96" s="156" t="s">
        <v>612</v>
      </c>
      <c r="B96" s="46"/>
      <c r="C96" s="155">
        <v>0</v>
      </c>
      <c r="D96" s="173">
        <v>0</v>
      </c>
      <c r="E96" s="172">
        <v>2.4957662542059021E-4</v>
      </c>
    </row>
    <row r="97" spans="1:5" ht="27.75" customHeight="1" x14ac:dyDescent="0.25">
      <c r="A97" s="156" t="s">
        <v>613</v>
      </c>
      <c r="B97" s="46"/>
      <c r="C97" s="155">
        <v>0</v>
      </c>
      <c r="D97" s="173">
        <v>0</v>
      </c>
      <c r="E97" s="172">
        <v>2.4957662542059021E-4</v>
      </c>
    </row>
    <row r="98" spans="1:5" ht="27.75" customHeight="1" x14ac:dyDescent="0.25">
      <c r="A98" s="156" t="s">
        <v>614</v>
      </c>
      <c r="B98" s="46"/>
      <c r="C98" s="155">
        <v>0</v>
      </c>
      <c r="D98" s="173">
        <v>0</v>
      </c>
      <c r="E98" s="172">
        <v>2.4957662542059021E-4</v>
      </c>
    </row>
    <row r="99" spans="1:5" ht="27.75" customHeight="1" x14ac:dyDescent="0.25">
      <c r="A99" s="156" t="s">
        <v>615</v>
      </c>
      <c r="B99" s="46"/>
      <c r="C99" s="155">
        <v>0</v>
      </c>
      <c r="D99" s="173">
        <v>0</v>
      </c>
      <c r="E99" s="172">
        <v>2.4957662542059021E-4</v>
      </c>
    </row>
    <row r="100" spans="1:5" ht="27.75" customHeight="1" x14ac:dyDescent="0.25">
      <c r="A100" s="156" t="s">
        <v>622</v>
      </c>
      <c r="B100" s="46"/>
      <c r="C100" s="171" t="s">
        <v>74</v>
      </c>
      <c r="D100" s="172">
        <v>0</v>
      </c>
      <c r="E100" s="172">
        <v>2.4957662542059021E-4</v>
      </c>
    </row>
    <row r="101" spans="1:5" ht="27.75" customHeight="1" x14ac:dyDescent="0.25">
      <c r="A101" s="156" t="s">
        <v>624</v>
      </c>
      <c r="B101" s="46"/>
      <c r="C101" s="155" t="s">
        <v>78</v>
      </c>
      <c r="D101" s="173">
        <v>0</v>
      </c>
      <c r="E101" s="172">
        <v>2.4957662542059021E-4</v>
      </c>
    </row>
    <row r="102" spans="1:5" ht="27.75" customHeight="1" x14ac:dyDescent="0.25">
      <c r="A102" s="156" t="s">
        <v>625</v>
      </c>
      <c r="B102" s="46"/>
      <c r="C102" s="155" t="s">
        <v>78</v>
      </c>
      <c r="D102" s="173">
        <v>0</v>
      </c>
      <c r="E102" s="172">
        <v>2.4957662542059021E-4</v>
      </c>
    </row>
    <row r="103" spans="1:5" ht="27.75" customHeight="1" x14ac:dyDescent="0.25">
      <c r="A103" s="156" t="s">
        <v>626</v>
      </c>
      <c r="B103" s="46"/>
      <c r="C103" s="155" t="s">
        <v>78</v>
      </c>
      <c r="D103" s="173">
        <v>0</v>
      </c>
      <c r="E103" s="172">
        <v>2.4957662542059021E-4</v>
      </c>
    </row>
    <row r="104" spans="1:5" ht="27.75" customHeight="1" x14ac:dyDescent="0.25">
      <c r="A104" s="156" t="s">
        <v>627</v>
      </c>
      <c r="B104" s="46"/>
      <c r="C104" s="155" t="s">
        <v>78</v>
      </c>
      <c r="D104" s="173">
        <v>0</v>
      </c>
      <c r="E104" s="172">
        <v>2.4957662542059021E-4</v>
      </c>
    </row>
    <row r="105" spans="1:5" ht="27.75" customHeight="1" x14ac:dyDescent="0.25">
      <c r="A105" s="156" t="s">
        <v>628</v>
      </c>
      <c r="B105" s="46"/>
      <c r="C105" s="155" t="s">
        <v>78</v>
      </c>
      <c r="D105" s="173">
        <v>0</v>
      </c>
      <c r="E105" s="172">
        <v>2.4957662542059021E-4</v>
      </c>
    </row>
    <row r="106" spans="1:5" ht="27.75" customHeight="1" x14ac:dyDescent="0.25">
      <c r="A106" s="156" t="s">
        <v>630</v>
      </c>
      <c r="B106" s="46"/>
      <c r="C106" s="155">
        <v>0</v>
      </c>
      <c r="D106" s="173">
        <v>0</v>
      </c>
      <c r="E106" s="172">
        <v>2.4957662542059021E-4</v>
      </c>
    </row>
    <row r="107" spans="1:5" ht="27.75" customHeight="1" x14ac:dyDescent="0.25">
      <c r="A107" s="156" t="s">
        <v>631</v>
      </c>
      <c r="B107" s="46"/>
      <c r="C107" s="155">
        <v>0</v>
      </c>
      <c r="D107" s="173">
        <v>0</v>
      </c>
      <c r="E107" s="172">
        <v>2.4957662542059021E-4</v>
      </c>
    </row>
    <row r="108" spans="1:5" ht="27.75" customHeight="1" x14ac:dyDescent="0.25">
      <c r="A108" s="156" t="s">
        <v>632</v>
      </c>
      <c r="B108" s="46"/>
      <c r="C108" s="155">
        <v>0</v>
      </c>
      <c r="D108" s="173">
        <v>0</v>
      </c>
      <c r="E108" s="172">
        <v>2.4957662542059021E-4</v>
      </c>
    </row>
    <row r="109" spans="1:5" ht="27.75" customHeight="1" x14ac:dyDescent="0.25">
      <c r="A109" s="156" t="s">
        <v>633</v>
      </c>
      <c r="B109" s="46"/>
      <c r="C109" s="155">
        <v>0</v>
      </c>
      <c r="D109" s="173">
        <v>0</v>
      </c>
      <c r="E109" s="172">
        <v>2.4957662542059021E-4</v>
      </c>
    </row>
    <row r="110" spans="1:5" ht="27.75" customHeight="1" x14ac:dyDescent="0.25">
      <c r="A110" s="156" t="s">
        <v>634</v>
      </c>
      <c r="B110" s="46"/>
      <c r="C110" s="155">
        <v>0</v>
      </c>
      <c r="D110" s="173">
        <v>0</v>
      </c>
      <c r="E110" s="172">
        <v>2.4957662542059021E-4</v>
      </c>
    </row>
    <row r="111" spans="1:5" ht="27.75" customHeight="1" x14ac:dyDescent="0.25">
      <c r="A111" s="156" t="s">
        <v>635</v>
      </c>
      <c r="B111" s="46"/>
      <c r="C111" s="155">
        <v>0</v>
      </c>
      <c r="D111" s="173">
        <v>0</v>
      </c>
      <c r="E111" s="172">
        <v>2.4957662542059021E-4</v>
      </c>
    </row>
    <row r="112" spans="1:5" ht="27.75" customHeight="1" x14ac:dyDescent="0.25">
      <c r="A112" s="156" t="s">
        <v>636</v>
      </c>
      <c r="B112" s="46"/>
      <c r="C112" s="155">
        <v>0</v>
      </c>
      <c r="D112" s="173">
        <v>0</v>
      </c>
      <c r="E112" s="172">
        <v>2.4957662542059021E-4</v>
      </c>
    </row>
    <row r="113" spans="1:5" ht="27.75" customHeight="1" x14ac:dyDescent="0.25">
      <c r="A113" s="156" t="s">
        <v>637</v>
      </c>
      <c r="B113" s="46"/>
      <c r="C113" s="155">
        <v>0</v>
      </c>
      <c r="D113" s="173">
        <v>0</v>
      </c>
      <c r="E113" s="172">
        <v>2.4957662542059021E-4</v>
      </c>
    </row>
    <row r="114" spans="1:5" ht="27.75" customHeight="1" x14ac:dyDescent="0.25">
      <c r="A114" s="156" t="s">
        <v>638</v>
      </c>
      <c r="B114" s="46"/>
      <c r="C114" s="155">
        <v>0</v>
      </c>
      <c r="D114" s="173">
        <v>0</v>
      </c>
      <c r="E114" s="172">
        <v>2.4957662542059021E-4</v>
      </c>
    </row>
    <row r="115" spans="1:5" ht="27.75" customHeight="1" x14ac:dyDescent="0.25">
      <c r="A115" s="156" t="s">
        <v>639</v>
      </c>
      <c r="B115" s="46"/>
      <c r="C115" s="155">
        <v>0</v>
      </c>
      <c r="D115" s="173">
        <v>0</v>
      </c>
      <c r="E115" s="172">
        <v>2.4957662542059021E-4</v>
      </c>
    </row>
    <row r="116" spans="1:5" ht="27.75" customHeight="1" x14ac:dyDescent="0.25">
      <c r="A116" s="156" t="s">
        <v>640</v>
      </c>
      <c r="B116" s="46"/>
      <c r="C116" s="155">
        <v>0</v>
      </c>
      <c r="D116" s="173">
        <v>0</v>
      </c>
      <c r="E116" s="172">
        <v>2.4957662542059021E-4</v>
      </c>
    </row>
    <row r="117" spans="1:5" ht="27.75" customHeight="1" x14ac:dyDescent="0.25">
      <c r="A117" s="156" t="s">
        <v>641</v>
      </c>
      <c r="B117" s="46"/>
      <c r="C117" s="155">
        <v>0</v>
      </c>
      <c r="D117" s="173">
        <v>0</v>
      </c>
      <c r="E117" s="172">
        <v>2.4957662542059021E-4</v>
      </c>
    </row>
    <row r="118" spans="1:5" ht="27.75" customHeight="1" x14ac:dyDescent="0.25">
      <c r="A118" s="156" t="s">
        <v>642</v>
      </c>
      <c r="B118" s="46"/>
      <c r="C118" s="155">
        <v>0</v>
      </c>
      <c r="D118" s="173">
        <v>0</v>
      </c>
      <c r="E118" s="172">
        <v>2.4957662542059021E-4</v>
      </c>
    </row>
    <row r="119" spans="1:5" ht="27.75" customHeight="1" x14ac:dyDescent="0.25">
      <c r="A119" s="156" t="s">
        <v>643</v>
      </c>
      <c r="B119" s="46"/>
      <c r="C119" s="155">
        <v>0</v>
      </c>
      <c r="D119" s="173">
        <v>0</v>
      </c>
      <c r="E119" s="172">
        <v>2.4957662542059021E-4</v>
      </c>
    </row>
    <row r="120" spans="1:5" ht="27.75" customHeight="1" x14ac:dyDescent="0.25">
      <c r="A120" s="156" t="s">
        <v>644</v>
      </c>
      <c r="B120" s="46"/>
      <c r="C120" s="155">
        <v>0</v>
      </c>
      <c r="D120" s="173">
        <v>0</v>
      </c>
      <c r="E120" s="172">
        <v>2.4957662542059021E-4</v>
      </c>
    </row>
    <row r="121" spans="1:5" ht="27.75" customHeight="1" x14ac:dyDescent="0.25">
      <c r="A121" s="156" t="s">
        <v>651</v>
      </c>
      <c r="B121" s="46"/>
      <c r="C121" s="171" t="s">
        <v>74</v>
      </c>
      <c r="D121" s="172">
        <v>0</v>
      </c>
      <c r="E121" s="172">
        <v>2.4957662542059021E-4</v>
      </c>
    </row>
    <row r="122" spans="1:5" ht="27.75" customHeight="1" x14ac:dyDescent="0.25">
      <c r="A122" s="156" t="s">
        <v>653</v>
      </c>
      <c r="B122" s="46"/>
      <c r="C122" s="155" t="s">
        <v>78</v>
      </c>
      <c r="D122" s="173">
        <v>0</v>
      </c>
      <c r="E122" s="172">
        <v>2.4957662542059021E-4</v>
      </c>
    </row>
    <row r="123" spans="1:5" ht="27.75" customHeight="1" x14ac:dyDescent="0.25">
      <c r="A123" s="156" t="s">
        <v>654</v>
      </c>
      <c r="B123" s="46"/>
      <c r="C123" s="155" t="s">
        <v>78</v>
      </c>
      <c r="D123" s="173">
        <v>0</v>
      </c>
      <c r="E123" s="172">
        <v>2.4957662542059021E-4</v>
      </c>
    </row>
    <row r="124" spans="1:5" ht="27.75" customHeight="1" x14ac:dyDescent="0.25">
      <c r="A124" s="156" t="s">
        <v>655</v>
      </c>
      <c r="B124" s="46"/>
      <c r="C124" s="155" t="s">
        <v>78</v>
      </c>
      <c r="D124" s="173">
        <v>0</v>
      </c>
      <c r="E124" s="172">
        <v>2.4957662542059021E-4</v>
      </c>
    </row>
    <row r="125" spans="1:5" ht="27.75" customHeight="1" x14ac:dyDescent="0.25">
      <c r="A125" s="156" t="s">
        <v>656</v>
      </c>
      <c r="B125" s="46"/>
      <c r="C125" s="155" t="s">
        <v>78</v>
      </c>
      <c r="D125" s="173">
        <v>0</v>
      </c>
      <c r="E125" s="172">
        <v>2.4957662542059021E-4</v>
      </c>
    </row>
    <row r="126" spans="1:5" ht="27.75" customHeight="1" x14ac:dyDescent="0.25">
      <c r="A126" s="156" t="s">
        <v>657</v>
      </c>
      <c r="B126" s="46"/>
      <c r="C126" s="155" t="s">
        <v>78</v>
      </c>
      <c r="D126" s="173">
        <v>0</v>
      </c>
      <c r="E126" s="172">
        <v>2.4957662542059021E-4</v>
      </c>
    </row>
    <row r="127" spans="1:5" ht="27.75" customHeight="1" x14ac:dyDescent="0.25">
      <c r="A127" s="156" t="s">
        <v>659</v>
      </c>
      <c r="B127" s="46"/>
      <c r="C127" s="155">
        <v>0</v>
      </c>
      <c r="D127" s="173">
        <v>0</v>
      </c>
      <c r="E127" s="172">
        <v>2.4957662542059021E-4</v>
      </c>
    </row>
    <row r="128" spans="1:5" ht="27.75" customHeight="1" x14ac:dyDescent="0.25">
      <c r="A128" s="156" t="s">
        <v>660</v>
      </c>
      <c r="B128" s="46"/>
      <c r="C128" s="155">
        <v>0</v>
      </c>
      <c r="D128" s="173">
        <v>0</v>
      </c>
      <c r="E128" s="172">
        <v>2.4957662542059021E-4</v>
      </c>
    </row>
    <row r="129" spans="1:5" ht="27.75" customHeight="1" x14ac:dyDescent="0.25">
      <c r="A129" s="156" t="s">
        <v>661</v>
      </c>
      <c r="B129" s="46"/>
      <c r="C129" s="155">
        <v>0</v>
      </c>
      <c r="D129" s="173">
        <v>0</v>
      </c>
      <c r="E129" s="172">
        <v>2.4957662542059021E-4</v>
      </c>
    </row>
    <row r="130" spans="1:5" ht="27.75" customHeight="1" x14ac:dyDescent="0.25">
      <c r="A130" s="156" t="s">
        <v>662</v>
      </c>
      <c r="B130" s="46"/>
      <c r="C130" s="155">
        <v>0</v>
      </c>
      <c r="D130" s="173">
        <v>0</v>
      </c>
      <c r="E130" s="172">
        <v>2.4957662542059021E-4</v>
      </c>
    </row>
    <row r="131" spans="1:5" ht="27.75" customHeight="1" x14ac:dyDescent="0.25">
      <c r="A131" s="156" t="s">
        <v>663</v>
      </c>
      <c r="B131" s="46"/>
      <c r="C131" s="155">
        <v>0</v>
      </c>
      <c r="D131" s="173">
        <v>0</v>
      </c>
      <c r="E131" s="172">
        <v>2.4957662542059021E-4</v>
      </c>
    </row>
    <row r="132" spans="1:5" ht="27.75" customHeight="1" x14ac:dyDescent="0.25">
      <c r="A132" s="156" t="s">
        <v>664</v>
      </c>
      <c r="B132" s="46"/>
      <c r="C132" s="155">
        <v>0</v>
      </c>
      <c r="D132" s="173">
        <v>0</v>
      </c>
      <c r="E132" s="172">
        <v>2.4957662542059021E-4</v>
      </c>
    </row>
    <row r="133" spans="1:5" ht="27.75" customHeight="1" x14ac:dyDescent="0.25">
      <c r="A133" s="156" t="s">
        <v>665</v>
      </c>
      <c r="B133" s="46"/>
      <c r="C133" s="155">
        <v>0</v>
      </c>
      <c r="D133" s="173">
        <v>0</v>
      </c>
      <c r="E133" s="172">
        <v>2.4957662542059021E-4</v>
      </c>
    </row>
    <row r="134" spans="1:5" ht="27.75" customHeight="1" x14ac:dyDescent="0.25">
      <c r="A134" s="156" t="s">
        <v>666</v>
      </c>
      <c r="B134" s="46"/>
      <c r="C134" s="155">
        <v>0</v>
      </c>
      <c r="D134" s="173">
        <v>0</v>
      </c>
      <c r="E134" s="172">
        <v>2.4957662542059021E-4</v>
      </c>
    </row>
    <row r="135" spans="1:5" ht="27.75" customHeight="1" x14ac:dyDescent="0.25">
      <c r="A135" s="156" t="s">
        <v>667</v>
      </c>
      <c r="B135" s="46"/>
      <c r="C135" s="155">
        <v>0</v>
      </c>
      <c r="D135" s="173">
        <v>0</v>
      </c>
      <c r="E135" s="172">
        <v>2.4957662542059021E-4</v>
      </c>
    </row>
    <row r="136" spans="1:5" ht="27.75" customHeight="1" x14ac:dyDescent="0.25">
      <c r="A136" s="156" t="s">
        <v>668</v>
      </c>
      <c r="B136" s="46"/>
      <c r="C136" s="155">
        <v>0</v>
      </c>
      <c r="D136" s="173">
        <v>0</v>
      </c>
      <c r="E136" s="172">
        <v>2.4957662542059021E-4</v>
      </c>
    </row>
    <row r="137" spans="1:5" ht="27.75" customHeight="1" x14ac:dyDescent="0.25">
      <c r="A137" s="156" t="s">
        <v>669</v>
      </c>
      <c r="B137" s="46"/>
      <c r="C137" s="155">
        <v>0</v>
      </c>
      <c r="D137" s="173">
        <v>0</v>
      </c>
      <c r="E137" s="172">
        <v>2.4957662542059021E-4</v>
      </c>
    </row>
    <row r="138" spans="1:5" ht="27.75" customHeight="1" x14ac:dyDescent="0.25">
      <c r="A138" s="156" t="s">
        <v>670</v>
      </c>
      <c r="B138" s="46"/>
      <c r="C138" s="155">
        <v>0</v>
      </c>
      <c r="D138" s="173">
        <v>0</v>
      </c>
      <c r="E138" s="172">
        <v>2.4957662542059021E-4</v>
      </c>
    </row>
    <row r="139" spans="1:5" ht="27.75" customHeight="1" x14ac:dyDescent="0.25">
      <c r="A139" s="156" t="s">
        <v>671</v>
      </c>
      <c r="B139" s="46"/>
      <c r="C139" s="155">
        <v>0</v>
      </c>
      <c r="D139" s="173">
        <v>0</v>
      </c>
      <c r="E139" s="172">
        <v>2.4957662542059021E-4</v>
      </c>
    </row>
    <row r="140" spans="1:5" ht="27.75" customHeight="1" x14ac:dyDescent="0.25">
      <c r="A140" s="156" t="s">
        <v>672</v>
      </c>
      <c r="B140" s="46"/>
      <c r="C140" s="155">
        <v>0</v>
      </c>
      <c r="D140" s="173">
        <v>0</v>
      </c>
      <c r="E140" s="172">
        <v>2.4957662542059021E-4</v>
      </c>
    </row>
    <row r="141" spans="1:5" ht="27.75" customHeight="1" x14ac:dyDescent="0.25">
      <c r="A141" s="156" t="s">
        <v>673</v>
      </c>
      <c r="B141" s="46"/>
      <c r="C141" s="155">
        <v>0</v>
      </c>
      <c r="D141" s="173">
        <v>0</v>
      </c>
      <c r="E141" s="172">
        <v>2.4957662542059021E-4</v>
      </c>
    </row>
    <row r="142" spans="1:5" ht="27.75" customHeight="1" x14ac:dyDescent="0.25">
      <c r="A142" s="156" t="s">
        <v>680</v>
      </c>
      <c r="B142" s="46"/>
      <c r="C142" s="171" t="s">
        <v>74</v>
      </c>
      <c r="D142" s="172">
        <v>0</v>
      </c>
      <c r="E142" s="172">
        <v>2.4957662542059021E-4</v>
      </c>
    </row>
    <row r="143" spans="1:5" ht="27.75" customHeight="1" x14ac:dyDescent="0.25">
      <c r="A143" s="156" t="s">
        <v>682</v>
      </c>
      <c r="B143" s="46"/>
      <c r="C143" s="155" t="s">
        <v>78</v>
      </c>
      <c r="D143" s="173">
        <v>0</v>
      </c>
      <c r="E143" s="172">
        <v>2.4957662542059021E-4</v>
      </c>
    </row>
    <row r="144" spans="1:5" ht="27.75" customHeight="1" x14ac:dyDescent="0.25">
      <c r="A144" s="156" t="s">
        <v>683</v>
      </c>
      <c r="B144" s="46"/>
      <c r="C144" s="155" t="s">
        <v>78</v>
      </c>
      <c r="D144" s="173">
        <v>0</v>
      </c>
      <c r="E144" s="172">
        <v>2.4957662542059021E-4</v>
      </c>
    </row>
    <row r="145" spans="1:5" ht="27.75" customHeight="1" x14ac:dyDescent="0.25">
      <c r="A145" s="156" t="s">
        <v>684</v>
      </c>
      <c r="B145" s="46"/>
      <c r="C145" s="155" t="s">
        <v>78</v>
      </c>
      <c r="D145" s="173">
        <v>0</v>
      </c>
      <c r="E145" s="172">
        <v>2.4957662542059021E-4</v>
      </c>
    </row>
    <row r="146" spans="1:5" ht="27.75" customHeight="1" x14ac:dyDescent="0.25">
      <c r="A146" s="156" t="s">
        <v>685</v>
      </c>
      <c r="B146" s="46"/>
      <c r="C146" s="155" t="s">
        <v>78</v>
      </c>
      <c r="D146" s="173">
        <v>0</v>
      </c>
      <c r="E146" s="172">
        <v>2.4957662542059021E-4</v>
      </c>
    </row>
    <row r="147" spans="1:5" ht="27.75" customHeight="1" x14ac:dyDescent="0.25">
      <c r="A147" s="156" t="s">
        <v>686</v>
      </c>
      <c r="B147" s="46"/>
      <c r="C147" s="155" t="s">
        <v>78</v>
      </c>
      <c r="D147" s="173">
        <v>0</v>
      </c>
      <c r="E147" s="172">
        <v>2.4957662542059021E-4</v>
      </c>
    </row>
    <row r="148" spans="1:5" ht="27.75" customHeight="1" x14ac:dyDescent="0.25">
      <c r="A148" s="156" t="s">
        <v>688</v>
      </c>
      <c r="B148" s="46"/>
      <c r="C148" s="155">
        <v>0</v>
      </c>
      <c r="D148" s="173">
        <v>0</v>
      </c>
      <c r="E148" s="172">
        <v>2.4957662542059021E-4</v>
      </c>
    </row>
    <row r="149" spans="1:5" ht="27.75" customHeight="1" x14ac:dyDescent="0.25">
      <c r="A149" s="156" t="s">
        <v>689</v>
      </c>
      <c r="B149" s="46"/>
      <c r="C149" s="155">
        <v>0</v>
      </c>
      <c r="D149" s="173">
        <v>0</v>
      </c>
      <c r="E149" s="172">
        <v>2.4957662542059021E-4</v>
      </c>
    </row>
    <row r="150" spans="1:5" ht="27.75" customHeight="1" x14ac:dyDescent="0.25">
      <c r="A150" s="156" t="s">
        <v>690</v>
      </c>
      <c r="B150" s="46"/>
      <c r="C150" s="155">
        <v>0</v>
      </c>
      <c r="D150" s="173">
        <v>0</v>
      </c>
      <c r="E150" s="172">
        <v>2.4957662542059021E-4</v>
      </c>
    </row>
    <row r="151" spans="1:5" ht="27.75" customHeight="1" x14ac:dyDescent="0.25">
      <c r="A151" s="156" t="s">
        <v>691</v>
      </c>
      <c r="B151" s="46"/>
      <c r="C151" s="155">
        <v>0</v>
      </c>
      <c r="D151" s="173">
        <v>0</v>
      </c>
      <c r="E151" s="172">
        <v>2.4957662542059021E-4</v>
      </c>
    </row>
    <row r="152" spans="1:5" ht="27.75" customHeight="1" x14ac:dyDescent="0.25">
      <c r="A152" s="156" t="s">
        <v>692</v>
      </c>
      <c r="B152" s="46"/>
      <c r="C152" s="155">
        <v>0</v>
      </c>
      <c r="D152" s="173">
        <v>0</v>
      </c>
      <c r="E152" s="172">
        <v>2.4957662542059021E-4</v>
      </c>
    </row>
    <row r="153" spans="1:5" ht="27.75" customHeight="1" x14ac:dyDescent="0.25">
      <c r="A153" s="156" t="s">
        <v>693</v>
      </c>
      <c r="B153" s="46"/>
      <c r="C153" s="155">
        <v>0</v>
      </c>
      <c r="D153" s="173">
        <v>0</v>
      </c>
      <c r="E153" s="172">
        <v>2.4957662542059021E-4</v>
      </c>
    </row>
    <row r="154" spans="1:5" ht="27.75" customHeight="1" x14ac:dyDescent="0.25">
      <c r="A154" s="156" t="s">
        <v>694</v>
      </c>
      <c r="B154" s="46"/>
      <c r="C154" s="155">
        <v>0</v>
      </c>
      <c r="D154" s="173">
        <v>0</v>
      </c>
      <c r="E154" s="172">
        <v>2.4957662542059021E-4</v>
      </c>
    </row>
    <row r="155" spans="1:5" ht="27.75" customHeight="1" x14ac:dyDescent="0.25">
      <c r="A155" s="156" t="s">
        <v>695</v>
      </c>
      <c r="B155" s="46"/>
      <c r="C155" s="155">
        <v>0</v>
      </c>
      <c r="D155" s="173">
        <v>0</v>
      </c>
      <c r="E155" s="172">
        <v>2.4957662542059021E-4</v>
      </c>
    </row>
    <row r="156" spans="1:5" ht="27.75" customHeight="1" x14ac:dyDescent="0.25">
      <c r="A156" s="156" t="s">
        <v>696</v>
      </c>
      <c r="B156" s="46"/>
      <c r="C156" s="155">
        <v>0</v>
      </c>
      <c r="D156" s="173">
        <v>0</v>
      </c>
      <c r="E156" s="172">
        <v>2.4957662542059021E-4</v>
      </c>
    </row>
    <row r="157" spans="1:5" ht="27.75" customHeight="1" x14ac:dyDescent="0.25">
      <c r="A157" s="156" t="s">
        <v>697</v>
      </c>
      <c r="B157" s="46"/>
      <c r="C157" s="155">
        <v>0</v>
      </c>
      <c r="D157" s="173">
        <v>0</v>
      </c>
      <c r="E157" s="172">
        <v>2.4957662542059021E-4</v>
      </c>
    </row>
    <row r="158" spans="1:5" ht="27.75" customHeight="1" x14ac:dyDescent="0.25">
      <c r="A158" s="156" t="s">
        <v>698</v>
      </c>
      <c r="B158" s="46"/>
      <c r="C158" s="155">
        <v>0</v>
      </c>
      <c r="D158" s="173">
        <v>0</v>
      </c>
      <c r="E158" s="172">
        <v>2.4957662542059021E-4</v>
      </c>
    </row>
    <row r="159" spans="1:5" ht="27.75" customHeight="1" x14ac:dyDescent="0.25">
      <c r="A159" s="156" t="s">
        <v>699</v>
      </c>
      <c r="B159" s="46"/>
      <c r="C159" s="155">
        <v>0</v>
      </c>
      <c r="D159" s="173">
        <v>0</v>
      </c>
      <c r="E159" s="172">
        <v>2.4957662542059021E-4</v>
      </c>
    </row>
    <row r="160" spans="1:5" ht="27.75" customHeight="1" x14ac:dyDescent="0.25">
      <c r="A160" s="156" t="s">
        <v>700</v>
      </c>
      <c r="B160" s="46"/>
      <c r="C160" s="155">
        <v>0</v>
      </c>
      <c r="D160" s="173">
        <v>0</v>
      </c>
      <c r="E160" s="172">
        <v>2.4957662542059021E-4</v>
      </c>
    </row>
    <row r="161" spans="1:5" ht="27.75" customHeight="1" x14ac:dyDescent="0.25">
      <c r="A161" s="156" t="s">
        <v>701</v>
      </c>
      <c r="B161" s="46"/>
      <c r="C161" s="155">
        <v>0</v>
      </c>
      <c r="D161" s="173">
        <v>0</v>
      </c>
      <c r="E161" s="172">
        <v>2.4957662542059021E-4</v>
      </c>
    </row>
    <row r="162" spans="1:5" ht="27.75" customHeight="1" x14ac:dyDescent="0.25">
      <c r="A162" s="156" t="s">
        <v>702</v>
      </c>
      <c r="B162" s="46"/>
      <c r="C162" s="155">
        <v>0</v>
      </c>
      <c r="D162" s="173">
        <v>0</v>
      </c>
      <c r="E162" s="172">
        <v>2.4957662542059021E-4</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E3B90DF4-5FC8-44CA-82D3-B805F9FC599E}"/>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6858-AC87-4929-958D-87F5D529BAE9}">
  <sheetPr>
    <pageSetUpPr fitToPage="1"/>
  </sheetPr>
  <dimension ref="A1:M46"/>
  <sheetViews>
    <sheetView zoomScale="70" zoomScaleNormal="70" zoomScaleSheetLayoutView="100" workbookViewId="0">
      <selection activeCell="M2" sqref="M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SP Manweb Area (GSP Group _D)"</f>
        <v>Southern Electric Power Distribution plc - Effective from 1 April 2027 - Final LV and HV charges in SP Manweb Area (GSP Group _D)</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81" t="s">
        <v>50</v>
      </c>
      <c r="B6" s="24" t="s">
        <v>209</v>
      </c>
      <c r="C6" s="342" t="s">
        <v>210</v>
      </c>
      <c r="D6" s="343"/>
      <c r="E6" s="24" t="s">
        <v>211</v>
      </c>
      <c r="F6" s="87"/>
      <c r="G6" s="330" t="s">
        <v>176</v>
      </c>
      <c r="H6" s="330"/>
      <c r="I6" s="207"/>
      <c r="J6" s="208" t="s">
        <v>212</v>
      </c>
      <c r="K6" s="208" t="s">
        <v>211</v>
      </c>
    </row>
    <row r="7" spans="1:13" ht="65.25" customHeight="1" x14ac:dyDescent="0.25">
      <c r="A7" s="81" t="s">
        <v>55</v>
      </c>
      <c r="B7" s="22"/>
      <c r="C7" s="327" t="s">
        <v>213</v>
      </c>
      <c r="D7" s="327"/>
      <c r="E7" s="24" t="s">
        <v>214</v>
      </c>
      <c r="F7" s="87"/>
      <c r="G7" s="330" t="s">
        <v>54</v>
      </c>
      <c r="H7" s="330"/>
      <c r="I7" s="208" t="s">
        <v>209</v>
      </c>
      <c r="J7" s="208" t="s">
        <v>210</v>
      </c>
      <c r="K7" s="208" t="s">
        <v>211</v>
      </c>
    </row>
    <row r="8" spans="1:13" ht="65.25" customHeight="1" x14ac:dyDescent="0.25">
      <c r="A8" s="82" t="s">
        <v>59</v>
      </c>
      <c r="B8" s="339" t="s">
        <v>60</v>
      </c>
      <c r="C8" s="340"/>
      <c r="D8" s="340"/>
      <c r="E8" s="341"/>
      <c r="F8" s="87"/>
      <c r="G8" s="330" t="s">
        <v>179</v>
      </c>
      <c r="H8" s="330"/>
      <c r="I8" s="207" t="s">
        <v>215</v>
      </c>
      <c r="J8" s="208" t="s">
        <v>212</v>
      </c>
      <c r="K8" s="208" t="s">
        <v>211</v>
      </c>
    </row>
    <row r="9" spans="1:13" s="79" customFormat="1" ht="65.25" customHeight="1" x14ac:dyDescent="0.25">
      <c r="F9" s="87"/>
      <c r="G9" s="330" t="s">
        <v>144</v>
      </c>
      <c r="H9" s="330"/>
      <c r="I9" s="22"/>
      <c r="J9" s="208" t="s">
        <v>213</v>
      </c>
      <c r="K9" s="208" t="s">
        <v>216</v>
      </c>
      <c r="L9" s="53"/>
    </row>
    <row r="10" spans="1:13" s="79" customFormat="1" ht="36" customHeight="1" x14ac:dyDescent="0.25">
      <c r="A10" s="87"/>
      <c r="B10" s="87"/>
      <c r="C10" s="87"/>
      <c r="D10" s="87"/>
      <c r="E10" s="87"/>
      <c r="F10" s="87"/>
      <c r="G10" s="332" t="s">
        <v>59</v>
      </c>
      <c r="H10" s="332"/>
      <c r="I10" s="339" t="s">
        <v>60</v>
      </c>
      <c r="J10" s="340"/>
      <c r="K10" s="341"/>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217</v>
      </c>
      <c r="C14" s="171" t="s">
        <v>74</v>
      </c>
      <c r="D14" s="128">
        <v>15.968999999999999</v>
      </c>
      <c r="E14" s="129">
        <v>3.4540000000000002</v>
      </c>
      <c r="F14" s="130">
        <v>0.46400000000000002</v>
      </c>
      <c r="G14" s="48">
        <v>25.01</v>
      </c>
      <c r="H14" s="49"/>
      <c r="I14" s="49"/>
      <c r="J14" s="45"/>
      <c r="K14" s="46"/>
    </row>
    <row r="15" spans="1:13" ht="32.25" customHeight="1" x14ac:dyDescent="0.25">
      <c r="A15" s="17" t="s">
        <v>75</v>
      </c>
      <c r="B15" s="43"/>
      <c r="C15" s="167">
        <v>2</v>
      </c>
      <c r="D15" s="128">
        <v>15.968999999999999</v>
      </c>
      <c r="E15" s="129">
        <v>3.4540000000000002</v>
      </c>
      <c r="F15" s="130">
        <v>0.46400000000000002</v>
      </c>
      <c r="G15" s="49"/>
      <c r="H15" s="49"/>
      <c r="I15" s="49"/>
      <c r="J15" s="45"/>
      <c r="K15" s="46"/>
    </row>
    <row r="16" spans="1:13" ht="32.25" customHeight="1" x14ac:dyDescent="0.25">
      <c r="A16" s="17" t="s">
        <v>76</v>
      </c>
      <c r="B16" s="43" t="s">
        <v>218</v>
      </c>
      <c r="C16" s="155" t="s">
        <v>78</v>
      </c>
      <c r="D16" s="128">
        <v>16.63</v>
      </c>
      <c r="E16" s="129">
        <v>3.597</v>
      </c>
      <c r="F16" s="130">
        <v>0.48299999999999998</v>
      </c>
      <c r="G16" s="48">
        <v>7.08</v>
      </c>
      <c r="H16" s="49"/>
      <c r="I16" s="49"/>
      <c r="J16" s="45"/>
      <c r="K16" s="46"/>
    </row>
    <row r="17" spans="1:11" ht="32.25" customHeight="1" x14ac:dyDescent="0.25">
      <c r="A17" s="17" t="s">
        <v>79</v>
      </c>
      <c r="B17" s="43" t="s">
        <v>219</v>
      </c>
      <c r="C17" s="155" t="s">
        <v>78</v>
      </c>
      <c r="D17" s="128">
        <v>16.63</v>
      </c>
      <c r="E17" s="129">
        <v>3.597</v>
      </c>
      <c r="F17" s="130">
        <v>0.48299999999999998</v>
      </c>
      <c r="G17" s="48">
        <v>31.1</v>
      </c>
      <c r="H17" s="49"/>
      <c r="I17" s="49"/>
      <c r="J17" s="45"/>
      <c r="K17" s="46"/>
    </row>
    <row r="18" spans="1:11" ht="32.25" customHeight="1" x14ac:dyDescent="0.25">
      <c r="A18" s="17" t="s">
        <v>81</v>
      </c>
      <c r="B18" s="43" t="s">
        <v>220</v>
      </c>
      <c r="C18" s="155" t="s">
        <v>78</v>
      </c>
      <c r="D18" s="128">
        <v>16.63</v>
      </c>
      <c r="E18" s="129">
        <v>3.597</v>
      </c>
      <c r="F18" s="130">
        <v>0.48299999999999998</v>
      </c>
      <c r="G18" s="48">
        <v>54.62</v>
      </c>
      <c r="H18" s="49"/>
      <c r="I18" s="49"/>
      <c r="J18" s="45"/>
      <c r="K18" s="46"/>
    </row>
    <row r="19" spans="1:11" ht="32.25" customHeight="1" x14ac:dyDescent="0.25">
      <c r="A19" s="17" t="s">
        <v>83</v>
      </c>
      <c r="B19" s="43" t="s">
        <v>221</v>
      </c>
      <c r="C19" s="155" t="s">
        <v>78</v>
      </c>
      <c r="D19" s="128">
        <v>16.63</v>
      </c>
      <c r="E19" s="129">
        <v>3.597</v>
      </c>
      <c r="F19" s="130">
        <v>0.48299999999999998</v>
      </c>
      <c r="G19" s="48">
        <v>107.32</v>
      </c>
      <c r="H19" s="49"/>
      <c r="I19" s="49"/>
      <c r="J19" s="45"/>
      <c r="K19" s="46"/>
    </row>
    <row r="20" spans="1:11" ht="32.25" customHeight="1" x14ac:dyDescent="0.25">
      <c r="A20" s="17" t="s">
        <v>85</v>
      </c>
      <c r="B20" s="43" t="s">
        <v>222</v>
      </c>
      <c r="C20" s="155" t="s">
        <v>78</v>
      </c>
      <c r="D20" s="128">
        <v>16.63</v>
      </c>
      <c r="E20" s="129">
        <v>3.597</v>
      </c>
      <c r="F20" s="130">
        <v>0.48299999999999998</v>
      </c>
      <c r="G20" s="48">
        <v>297.35000000000002</v>
      </c>
      <c r="H20" s="49"/>
      <c r="I20" s="49"/>
      <c r="J20" s="45"/>
      <c r="K20" s="46"/>
    </row>
    <row r="21" spans="1:11" ht="32.25" customHeight="1" x14ac:dyDescent="0.25">
      <c r="A21" s="17" t="s">
        <v>87</v>
      </c>
      <c r="B21" s="43"/>
      <c r="C21" s="167">
        <v>4</v>
      </c>
      <c r="D21" s="128">
        <v>16.63</v>
      </c>
      <c r="E21" s="129">
        <v>3.597</v>
      </c>
      <c r="F21" s="130">
        <v>0.48299999999999998</v>
      </c>
      <c r="G21" s="49"/>
      <c r="H21" s="49"/>
      <c r="I21" s="49"/>
      <c r="J21" s="45"/>
      <c r="K21" s="46"/>
    </row>
    <row r="22" spans="1:11" ht="32.25" customHeight="1" x14ac:dyDescent="0.25">
      <c r="A22" s="17" t="s">
        <v>88</v>
      </c>
      <c r="B22" s="46" t="s">
        <v>223</v>
      </c>
      <c r="C22" s="167">
        <v>0</v>
      </c>
      <c r="D22" s="128">
        <v>12.053000000000001</v>
      </c>
      <c r="E22" s="129">
        <v>2.3740000000000001</v>
      </c>
      <c r="F22" s="130">
        <v>0.307</v>
      </c>
      <c r="G22" s="48">
        <v>23.02</v>
      </c>
      <c r="H22" s="48">
        <v>6.92</v>
      </c>
      <c r="I22" s="127">
        <v>6.92</v>
      </c>
      <c r="J22" s="44">
        <v>0.64700000000000002</v>
      </c>
      <c r="K22" s="46"/>
    </row>
    <row r="23" spans="1:11" ht="32.25" customHeight="1" x14ac:dyDescent="0.25">
      <c r="A23" s="17" t="s">
        <v>90</v>
      </c>
      <c r="B23" s="46" t="s">
        <v>224</v>
      </c>
      <c r="C23" s="167">
        <v>0</v>
      </c>
      <c r="D23" s="128">
        <v>12.053000000000001</v>
      </c>
      <c r="E23" s="129">
        <v>2.3740000000000001</v>
      </c>
      <c r="F23" s="130">
        <v>0.307</v>
      </c>
      <c r="G23" s="48">
        <v>583.6</v>
      </c>
      <c r="H23" s="48">
        <v>6.92</v>
      </c>
      <c r="I23" s="127">
        <v>6.92</v>
      </c>
      <c r="J23" s="44">
        <v>0.64700000000000002</v>
      </c>
      <c r="K23" s="46"/>
    </row>
    <row r="24" spans="1:11" ht="32.25" customHeight="1" x14ac:dyDescent="0.25">
      <c r="A24" s="17" t="s">
        <v>92</v>
      </c>
      <c r="B24" s="46" t="s">
        <v>225</v>
      </c>
      <c r="C24" s="167">
        <v>0</v>
      </c>
      <c r="D24" s="128">
        <v>12.053000000000001</v>
      </c>
      <c r="E24" s="129">
        <v>2.3740000000000001</v>
      </c>
      <c r="F24" s="130">
        <v>0.307</v>
      </c>
      <c r="G24" s="48">
        <v>1081.44</v>
      </c>
      <c r="H24" s="48">
        <v>6.92</v>
      </c>
      <c r="I24" s="127">
        <v>6.92</v>
      </c>
      <c r="J24" s="44">
        <v>0.64700000000000002</v>
      </c>
      <c r="K24" s="46"/>
    </row>
    <row r="25" spans="1:11" ht="32.25" customHeight="1" x14ac:dyDescent="0.25">
      <c r="A25" s="17" t="s">
        <v>94</v>
      </c>
      <c r="B25" s="46" t="s">
        <v>226</v>
      </c>
      <c r="C25" s="167">
        <v>0</v>
      </c>
      <c r="D25" s="128">
        <v>12.053000000000001</v>
      </c>
      <c r="E25" s="129">
        <v>2.3740000000000001</v>
      </c>
      <c r="F25" s="130">
        <v>0.307</v>
      </c>
      <c r="G25" s="48">
        <v>1700.7</v>
      </c>
      <c r="H25" s="48">
        <v>6.92</v>
      </c>
      <c r="I25" s="127">
        <v>6.92</v>
      </c>
      <c r="J25" s="44">
        <v>0.64700000000000002</v>
      </c>
      <c r="K25" s="46"/>
    </row>
    <row r="26" spans="1:11" ht="32.25" customHeight="1" x14ac:dyDescent="0.25">
      <c r="A26" s="17" t="s">
        <v>96</v>
      </c>
      <c r="B26" s="46" t="s">
        <v>227</v>
      </c>
      <c r="C26" s="167">
        <v>0</v>
      </c>
      <c r="D26" s="128">
        <v>12.053000000000001</v>
      </c>
      <c r="E26" s="129">
        <v>2.3740000000000001</v>
      </c>
      <c r="F26" s="130">
        <v>0.307</v>
      </c>
      <c r="G26" s="48">
        <v>3884.98</v>
      </c>
      <c r="H26" s="48">
        <v>6.92</v>
      </c>
      <c r="I26" s="127">
        <v>6.92</v>
      </c>
      <c r="J26" s="44">
        <v>0.64700000000000002</v>
      </c>
      <c r="K26" s="46"/>
    </row>
    <row r="27" spans="1:11" ht="32.25" customHeight="1" x14ac:dyDescent="0.25">
      <c r="A27" s="17" t="s">
        <v>98</v>
      </c>
      <c r="B27" s="46" t="s">
        <v>228</v>
      </c>
      <c r="C27" s="167">
        <v>0</v>
      </c>
      <c r="D27" s="128">
        <v>8.7379999999999995</v>
      </c>
      <c r="E27" s="129">
        <v>1.391</v>
      </c>
      <c r="F27" s="130">
        <v>0.161</v>
      </c>
      <c r="G27" s="48">
        <v>8.1199999999999992</v>
      </c>
      <c r="H27" s="48">
        <v>10.74</v>
      </c>
      <c r="I27" s="127">
        <v>10.74</v>
      </c>
      <c r="J27" s="44">
        <v>0.36399999999999999</v>
      </c>
      <c r="K27" s="46"/>
    </row>
    <row r="28" spans="1:11" ht="32.25" customHeight="1" x14ac:dyDescent="0.25">
      <c r="A28" s="17" t="s">
        <v>100</v>
      </c>
      <c r="B28" s="46" t="s">
        <v>229</v>
      </c>
      <c r="C28" s="167">
        <v>0</v>
      </c>
      <c r="D28" s="128">
        <v>8.7379999999999995</v>
      </c>
      <c r="E28" s="129">
        <v>1.391</v>
      </c>
      <c r="F28" s="130">
        <v>0.161</v>
      </c>
      <c r="G28" s="48">
        <v>568.71</v>
      </c>
      <c r="H28" s="48">
        <v>10.74</v>
      </c>
      <c r="I28" s="127">
        <v>10.74</v>
      </c>
      <c r="J28" s="44">
        <v>0.36399999999999999</v>
      </c>
      <c r="K28" s="46"/>
    </row>
    <row r="29" spans="1:11" ht="32.25" customHeight="1" x14ac:dyDescent="0.25">
      <c r="A29" s="17" t="s">
        <v>102</v>
      </c>
      <c r="B29" s="46" t="s">
        <v>230</v>
      </c>
      <c r="C29" s="167">
        <v>0</v>
      </c>
      <c r="D29" s="128">
        <v>8.7379999999999995</v>
      </c>
      <c r="E29" s="129">
        <v>1.391</v>
      </c>
      <c r="F29" s="130">
        <v>0.161</v>
      </c>
      <c r="G29" s="48">
        <v>1066.55</v>
      </c>
      <c r="H29" s="48">
        <v>10.74</v>
      </c>
      <c r="I29" s="127">
        <v>10.74</v>
      </c>
      <c r="J29" s="44">
        <v>0.36399999999999999</v>
      </c>
      <c r="K29" s="46"/>
    </row>
    <row r="30" spans="1:11" ht="32.25" customHeight="1" x14ac:dyDescent="0.25">
      <c r="A30" s="17" t="s">
        <v>104</v>
      </c>
      <c r="B30" s="46" t="s">
        <v>231</v>
      </c>
      <c r="C30" s="167">
        <v>0</v>
      </c>
      <c r="D30" s="128">
        <v>8.7379999999999995</v>
      </c>
      <c r="E30" s="129">
        <v>1.391</v>
      </c>
      <c r="F30" s="130">
        <v>0.161</v>
      </c>
      <c r="G30" s="48">
        <v>1685.81</v>
      </c>
      <c r="H30" s="48">
        <v>10.74</v>
      </c>
      <c r="I30" s="127">
        <v>10.74</v>
      </c>
      <c r="J30" s="44">
        <v>0.36399999999999999</v>
      </c>
      <c r="K30" s="46"/>
    </row>
    <row r="31" spans="1:11" ht="32.25" customHeight="1" x14ac:dyDescent="0.25">
      <c r="A31" s="17" t="s">
        <v>106</v>
      </c>
      <c r="B31" s="46" t="s">
        <v>232</v>
      </c>
      <c r="C31" s="167">
        <v>0</v>
      </c>
      <c r="D31" s="128">
        <v>8.7379999999999995</v>
      </c>
      <c r="E31" s="129">
        <v>1.391</v>
      </c>
      <c r="F31" s="130">
        <v>0.161</v>
      </c>
      <c r="G31" s="48">
        <v>3870.09</v>
      </c>
      <c r="H31" s="48">
        <v>10.74</v>
      </c>
      <c r="I31" s="127">
        <v>10.74</v>
      </c>
      <c r="J31" s="44">
        <v>0.36399999999999999</v>
      </c>
      <c r="K31" s="46"/>
    </row>
    <row r="32" spans="1:11" ht="32.25" customHeight="1" x14ac:dyDescent="0.25">
      <c r="A32" s="17" t="s">
        <v>108</v>
      </c>
      <c r="B32" s="46" t="s">
        <v>233</v>
      </c>
      <c r="C32" s="167">
        <v>0</v>
      </c>
      <c r="D32" s="128">
        <v>6.875</v>
      </c>
      <c r="E32" s="129">
        <v>1.004</v>
      </c>
      <c r="F32" s="130">
        <v>0.104</v>
      </c>
      <c r="G32" s="48">
        <v>122.99</v>
      </c>
      <c r="H32" s="48">
        <v>9.98</v>
      </c>
      <c r="I32" s="127">
        <v>9.98</v>
      </c>
      <c r="J32" s="44">
        <v>0.26100000000000001</v>
      </c>
      <c r="K32" s="46"/>
    </row>
    <row r="33" spans="1:11" ht="32.25" customHeight="1" x14ac:dyDescent="0.25">
      <c r="A33" s="17" t="s">
        <v>110</v>
      </c>
      <c r="B33" s="46" t="s">
        <v>234</v>
      </c>
      <c r="C33" s="167">
        <v>0</v>
      </c>
      <c r="D33" s="128">
        <v>6.875</v>
      </c>
      <c r="E33" s="129">
        <v>1.004</v>
      </c>
      <c r="F33" s="130">
        <v>0.104</v>
      </c>
      <c r="G33" s="48">
        <v>3164.03</v>
      </c>
      <c r="H33" s="48">
        <v>9.98</v>
      </c>
      <c r="I33" s="127">
        <v>9.98</v>
      </c>
      <c r="J33" s="44">
        <v>0.26100000000000001</v>
      </c>
      <c r="K33" s="46"/>
    </row>
    <row r="34" spans="1:11" ht="32.25" customHeight="1" x14ac:dyDescent="0.25">
      <c r="A34" s="17" t="s">
        <v>112</v>
      </c>
      <c r="B34" s="46" t="s">
        <v>235</v>
      </c>
      <c r="C34" s="167">
        <v>0</v>
      </c>
      <c r="D34" s="128">
        <v>6.875</v>
      </c>
      <c r="E34" s="129">
        <v>1.004</v>
      </c>
      <c r="F34" s="130">
        <v>0.104</v>
      </c>
      <c r="G34" s="48">
        <v>9369.42</v>
      </c>
      <c r="H34" s="48">
        <v>9.98</v>
      </c>
      <c r="I34" s="127">
        <v>9.98</v>
      </c>
      <c r="J34" s="44">
        <v>0.26100000000000001</v>
      </c>
      <c r="K34" s="46"/>
    </row>
    <row r="35" spans="1:11" ht="32.25" customHeight="1" x14ac:dyDescent="0.25">
      <c r="A35" s="17" t="s">
        <v>114</v>
      </c>
      <c r="B35" s="46" t="s">
        <v>236</v>
      </c>
      <c r="C35" s="167">
        <v>0</v>
      </c>
      <c r="D35" s="128">
        <v>6.875</v>
      </c>
      <c r="E35" s="129">
        <v>1.004</v>
      </c>
      <c r="F35" s="130">
        <v>0.104</v>
      </c>
      <c r="G35" s="48">
        <v>20533.79</v>
      </c>
      <c r="H35" s="48">
        <v>9.98</v>
      </c>
      <c r="I35" s="127">
        <v>9.98</v>
      </c>
      <c r="J35" s="44">
        <v>0.26100000000000001</v>
      </c>
      <c r="K35" s="46"/>
    </row>
    <row r="36" spans="1:11" ht="32.25" customHeight="1" x14ac:dyDescent="0.25">
      <c r="A36" s="17" t="s">
        <v>116</v>
      </c>
      <c r="B36" s="46" t="s">
        <v>237</v>
      </c>
      <c r="C36" s="167">
        <v>0</v>
      </c>
      <c r="D36" s="128">
        <v>6.875</v>
      </c>
      <c r="E36" s="129">
        <v>1.004</v>
      </c>
      <c r="F36" s="130">
        <v>0.104</v>
      </c>
      <c r="G36" s="48">
        <v>39330.22</v>
      </c>
      <c r="H36" s="48">
        <v>9.98</v>
      </c>
      <c r="I36" s="127">
        <v>9.98</v>
      </c>
      <c r="J36" s="44">
        <v>0.26100000000000001</v>
      </c>
      <c r="K36" s="46"/>
    </row>
    <row r="37" spans="1:11" ht="32.25" customHeight="1" x14ac:dyDescent="0.25">
      <c r="A37" s="17" t="s">
        <v>118</v>
      </c>
      <c r="B37" s="46" t="s">
        <v>238</v>
      </c>
      <c r="C37" s="167" t="s">
        <v>120</v>
      </c>
      <c r="D37" s="131">
        <v>35.737000000000002</v>
      </c>
      <c r="E37" s="132">
        <v>5.57</v>
      </c>
      <c r="F37" s="130">
        <v>3.0169999999999999</v>
      </c>
      <c r="G37" s="49"/>
      <c r="H37" s="49"/>
      <c r="I37" s="49"/>
      <c r="J37" s="45"/>
      <c r="K37" s="46"/>
    </row>
    <row r="38" spans="1:11" ht="27.75" customHeight="1" x14ac:dyDescent="0.25">
      <c r="A38" s="17" t="s">
        <v>121</v>
      </c>
      <c r="B38" s="47" t="s">
        <v>239</v>
      </c>
      <c r="C38" s="166" t="s">
        <v>123</v>
      </c>
      <c r="D38" s="128">
        <v>-11.134</v>
      </c>
      <c r="E38" s="129">
        <v>-2.4079999999999999</v>
      </c>
      <c r="F38" s="130">
        <v>-0.32400000000000001</v>
      </c>
      <c r="G38" s="48">
        <v>0</v>
      </c>
      <c r="H38" s="49"/>
      <c r="I38" s="49"/>
      <c r="J38" s="45"/>
      <c r="K38" s="46"/>
    </row>
    <row r="39" spans="1:11" ht="27.75" customHeight="1" x14ac:dyDescent="0.25">
      <c r="A39" s="17" t="s">
        <v>124</v>
      </c>
      <c r="B39" s="46"/>
      <c r="C39" s="167">
        <v>0</v>
      </c>
      <c r="D39" s="128">
        <v>-9.5030000000000001</v>
      </c>
      <c r="E39" s="129">
        <v>-1.9390000000000001</v>
      </c>
      <c r="F39" s="130">
        <v>-0.255</v>
      </c>
      <c r="G39" s="48">
        <v>0</v>
      </c>
      <c r="H39" s="49"/>
      <c r="I39" s="49"/>
      <c r="J39" s="45"/>
      <c r="K39" s="46"/>
    </row>
    <row r="40" spans="1:11" ht="27.75" customHeight="1" x14ac:dyDescent="0.25">
      <c r="A40" s="17" t="s">
        <v>125</v>
      </c>
      <c r="B40" s="46" t="s">
        <v>240</v>
      </c>
      <c r="C40" s="167">
        <v>0</v>
      </c>
      <c r="D40" s="128">
        <v>-11.134</v>
      </c>
      <c r="E40" s="129">
        <v>-2.4079999999999999</v>
      </c>
      <c r="F40" s="130">
        <v>-0.32400000000000001</v>
      </c>
      <c r="G40" s="48">
        <v>0</v>
      </c>
      <c r="H40" s="49"/>
      <c r="I40" s="49"/>
      <c r="J40" s="44">
        <v>0.61</v>
      </c>
      <c r="K40" s="46"/>
    </row>
    <row r="41" spans="1:11" ht="27.75" customHeight="1" x14ac:dyDescent="0.25">
      <c r="A41" s="17" t="s">
        <v>127</v>
      </c>
      <c r="B41" s="46" t="s">
        <v>241</v>
      </c>
      <c r="C41" s="167">
        <v>0</v>
      </c>
      <c r="D41" s="128">
        <v>-11.134</v>
      </c>
      <c r="E41" s="129">
        <v>-2.4079999999999999</v>
      </c>
      <c r="F41" s="130">
        <v>-0.32400000000000001</v>
      </c>
      <c r="G41" s="48">
        <v>0</v>
      </c>
      <c r="H41" s="49"/>
      <c r="I41" s="49"/>
      <c r="J41" s="45"/>
      <c r="K41" s="46"/>
    </row>
    <row r="42" spans="1:11" ht="27.75" customHeight="1" x14ac:dyDescent="0.25">
      <c r="A42" s="17" t="s">
        <v>129</v>
      </c>
      <c r="B42" s="46" t="s">
        <v>242</v>
      </c>
      <c r="C42" s="167">
        <v>0</v>
      </c>
      <c r="D42" s="128">
        <v>-9.5030000000000001</v>
      </c>
      <c r="E42" s="129">
        <v>-1.9390000000000001</v>
      </c>
      <c r="F42" s="130">
        <v>-0.255</v>
      </c>
      <c r="G42" s="48">
        <v>0</v>
      </c>
      <c r="H42" s="49"/>
      <c r="I42" s="49"/>
      <c r="J42" s="44">
        <v>0.52600000000000002</v>
      </c>
      <c r="K42" s="46"/>
    </row>
    <row r="43" spans="1:11" ht="27.75" customHeight="1" x14ac:dyDescent="0.25">
      <c r="A43" s="17" t="s">
        <v>131</v>
      </c>
      <c r="B43" s="46" t="s">
        <v>243</v>
      </c>
      <c r="C43" s="167">
        <v>0</v>
      </c>
      <c r="D43" s="128">
        <v>-9.5030000000000001</v>
      </c>
      <c r="E43" s="129">
        <v>-1.9390000000000001</v>
      </c>
      <c r="F43" s="130">
        <v>-0.255</v>
      </c>
      <c r="G43" s="48">
        <v>0</v>
      </c>
      <c r="H43" s="49"/>
      <c r="I43" s="49"/>
      <c r="J43" s="45"/>
      <c r="K43" s="46"/>
    </row>
    <row r="44" spans="1:11" ht="27.75" customHeight="1" x14ac:dyDescent="0.25">
      <c r="A44" s="17" t="s">
        <v>133</v>
      </c>
      <c r="B44" s="46" t="s">
        <v>244</v>
      </c>
      <c r="C44" s="167">
        <v>0</v>
      </c>
      <c r="D44" s="128">
        <v>-7.0570000000000004</v>
      </c>
      <c r="E44" s="129">
        <v>-1.123</v>
      </c>
      <c r="F44" s="130">
        <v>-0.13</v>
      </c>
      <c r="G44" s="48">
        <v>89.81</v>
      </c>
      <c r="H44" s="49"/>
      <c r="I44" s="49"/>
      <c r="J44" s="44">
        <v>0.44600000000000001</v>
      </c>
      <c r="K44" s="46"/>
    </row>
    <row r="45" spans="1:11" ht="27.75" customHeight="1" x14ac:dyDescent="0.25">
      <c r="A45" s="17" t="s">
        <v>135</v>
      </c>
      <c r="B45" s="46" t="s">
        <v>245</v>
      </c>
      <c r="C45" s="167">
        <v>0</v>
      </c>
      <c r="D45" s="128">
        <v>-7.0570000000000004</v>
      </c>
      <c r="E45" s="129">
        <v>-1.123</v>
      </c>
      <c r="F45" s="130">
        <v>-0.13</v>
      </c>
      <c r="G45" s="48">
        <v>89.81</v>
      </c>
      <c r="H45" s="49"/>
      <c r="I45" s="49"/>
      <c r="J45" s="45"/>
      <c r="K45" s="46"/>
    </row>
    <row r="46" spans="1:11" ht="27.75" customHeight="1" x14ac:dyDescent="0.25">
      <c r="C46" s="3"/>
    </row>
  </sheetData>
  <mergeCells count="16">
    <mergeCell ref="C5:D5"/>
    <mergeCell ref="G5:H5"/>
    <mergeCell ref="I10:K10"/>
    <mergeCell ref="B1:D1"/>
    <mergeCell ref="E1:K1"/>
    <mergeCell ref="A2:K2"/>
    <mergeCell ref="A4:E4"/>
    <mergeCell ref="G4:K4"/>
    <mergeCell ref="G9:H9"/>
    <mergeCell ref="G10:H10"/>
    <mergeCell ref="C6:D6"/>
    <mergeCell ref="G6:H6"/>
    <mergeCell ref="C7:D7"/>
    <mergeCell ref="G7:H7"/>
    <mergeCell ref="B8:E8"/>
    <mergeCell ref="G8:H8"/>
  </mergeCells>
  <hyperlinks>
    <hyperlink ref="A1" location="Overview!A1" display="Back to Overview" xr:uid="{2402AB32-7F06-4F24-8859-2C9FD9FBBC74}"/>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816"/>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UKPN EPN Area (GSP Group _A)"</f>
        <v>Southern Electric Power Distribution plc - Effective from 1 April 2027 - Final Nodal/Zonal charges in UKPN EPN Area (GSP Group _A)</v>
      </c>
      <c r="B2" s="404"/>
      <c r="C2" s="404"/>
      <c r="D2" s="405"/>
    </row>
    <row r="3" spans="1:7" ht="60.75" customHeight="1" x14ac:dyDescent="0.25">
      <c r="A3" s="21" t="s">
        <v>801</v>
      </c>
      <c r="B3" s="21" t="s">
        <v>802</v>
      </c>
      <c r="C3" s="21" t="s">
        <v>803</v>
      </c>
      <c r="D3" s="21" t="s">
        <v>804</v>
      </c>
    </row>
    <row r="4" spans="1:7" ht="21.6" customHeight="1" x14ac:dyDescent="0.25">
      <c r="A4" s="7" t="s">
        <v>805</v>
      </c>
      <c r="B4" s="8" t="s">
        <v>806</v>
      </c>
      <c r="C4" s="186">
        <v>2.6721182115717541</v>
      </c>
      <c r="D4" s="186">
        <v>-0.43016125669329319</v>
      </c>
    </row>
    <row r="5" spans="1:7" ht="21.75" customHeight="1" x14ac:dyDescent="0.25">
      <c r="A5" s="7" t="s">
        <v>807</v>
      </c>
      <c r="B5" s="8" t="s">
        <v>808</v>
      </c>
      <c r="C5" s="186">
        <v>4.2654990198300986</v>
      </c>
      <c r="D5" s="186">
        <v>6.1806566119944542</v>
      </c>
    </row>
    <row r="6" spans="1:7" ht="21.75" customHeight="1" x14ac:dyDescent="0.25">
      <c r="A6" s="7" t="s">
        <v>809</v>
      </c>
      <c r="B6" s="8" t="s">
        <v>810</v>
      </c>
      <c r="C6" s="186">
        <v>6.8375195754272347E-3</v>
      </c>
      <c r="D6" s="186">
        <v>5.3535587520339147</v>
      </c>
    </row>
    <row r="7" spans="1:7" ht="21.75" customHeight="1" x14ac:dyDescent="0.25">
      <c r="A7" s="7" t="s">
        <v>811</v>
      </c>
      <c r="B7" s="8" t="s">
        <v>812</v>
      </c>
      <c r="C7" s="186">
        <v>0.52823727401879372</v>
      </c>
      <c r="D7" s="186">
        <v>5.3240044631225878</v>
      </c>
    </row>
    <row r="8" spans="1:7" ht="21.75" customHeight="1" x14ac:dyDescent="0.25">
      <c r="A8" s="7" t="s">
        <v>813</v>
      </c>
      <c r="B8" s="8" t="s">
        <v>814</v>
      </c>
      <c r="C8" s="186">
        <v>3.3407256266901371</v>
      </c>
      <c r="D8" s="186">
        <v>8.8552011545525957</v>
      </c>
    </row>
    <row r="9" spans="1:7" ht="21.75" customHeight="1" x14ac:dyDescent="0.25">
      <c r="A9" s="7" t="s">
        <v>815</v>
      </c>
      <c r="B9" s="8" t="s">
        <v>816</v>
      </c>
      <c r="C9" s="186">
        <v>9.6018022632314792E-2</v>
      </c>
      <c r="D9" s="186">
        <v>7.3538155968220238</v>
      </c>
    </row>
    <row r="10" spans="1:7" ht="21.75" customHeight="1" x14ac:dyDescent="0.25">
      <c r="A10" s="7" t="s">
        <v>817</v>
      </c>
      <c r="B10" s="8" t="s">
        <v>816</v>
      </c>
      <c r="C10" s="186">
        <v>6.9428265226018859E-2</v>
      </c>
      <c r="D10" s="186">
        <v>3.2059222447273958</v>
      </c>
    </row>
    <row r="11" spans="1:7" ht="21.75" customHeight="1" x14ac:dyDescent="0.25">
      <c r="A11" s="7" t="s">
        <v>818</v>
      </c>
      <c r="B11" s="8" t="s">
        <v>819</v>
      </c>
      <c r="C11" s="186">
        <v>-1.0411482203013119E-3</v>
      </c>
      <c r="D11" s="186">
        <v>1.4428608625347432</v>
      </c>
    </row>
    <row r="12" spans="1:7" ht="21.75" customHeight="1" x14ac:dyDescent="0.25">
      <c r="A12" s="7" t="s">
        <v>820</v>
      </c>
      <c r="B12" s="8" t="s">
        <v>821</v>
      </c>
      <c r="C12" s="186">
        <v>2.2059639279933734</v>
      </c>
      <c r="D12" s="186">
        <v>0.59460508004162171</v>
      </c>
    </row>
    <row r="13" spans="1:7" ht="21.75" customHeight="1" x14ac:dyDescent="0.25">
      <c r="A13" s="7" t="s">
        <v>822</v>
      </c>
      <c r="B13" s="8" t="s">
        <v>823</v>
      </c>
      <c r="C13" s="186">
        <v>0.20750489475115241</v>
      </c>
      <c r="D13" s="186">
        <v>7.4305880975954786</v>
      </c>
    </row>
    <row r="14" spans="1:7" ht="21.75" customHeight="1" x14ac:dyDescent="0.25">
      <c r="A14" s="7" t="s">
        <v>824</v>
      </c>
      <c r="B14" s="8" t="s">
        <v>823</v>
      </c>
      <c r="C14" s="186">
        <v>8.6039803077611471E-3</v>
      </c>
      <c r="D14" s="186">
        <v>7.6800006334957303</v>
      </c>
    </row>
    <row r="15" spans="1:7" ht="21.75" customHeight="1" x14ac:dyDescent="0.25">
      <c r="A15" s="7" t="s">
        <v>825</v>
      </c>
      <c r="B15" s="8" t="s">
        <v>826</v>
      </c>
      <c r="C15" s="186">
        <v>1.9874425440199954</v>
      </c>
      <c r="D15" s="186">
        <v>1.50634243730613</v>
      </c>
    </row>
    <row r="16" spans="1:7" ht="21.75" customHeight="1" x14ac:dyDescent="0.25">
      <c r="A16" s="7" t="s">
        <v>827</v>
      </c>
      <c r="B16" s="8" t="s">
        <v>828</v>
      </c>
      <c r="C16" s="186">
        <v>1.7952269958189488E-3</v>
      </c>
      <c r="D16" s="186">
        <v>5.6040166440791763</v>
      </c>
    </row>
    <row r="17" spans="1:4" ht="21.75" customHeight="1" x14ac:dyDescent="0.25">
      <c r="A17" s="7" t="s">
        <v>829</v>
      </c>
      <c r="B17" s="8" t="s">
        <v>830</v>
      </c>
      <c r="C17" s="186">
        <v>0</v>
      </c>
      <c r="D17" s="186">
        <v>7.4821981541966736</v>
      </c>
    </row>
    <row r="18" spans="1:4" ht="21.75" customHeight="1" x14ac:dyDescent="0.25">
      <c r="A18" s="7" t="s">
        <v>831</v>
      </c>
      <c r="B18" s="8" t="s">
        <v>832</v>
      </c>
      <c r="C18" s="186">
        <v>7.4459042146004253E-2</v>
      </c>
      <c r="D18" s="186">
        <v>22.175418159713917</v>
      </c>
    </row>
    <row r="19" spans="1:4" ht="21.75" customHeight="1" x14ac:dyDescent="0.25">
      <c r="A19" s="7" t="s">
        <v>833</v>
      </c>
      <c r="B19" s="8" t="s">
        <v>834</v>
      </c>
      <c r="C19" s="186">
        <v>0.25297923976328968</v>
      </c>
      <c r="D19" s="186">
        <v>15.647381808895881</v>
      </c>
    </row>
    <row r="20" spans="1:4" ht="21.75" customHeight="1" x14ac:dyDescent="0.25">
      <c r="A20" s="7" t="s">
        <v>835</v>
      </c>
      <c r="B20" s="8" t="s">
        <v>836</v>
      </c>
      <c r="C20" s="186">
        <v>-1.6428557824245359E-2</v>
      </c>
      <c r="D20" s="186">
        <v>1.9674198167911356</v>
      </c>
    </row>
    <row r="21" spans="1:4" ht="21.75" customHeight="1" x14ac:dyDescent="0.25">
      <c r="A21" s="7" t="s">
        <v>837</v>
      </c>
      <c r="B21" s="8" t="s">
        <v>838</v>
      </c>
      <c r="C21" s="186">
        <v>3.4976947908652717E-2</v>
      </c>
      <c r="D21" s="186">
        <v>13.403280685125583</v>
      </c>
    </row>
    <row r="22" spans="1:4" ht="21.75" customHeight="1" x14ac:dyDescent="0.25">
      <c r="A22" s="7" t="s">
        <v>839</v>
      </c>
      <c r="B22" s="8" t="s">
        <v>840</v>
      </c>
      <c r="C22" s="186">
        <v>0.12807832937327832</v>
      </c>
      <c r="D22" s="186">
        <v>7.9002592240072467</v>
      </c>
    </row>
    <row r="23" spans="1:4" ht="21.75" customHeight="1" x14ac:dyDescent="0.25">
      <c r="A23" s="7" t="s">
        <v>841</v>
      </c>
      <c r="B23" s="8" t="s">
        <v>842</v>
      </c>
      <c r="C23" s="186">
        <v>1.0205545561993354</v>
      </c>
      <c r="D23" s="186">
        <v>6.4789091442491351</v>
      </c>
    </row>
    <row r="24" spans="1:4" ht="21.75" customHeight="1" x14ac:dyDescent="0.25">
      <c r="A24" s="7" t="s">
        <v>843</v>
      </c>
      <c r="B24" s="8" t="s">
        <v>844</v>
      </c>
      <c r="C24" s="186">
        <v>6.1863457962368487E-2</v>
      </c>
      <c r="D24" s="186">
        <v>-0.1679539116966792</v>
      </c>
    </row>
    <row r="25" spans="1:4" ht="21.75" customHeight="1" x14ac:dyDescent="0.25">
      <c r="A25" s="7" t="s">
        <v>845</v>
      </c>
      <c r="B25" s="8" t="s">
        <v>846</v>
      </c>
      <c r="C25" s="186">
        <v>9.6872297607492913E-2</v>
      </c>
      <c r="D25" s="186">
        <v>12.592725133503929</v>
      </c>
    </row>
    <row r="26" spans="1:4" ht="21.75" customHeight="1" x14ac:dyDescent="0.25">
      <c r="A26" s="7" t="s">
        <v>847</v>
      </c>
      <c r="B26" s="8" t="s">
        <v>848</v>
      </c>
      <c r="C26" s="186">
        <v>0.4037587200113919</v>
      </c>
      <c r="D26" s="186">
        <v>13.635590344988952</v>
      </c>
    </row>
    <row r="27" spans="1:4" ht="27.75" customHeight="1" x14ac:dyDescent="0.25">
      <c r="A27" s="7" t="s">
        <v>849</v>
      </c>
      <c r="B27" s="8" t="s">
        <v>850</v>
      </c>
      <c r="C27" s="186">
        <v>6.1655956524205413E-2</v>
      </c>
      <c r="D27" s="186">
        <v>1.4809572294038282</v>
      </c>
    </row>
    <row r="28" spans="1:4" ht="27.75" customHeight="1" x14ac:dyDescent="0.25">
      <c r="A28" s="7" t="s">
        <v>851</v>
      </c>
      <c r="B28" s="8" t="s">
        <v>852</v>
      </c>
      <c r="C28" s="186">
        <v>2.4058028426156683</v>
      </c>
      <c r="D28" s="186">
        <v>19.159969803048675</v>
      </c>
    </row>
    <row r="29" spans="1:4" ht="27.75" customHeight="1" x14ac:dyDescent="0.25">
      <c r="A29" s="7" t="s">
        <v>853</v>
      </c>
      <c r="B29" s="8" t="s">
        <v>854</v>
      </c>
      <c r="C29" s="186">
        <v>0.59299492027448275</v>
      </c>
      <c r="D29" s="186">
        <v>5.2460499266108567</v>
      </c>
    </row>
    <row r="30" spans="1:4" ht="27.75" customHeight="1" x14ac:dyDescent="0.25">
      <c r="A30" s="7" t="s">
        <v>855</v>
      </c>
      <c r="B30" s="8" t="s">
        <v>856</v>
      </c>
      <c r="C30" s="186">
        <v>1.4450391370873126</v>
      </c>
      <c r="D30" s="186">
        <v>-2.0759510113612496</v>
      </c>
    </row>
    <row r="31" spans="1:4" ht="27.75" customHeight="1" x14ac:dyDescent="0.25">
      <c r="A31" s="7" t="s">
        <v>857</v>
      </c>
      <c r="B31" s="8" t="s">
        <v>858</v>
      </c>
      <c r="C31" s="186">
        <v>1.5173888756164082</v>
      </c>
      <c r="D31" s="186">
        <v>14.134490601874425</v>
      </c>
    </row>
    <row r="32" spans="1:4" ht="27.75" customHeight="1" x14ac:dyDescent="0.25">
      <c r="A32" s="7" t="s">
        <v>859</v>
      </c>
      <c r="B32" s="8" t="s">
        <v>860</v>
      </c>
      <c r="C32" s="186">
        <v>0.606614933281174</v>
      </c>
      <c r="D32" s="186">
        <v>8.2515386280134315</v>
      </c>
    </row>
    <row r="33" spans="1:4" ht="27.75" customHeight="1" x14ac:dyDescent="0.25">
      <c r="A33" s="7" t="s">
        <v>861</v>
      </c>
      <c r="B33" s="8" t="s">
        <v>862</v>
      </c>
      <c r="C33" s="186">
        <v>0.51966064858260586</v>
      </c>
      <c r="D33" s="186">
        <v>6.5583174861807088</v>
      </c>
    </row>
    <row r="34" spans="1:4" ht="27.75" customHeight="1" x14ac:dyDescent="0.25">
      <c r="A34" s="7" t="s">
        <v>863</v>
      </c>
      <c r="B34" s="8" t="s">
        <v>864</v>
      </c>
      <c r="C34" s="186">
        <v>3.9825051102119785E-2</v>
      </c>
      <c r="D34" s="186">
        <v>11.886879024484116</v>
      </c>
    </row>
    <row r="35" spans="1:4" ht="27.75" customHeight="1" x14ac:dyDescent="0.25">
      <c r="A35" s="7" t="s">
        <v>865</v>
      </c>
      <c r="B35" s="8" t="s">
        <v>866</v>
      </c>
      <c r="C35" s="186">
        <v>2.4042548446079248</v>
      </c>
      <c r="D35" s="186">
        <v>21.815010696458991</v>
      </c>
    </row>
    <row r="36" spans="1:4" ht="27.75" customHeight="1" x14ac:dyDescent="0.25">
      <c r="A36" s="7" t="s">
        <v>867</v>
      </c>
      <c r="B36" s="8" t="s">
        <v>868</v>
      </c>
      <c r="C36" s="186">
        <v>-3.891253575360748E-2</v>
      </c>
      <c r="D36" s="186">
        <v>6.1710762618682722</v>
      </c>
    </row>
    <row r="37" spans="1:4" ht="27.75" customHeight="1" x14ac:dyDescent="0.25">
      <c r="A37" s="7" t="s">
        <v>869</v>
      </c>
      <c r="B37" s="8" t="s">
        <v>870</v>
      </c>
      <c r="C37" s="186">
        <v>1.1749033302669498</v>
      </c>
      <c r="D37" s="186">
        <v>14.455930063234966</v>
      </c>
    </row>
    <row r="38" spans="1:4" ht="27.75" customHeight="1" x14ac:dyDescent="0.25">
      <c r="A38" s="7" t="s">
        <v>871</v>
      </c>
      <c r="B38" s="8" t="s">
        <v>872</v>
      </c>
      <c r="C38" s="186">
        <v>1.3382437857174658E-2</v>
      </c>
      <c r="D38" s="186">
        <v>27.982238779289407</v>
      </c>
    </row>
    <row r="39" spans="1:4" ht="27.75" customHeight="1" x14ac:dyDescent="0.25">
      <c r="A39" s="7" t="s">
        <v>873</v>
      </c>
      <c r="B39" s="8" t="s">
        <v>874</v>
      </c>
      <c r="C39" s="186">
        <v>0.17257047528370126</v>
      </c>
      <c r="D39" s="186">
        <v>13.922784680636832</v>
      </c>
    </row>
    <row r="40" spans="1:4" ht="27.75" customHeight="1" x14ac:dyDescent="0.25">
      <c r="A40" s="7" t="s">
        <v>875</v>
      </c>
      <c r="B40" s="8" t="s">
        <v>876</v>
      </c>
      <c r="C40" s="186">
        <v>5.1288566532032981E-2</v>
      </c>
      <c r="D40" s="186">
        <v>15.407703041236886</v>
      </c>
    </row>
    <row r="41" spans="1:4" ht="27.75" customHeight="1" x14ac:dyDescent="0.25">
      <c r="A41" s="7" t="s">
        <v>877</v>
      </c>
      <c r="B41" s="8" t="s">
        <v>878</v>
      </c>
      <c r="C41" s="186">
        <v>3.4227254421919069</v>
      </c>
      <c r="D41" s="186">
        <v>9.3703420370401691</v>
      </c>
    </row>
    <row r="42" spans="1:4" ht="27.75" customHeight="1" x14ac:dyDescent="0.25">
      <c r="A42" s="7" t="s">
        <v>879</v>
      </c>
      <c r="B42" s="8" t="s">
        <v>880</v>
      </c>
      <c r="C42" s="186">
        <v>2.0479489905656938</v>
      </c>
      <c r="D42" s="186">
        <v>16.745252808909129</v>
      </c>
    </row>
    <row r="43" spans="1:4" ht="27.75" customHeight="1" x14ac:dyDescent="0.25">
      <c r="A43" s="7" t="s">
        <v>881</v>
      </c>
      <c r="B43" s="8" t="s">
        <v>882</v>
      </c>
      <c r="C43" s="186">
        <v>1.6684894070471892</v>
      </c>
      <c r="D43" s="186">
        <v>16.99348981798607</v>
      </c>
    </row>
    <row r="44" spans="1:4" ht="27.75" customHeight="1" x14ac:dyDescent="0.25">
      <c r="A44" s="7" t="s">
        <v>883</v>
      </c>
      <c r="B44" s="8" t="s">
        <v>882</v>
      </c>
      <c r="C44" s="186">
        <v>-0.31033191755178036</v>
      </c>
      <c r="D44" s="186">
        <v>17.778784999175357</v>
      </c>
    </row>
    <row r="45" spans="1:4" ht="27.75" customHeight="1" x14ac:dyDescent="0.25">
      <c r="A45" s="7" t="s">
        <v>884</v>
      </c>
      <c r="B45" s="8" t="s">
        <v>885</v>
      </c>
      <c r="C45" s="186">
        <v>2.4741174362392515</v>
      </c>
      <c r="D45" s="186">
        <v>11.14301640738587</v>
      </c>
    </row>
    <row r="46" spans="1:4" ht="27.75" customHeight="1" x14ac:dyDescent="0.25">
      <c r="A46" s="7" t="s">
        <v>886</v>
      </c>
      <c r="B46" s="8" t="s">
        <v>887</v>
      </c>
      <c r="C46" s="186">
        <v>3.2345411156873585</v>
      </c>
      <c r="D46" s="186">
        <v>6.9658760880208819</v>
      </c>
    </row>
    <row r="47" spans="1:4" ht="27.75" customHeight="1" x14ac:dyDescent="0.25">
      <c r="A47" s="7" t="s">
        <v>888</v>
      </c>
      <c r="B47" s="8" t="s">
        <v>889</v>
      </c>
      <c r="C47" s="186">
        <v>0.50844422173344817</v>
      </c>
      <c r="D47" s="186">
        <v>0.85798892804823401</v>
      </c>
    </row>
    <row r="48" spans="1:4" ht="27.75" customHeight="1" x14ac:dyDescent="0.25">
      <c r="A48" s="7" t="s">
        <v>890</v>
      </c>
      <c r="B48" s="8" t="s">
        <v>891</v>
      </c>
      <c r="C48" s="186">
        <v>1.8654597460686859E-3</v>
      </c>
      <c r="D48" s="186">
        <v>-1.8310105476117557</v>
      </c>
    </row>
    <row r="49" spans="1:4" ht="27.75" customHeight="1" x14ac:dyDescent="0.25">
      <c r="A49" s="7" t="s">
        <v>892</v>
      </c>
      <c r="B49" s="8" t="s">
        <v>893</v>
      </c>
      <c r="C49" s="186">
        <v>-0.48485040367586918</v>
      </c>
      <c r="D49" s="186">
        <v>14.357710800004426</v>
      </c>
    </row>
    <row r="50" spans="1:4" ht="27.75" customHeight="1" x14ac:dyDescent="0.25">
      <c r="A50" s="7" t="s">
        <v>894</v>
      </c>
      <c r="B50" s="8" t="s">
        <v>893</v>
      </c>
      <c r="C50" s="186">
        <v>-1.2776952381194924E-2</v>
      </c>
      <c r="D50" s="186">
        <v>4.3643548854670273</v>
      </c>
    </row>
    <row r="51" spans="1:4" ht="27.75" customHeight="1" x14ac:dyDescent="0.25">
      <c r="A51" s="7" t="s">
        <v>895</v>
      </c>
      <c r="B51" s="8" t="s">
        <v>896</v>
      </c>
      <c r="C51" s="186">
        <v>0.51155298763701706</v>
      </c>
      <c r="D51" s="186">
        <v>1.5498746291753553</v>
      </c>
    </row>
    <row r="52" spans="1:4" ht="27.75" customHeight="1" x14ac:dyDescent="0.25">
      <c r="A52" s="7" t="s">
        <v>897</v>
      </c>
      <c r="B52" s="8" t="s">
        <v>898</v>
      </c>
      <c r="C52" s="186">
        <v>2.401227635569283</v>
      </c>
      <c r="D52" s="186">
        <v>-5.9004642966458185</v>
      </c>
    </row>
    <row r="53" spans="1:4" ht="27.75" customHeight="1" x14ac:dyDescent="0.25">
      <c r="A53" s="7" t="s">
        <v>899</v>
      </c>
      <c r="B53" s="8" t="s">
        <v>898</v>
      </c>
      <c r="C53" s="186">
        <v>0.29149184868391714</v>
      </c>
      <c r="D53" s="186">
        <v>-7.3427162087326154</v>
      </c>
    </row>
    <row r="54" spans="1:4" ht="27.75" customHeight="1" x14ac:dyDescent="0.25">
      <c r="A54" s="7" t="s">
        <v>900</v>
      </c>
      <c r="B54" s="8" t="s">
        <v>901</v>
      </c>
      <c r="C54" s="186">
        <v>0.22665416458044893</v>
      </c>
      <c r="D54" s="186">
        <v>1.4580909347747908</v>
      </c>
    </row>
    <row r="55" spans="1:4" ht="27.75" customHeight="1" x14ac:dyDescent="0.25">
      <c r="A55" s="7" t="s">
        <v>902</v>
      </c>
      <c r="B55" s="8" t="s">
        <v>903</v>
      </c>
      <c r="C55" s="186">
        <v>0.24837386256824795</v>
      </c>
      <c r="D55" s="186">
        <v>6.3544285959408082</v>
      </c>
    </row>
    <row r="56" spans="1:4" ht="27.75" customHeight="1" x14ac:dyDescent="0.25">
      <c r="A56" s="7" t="s">
        <v>904</v>
      </c>
      <c r="B56" s="8" t="s">
        <v>905</v>
      </c>
      <c r="C56" s="186">
        <v>3.6756124943048453E-2</v>
      </c>
      <c r="D56" s="186">
        <v>1.3342766629013036</v>
      </c>
    </row>
    <row r="57" spans="1:4" ht="27.75" customHeight="1" x14ac:dyDescent="0.25">
      <c r="A57" s="7" t="s">
        <v>906</v>
      </c>
      <c r="B57" s="8" t="s">
        <v>907</v>
      </c>
      <c r="C57" s="186">
        <v>7.387223596156936E-2</v>
      </c>
      <c r="D57" s="186">
        <v>6.4807784788352452</v>
      </c>
    </row>
    <row r="58" spans="1:4" ht="27.75" customHeight="1" x14ac:dyDescent="0.25">
      <c r="A58" s="7" t="s">
        <v>908</v>
      </c>
      <c r="B58" s="8" t="s">
        <v>909</v>
      </c>
      <c r="C58" s="186">
        <v>0</v>
      </c>
      <c r="D58" s="186">
        <v>2.4051291158428488E-2</v>
      </c>
    </row>
    <row r="59" spans="1:4" ht="27.75" customHeight="1" x14ac:dyDescent="0.25">
      <c r="A59" s="7" t="s">
        <v>910</v>
      </c>
      <c r="B59" s="8" t="s">
        <v>911</v>
      </c>
      <c r="C59" s="186">
        <v>0.63654584518958779</v>
      </c>
      <c r="D59" s="186">
        <v>4.5982845223303211E-2</v>
      </c>
    </row>
    <row r="60" spans="1:4" ht="27.75" customHeight="1" x14ac:dyDescent="0.25">
      <c r="A60" s="7" t="s">
        <v>912</v>
      </c>
      <c r="B60" s="8" t="s">
        <v>911</v>
      </c>
      <c r="C60" s="186">
        <v>0.12453250269438884</v>
      </c>
      <c r="D60" s="186">
        <v>3.5664710751667911E-2</v>
      </c>
    </row>
    <row r="61" spans="1:4" ht="27.75" customHeight="1" x14ac:dyDescent="0.25">
      <c r="A61" s="7" t="s">
        <v>913</v>
      </c>
      <c r="B61" s="8" t="s">
        <v>914</v>
      </c>
      <c r="C61" s="186">
        <v>1.5878592682420931</v>
      </c>
      <c r="D61" s="186">
        <v>24.890436455310141</v>
      </c>
    </row>
    <row r="62" spans="1:4" ht="27.75" customHeight="1" x14ac:dyDescent="0.25">
      <c r="A62" s="7" t="s">
        <v>915</v>
      </c>
      <c r="B62" s="8" t="s">
        <v>916</v>
      </c>
      <c r="C62" s="186">
        <v>2.6626563646524373</v>
      </c>
      <c r="D62" s="186">
        <v>8.5570567824021602</v>
      </c>
    </row>
    <row r="63" spans="1:4" ht="27.75" customHeight="1" x14ac:dyDescent="0.25">
      <c r="A63" s="7" t="s">
        <v>917</v>
      </c>
      <c r="B63" s="8" t="s">
        <v>918</v>
      </c>
      <c r="C63" s="186">
        <v>1.813807985193824</v>
      </c>
      <c r="D63" s="186">
        <v>13.941191462907865</v>
      </c>
    </row>
    <row r="64" spans="1:4" ht="27.75" customHeight="1" x14ac:dyDescent="0.25">
      <c r="A64" s="7" t="s">
        <v>919</v>
      </c>
      <c r="B64" s="8" t="s">
        <v>920</v>
      </c>
      <c r="C64" s="186">
        <v>2.4728746946120426</v>
      </c>
      <c r="D64" s="186">
        <v>6.1349053580250459</v>
      </c>
    </row>
    <row r="65" spans="1:4" ht="27.75" customHeight="1" x14ac:dyDescent="0.25">
      <c r="A65" s="7" t="s">
        <v>921</v>
      </c>
      <c r="B65" s="8" t="s">
        <v>922</v>
      </c>
      <c r="C65" s="186">
        <v>1.6722100444378851</v>
      </c>
      <c r="D65" s="186">
        <v>4.4970854724310074</v>
      </c>
    </row>
    <row r="66" spans="1:4" ht="27.75" customHeight="1" x14ac:dyDescent="0.25">
      <c r="A66" s="7" t="s">
        <v>923</v>
      </c>
      <c r="B66" s="8" t="s">
        <v>924</v>
      </c>
      <c r="C66" s="186">
        <v>1.8192681879452284</v>
      </c>
      <c r="D66" s="186">
        <v>19.196900468128639</v>
      </c>
    </row>
    <row r="67" spans="1:4" ht="27.75" customHeight="1" x14ac:dyDescent="0.25">
      <c r="A67" s="7" t="s">
        <v>925</v>
      </c>
      <c r="B67" s="8" t="s">
        <v>926</v>
      </c>
      <c r="C67" s="186">
        <v>0.34761771083027138</v>
      </c>
      <c r="D67" s="186">
        <v>12.296345752770501</v>
      </c>
    </row>
    <row r="68" spans="1:4" ht="27.75" customHeight="1" x14ac:dyDescent="0.25">
      <c r="A68" s="7" t="s">
        <v>927</v>
      </c>
      <c r="B68" s="8" t="s">
        <v>928</v>
      </c>
      <c r="C68" s="186">
        <v>0.34547176390455175</v>
      </c>
      <c r="D68" s="186">
        <v>8.6809179320504626</v>
      </c>
    </row>
    <row r="69" spans="1:4" ht="27.75" customHeight="1" x14ac:dyDescent="0.25">
      <c r="A69" s="7" t="s">
        <v>929</v>
      </c>
      <c r="B69" s="8" t="s">
        <v>930</v>
      </c>
      <c r="C69" s="186">
        <v>5.0934832307616609E-3</v>
      </c>
      <c r="D69" s="186">
        <v>2.6002417025278182</v>
      </c>
    </row>
    <row r="70" spans="1:4" ht="27.75" customHeight="1" x14ac:dyDescent="0.25">
      <c r="A70" s="7" t="s">
        <v>931</v>
      </c>
      <c r="B70" s="8" t="s">
        <v>932</v>
      </c>
      <c r="C70" s="186">
        <v>0.92451477573696073</v>
      </c>
      <c r="D70" s="186">
        <v>1.5481982009350812</v>
      </c>
    </row>
    <row r="71" spans="1:4" ht="27.75" customHeight="1" x14ac:dyDescent="0.25">
      <c r="A71" s="7" t="s">
        <v>933</v>
      </c>
      <c r="B71" s="8" t="s">
        <v>934</v>
      </c>
      <c r="C71" s="186">
        <v>2.5424544109973472E-2</v>
      </c>
      <c r="D71" s="186">
        <v>4.5859892486001872</v>
      </c>
    </row>
    <row r="72" spans="1:4" ht="27.75" customHeight="1" x14ac:dyDescent="0.25">
      <c r="A72" s="7" t="s">
        <v>935</v>
      </c>
      <c r="B72" s="8" t="s">
        <v>936</v>
      </c>
      <c r="C72" s="186">
        <v>1.5679744603887076</v>
      </c>
      <c r="D72" s="186">
        <v>12.432064314218497</v>
      </c>
    </row>
    <row r="73" spans="1:4" ht="27.75" customHeight="1" x14ac:dyDescent="0.25">
      <c r="A73" s="7" t="s">
        <v>937</v>
      </c>
      <c r="B73" s="8" t="s">
        <v>938</v>
      </c>
      <c r="C73" s="186">
        <v>0.28385487613854521</v>
      </c>
      <c r="D73" s="186">
        <v>23.25470647876627</v>
      </c>
    </row>
    <row r="74" spans="1:4" ht="27.75" customHeight="1" x14ac:dyDescent="0.25">
      <c r="A74" s="7" t="s">
        <v>939</v>
      </c>
      <c r="B74" s="8" t="s">
        <v>940</v>
      </c>
      <c r="C74" s="186">
        <v>0</v>
      </c>
      <c r="D74" s="186">
        <v>-0.63043359872998694</v>
      </c>
    </row>
    <row r="75" spans="1:4" ht="27.75" customHeight="1" x14ac:dyDescent="0.25">
      <c r="A75" s="7" t="s">
        <v>941</v>
      </c>
      <c r="B75" s="8" t="s">
        <v>942</v>
      </c>
      <c r="C75" s="186">
        <v>1.4431755987714889</v>
      </c>
      <c r="D75" s="186">
        <v>22.344701612980728</v>
      </c>
    </row>
    <row r="76" spans="1:4" ht="27.75" customHeight="1" x14ac:dyDescent="0.25">
      <c r="A76" s="7" t="s">
        <v>943</v>
      </c>
      <c r="B76" s="8" t="s">
        <v>944</v>
      </c>
      <c r="C76" s="186">
        <v>3.9765093083701055</v>
      </c>
      <c r="D76" s="186">
        <v>6.2872882601540798</v>
      </c>
    </row>
    <row r="77" spans="1:4" ht="27.75" customHeight="1" x14ac:dyDescent="0.25">
      <c r="A77" s="7" t="s">
        <v>945</v>
      </c>
      <c r="B77" s="8" t="s">
        <v>946</v>
      </c>
      <c r="C77" s="186">
        <v>1.5223385740537079</v>
      </c>
      <c r="D77" s="186">
        <v>2.2883161642484318</v>
      </c>
    </row>
    <row r="78" spans="1:4" ht="27.75" customHeight="1" x14ac:dyDescent="0.25">
      <c r="A78" s="7" t="s">
        <v>947</v>
      </c>
      <c r="B78" s="8" t="s">
        <v>948</v>
      </c>
      <c r="C78" s="186">
        <v>0.14794527751530565</v>
      </c>
      <c r="D78" s="186">
        <v>2.1415482278368314</v>
      </c>
    </row>
    <row r="79" spans="1:4" ht="27.75" customHeight="1" x14ac:dyDescent="0.25">
      <c r="A79" s="7" t="s">
        <v>949</v>
      </c>
      <c r="B79" s="8" t="s">
        <v>950</v>
      </c>
      <c r="C79" s="186">
        <v>0.28945772693439797</v>
      </c>
      <c r="D79" s="186">
        <v>4.3232760409138988</v>
      </c>
    </row>
    <row r="80" spans="1:4" ht="27.75" customHeight="1" x14ac:dyDescent="0.25">
      <c r="A80" s="7" t="s">
        <v>951</v>
      </c>
      <c r="B80" s="8" t="s">
        <v>952</v>
      </c>
      <c r="C80" s="186">
        <v>0.93777856411201588</v>
      </c>
      <c r="D80" s="186">
        <v>20.09559892070375</v>
      </c>
    </row>
    <row r="81" spans="1:4" ht="27.75" customHeight="1" x14ac:dyDescent="0.25">
      <c r="A81" s="7" t="s">
        <v>953</v>
      </c>
      <c r="B81" s="8" t="s">
        <v>954</v>
      </c>
      <c r="C81" s="186">
        <v>2.0795069477488348</v>
      </c>
      <c r="D81" s="186">
        <v>20.457846152582608</v>
      </c>
    </row>
    <row r="82" spans="1:4" ht="27.75" customHeight="1" x14ac:dyDescent="0.25">
      <c r="A82" s="7" t="s">
        <v>955</v>
      </c>
      <c r="B82" s="8" t="s">
        <v>956</v>
      </c>
      <c r="C82" s="186">
        <v>1.1563022061950705</v>
      </c>
      <c r="D82" s="186">
        <v>13.771923220847466</v>
      </c>
    </row>
    <row r="83" spans="1:4" ht="27.75" customHeight="1" x14ac:dyDescent="0.25">
      <c r="A83" s="7" t="s">
        <v>957</v>
      </c>
      <c r="B83" s="8" t="s">
        <v>958</v>
      </c>
      <c r="C83" s="186">
        <v>0.21491312908789895</v>
      </c>
      <c r="D83" s="186">
        <v>4.5030764815543423</v>
      </c>
    </row>
    <row r="84" spans="1:4" ht="27.75" customHeight="1" x14ac:dyDescent="0.25">
      <c r="A84" s="7" t="s">
        <v>959</v>
      </c>
      <c r="B84" s="8" t="s">
        <v>960</v>
      </c>
      <c r="C84" s="186">
        <v>1.32167104266334</v>
      </c>
      <c r="D84" s="186">
        <v>10.891220601713862</v>
      </c>
    </row>
    <row r="85" spans="1:4" ht="27.75" customHeight="1" x14ac:dyDescent="0.25">
      <c r="A85" s="7" t="s">
        <v>961</v>
      </c>
      <c r="B85" s="8" t="s">
        <v>962</v>
      </c>
      <c r="C85" s="186">
        <v>0.21152937008644229</v>
      </c>
      <c r="D85" s="186">
        <v>12.451997436992015</v>
      </c>
    </row>
    <row r="86" spans="1:4" ht="27.75" customHeight="1" x14ac:dyDescent="0.25">
      <c r="A86" s="7" t="s">
        <v>963</v>
      </c>
      <c r="B86" s="8" t="s">
        <v>964</v>
      </c>
      <c r="C86" s="186">
        <v>1.3309698273131407</v>
      </c>
      <c r="D86" s="186">
        <v>15.235403734948115</v>
      </c>
    </row>
    <row r="87" spans="1:4" ht="27.75" customHeight="1" x14ac:dyDescent="0.25">
      <c r="A87" s="7" t="s">
        <v>965</v>
      </c>
      <c r="B87" s="8" t="s">
        <v>966</v>
      </c>
      <c r="C87" s="186">
        <v>1.3797700192297508</v>
      </c>
      <c r="D87" s="186">
        <v>6.2507589574386921</v>
      </c>
    </row>
    <row r="88" spans="1:4" ht="27.75" customHeight="1" x14ac:dyDescent="0.25">
      <c r="A88" s="7" t="s">
        <v>967</v>
      </c>
      <c r="B88" s="8" t="s">
        <v>968</v>
      </c>
      <c r="C88" s="186">
        <v>1.8371242783766837</v>
      </c>
      <c r="D88" s="186">
        <v>21.480197748468086</v>
      </c>
    </row>
    <row r="89" spans="1:4" ht="27.75" customHeight="1" x14ac:dyDescent="0.25">
      <c r="A89" s="7" t="s">
        <v>969</v>
      </c>
      <c r="B89" s="8" t="s">
        <v>970</v>
      </c>
      <c r="C89" s="186">
        <v>0.24817574805998346</v>
      </c>
      <c r="D89" s="186">
        <v>3.8016971370735364</v>
      </c>
    </row>
    <row r="90" spans="1:4" ht="27.75" customHeight="1" x14ac:dyDescent="0.25">
      <c r="A90" s="7" t="s">
        <v>971</v>
      </c>
      <c r="B90" s="8" t="s">
        <v>972</v>
      </c>
      <c r="C90" s="186">
        <v>2.7135817262315518</v>
      </c>
      <c r="D90" s="186">
        <v>11.250629062548274</v>
      </c>
    </row>
    <row r="91" spans="1:4" ht="27.75" customHeight="1" x14ac:dyDescent="0.25">
      <c r="A91" s="7" t="s">
        <v>973</v>
      </c>
      <c r="B91" s="8" t="s">
        <v>972</v>
      </c>
      <c r="C91" s="186">
        <v>0.72598492792673519</v>
      </c>
      <c r="D91" s="186">
        <v>1.5982721167843408</v>
      </c>
    </row>
    <row r="92" spans="1:4" ht="27.75" customHeight="1" x14ac:dyDescent="0.25">
      <c r="A92" s="7" t="s">
        <v>974</v>
      </c>
      <c r="B92" s="8" t="s">
        <v>975</v>
      </c>
      <c r="C92" s="186">
        <v>3.5262303364446437</v>
      </c>
      <c r="D92" s="186">
        <v>17.658276562950089</v>
      </c>
    </row>
    <row r="93" spans="1:4" ht="27.75" customHeight="1" x14ac:dyDescent="0.25">
      <c r="A93" s="7" t="s">
        <v>976</v>
      </c>
      <c r="B93" s="8" t="s">
        <v>977</v>
      </c>
      <c r="C93" s="186">
        <v>2.8220891878548633</v>
      </c>
      <c r="D93" s="186">
        <v>2.577968833986882</v>
      </c>
    </row>
    <row r="94" spans="1:4" ht="27.75" customHeight="1" x14ac:dyDescent="0.25">
      <c r="A94" s="7" t="s">
        <v>978</v>
      </c>
      <c r="B94" s="8" t="s">
        <v>979</v>
      </c>
      <c r="C94" s="186">
        <v>0</v>
      </c>
      <c r="D94" s="186">
        <v>-1.2062629649340082</v>
      </c>
    </row>
    <row r="95" spans="1:4" ht="27.75" customHeight="1" x14ac:dyDescent="0.25">
      <c r="A95" s="7" t="s">
        <v>980</v>
      </c>
      <c r="B95" s="8" t="s">
        <v>981</v>
      </c>
      <c r="C95" s="186">
        <v>3.4637788852860574</v>
      </c>
      <c r="D95" s="186">
        <v>5.2091741332697179</v>
      </c>
    </row>
    <row r="96" spans="1:4" ht="27.75" customHeight="1" x14ac:dyDescent="0.25">
      <c r="A96" s="7" t="s">
        <v>982</v>
      </c>
      <c r="B96" s="8" t="s">
        <v>983</v>
      </c>
      <c r="C96" s="186">
        <v>1.0509460406178024</v>
      </c>
      <c r="D96" s="186">
        <v>33.558494805660366</v>
      </c>
    </row>
    <row r="97" spans="1:4" ht="27.75" customHeight="1" x14ac:dyDescent="0.25">
      <c r="A97" s="7" t="s">
        <v>984</v>
      </c>
      <c r="B97" s="8" t="s">
        <v>985</v>
      </c>
      <c r="C97" s="186">
        <v>1.8100622552752155</v>
      </c>
      <c r="D97" s="186">
        <v>0.47534382530225006</v>
      </c>
    </row>
    <row r="98" spans="1:4" ht="27.75" customHeight="1" x14ac:dyDescent="0.25">
      <c r="A98" s="7" t="s">
        <v>986</v>
      </c>
      <c r="B98" s="8" t="s">
        <v>987</v>
      </c>
      <c r="C98" s="186">
        <v>0.29111768160049545</v>
      </c>
      <c r="D98" s="186">
        <v>10.512773957144482</v>
      </c>
    </row>
    <row r="99" spans="1:4" ht="27.75" customHeight="1" x14ac:dyDescent="0.25">
      <c r="A99" s="7" t="s">
        <v>988</v>
      </c>
      <c r="B99" s="8" t="s">
        <v>989</v>
      </c>
      <c r="C99" s="186">
        <v>0.29498192899888531</v>
      </c>
      <c r="D99" s="186">
        <v>2.7895664491517116</v>
      </c>
    </row>
    <row r="100" spans="1:4" ht="27.75" customHeight="1" x14ac:dyDescent="0.25">
      <c r="A100" s="7" t="s">
        <v>990</v>
      </c>
      <c r="B100" s="8" t="s">
        <v>991</v>
      </c>
      <c r="C100" s="186">
        <v>2.5494811382750475</v>
      </c>
      <c r="D100" s="186">
        <v>3.9053356630599483</v>
      </c>
    </row>
    <row r="101" spans="1:4" ht="27.75" customHeight="1" x14ac:dyDescent="0.25">
      <c r="A101" s="7" t="s">
        <v>992</v>
      </c>
      <c r="B101" s="8" t="s">
        <v>993</v>
      </c>
      <c r="C101" s="186">
        <v>7.9844137360067347E-2</v>
      </c>
      <c r="D101" s="186">
        <v>1.5652845522001552E-2</v>
      </c>
    </row>
    <row r="102" spans="1:4" ht="27.75" customHeight="1" x14ac:dyDescent="0.25">
      <c r="A102" s="7" t="s">
        <v>994</v>
      </c>
      <c r="B102" s="8" t="s">
        <v>995</v>
      </c>
      <c r="C102" s="186">
        <v>0.31815808783920085</v>
      </c>
      <c r="D102" s="186">
        <v>19.710807505180572</v>
      </c>
    </row>
    <row r="103" spans="1:4" ht="27.75" customHeight="1" x14ac:dyDescent="0.25">
      <c r="A103" s="7" t="s">
        <v>996</v>
      </c>
      <c r="B103" s="8" t="s">
        <v>997</v>
      </c>
      <c r="C103" s="186">
        <v>2.5231589552936229</v>
      </c>
      <c r="D103" s="186">
        <v>18.546802313100926</v>
      </c>
    </row>
    <row r="104" spans="1:4" ht="27.75" customHeight="1" x14ac:dyDescent="0.25">
      <c r="A104" s="7" t="s">
        <v>998</v>
      </c>
      <c r="B104" s="8" t="s">
        <v>999</v>
      </c>
      <c r="C104" s="186">
        <v>1.569768823551871</v>
      </c>
      <c r="D104" s="186">
        <v>31.191556272059394</v>
      </c>
    </row>
    <row r="105" spans="1:4" ht="27.75" customHeight="1" x14ac:dyDescent="0.25">
      <c r="A105" s="7" t="s">
        <v>1000</v>
      </c>
      <c r="B105" s="8" t="s">
        <v>1001</v>
      </c>
      <c r="C105" s="186">
        <v>0.5749344490446946</v>
      </c>
      <c r="D105" s="186">
        <v>16.734893556301518</v>
      </c>
    </row>
    <row r="106" spans="1:4" ht="27.75" customHeight="1" x14ac:dyDescent="0.25">
      <c r="A106" s="7" t="s">
        <v>1002</v>
      </c>
      <c r="B106" s="8" t="s">
        <v>1003</v>
      </c>
      <c r="C106" s="186">
        <v>0.16347961445378251</v>
      </c>
      <c r="D106" s="186">
        <v>14.825480438890089</v>
      </c>
    </row>
    <row r="107" spans="1:4" ht="27.75" customHeight="1" x14ac:dyDescent="0.25">
      <c r="A107" s="7" t="s">
        <v>1004</v>
      </c>
      <c r="B107" s="8" t="s">
        <v>1005</v>
      </c>
      <c r="C107" s="186">
        <v>0</v>
      </c>
      <c r="D107" s="186">
        <v>1.1347637103703716</v>
      </c>
    </row>
    <row r="108" spans="1:4" ht="27.75" customHeight="1" x14ac:dyDescent="0.25">
      <c r="A108" s="7" t="s">
        <v>1006</v>
      </c>
      <c r="B108" s="8" t="s">
        <v>1005</v>
      </c>
      <c r="C108" s="186">
        <v>0</v>
      </c>
      <c r="D108" s="186">
        <v>1.13476780447251</v>
      </c>
    </row>
    <row r="109" spans="1:4" ht="27.75" customHeight="1" x14ac:dyDescent="0.25">
      <c r="A109" s="7" t="s">
        <v>1007</v>
      </c>
      <c r="B109" s="8" t="s">
        <v>1008</v>
      </c>
      <c r="C109" s="186">
        <v>-4.1634281150772813E-2</v>
      </c>
      <c r="D109" s="186">
        <v>26.962200832946479</v>
      </c>
    </row>
    <row r="110" spans="1:4" ht="27.75" customHeight="1" x14ac:dyDescent="0.25">
      <c r="A110" s="7" t="s">
        <v>1009</v>
      </c>
      <c r="B110" s="8" t="s">
        <v>1010</v>
      </c>
      <c r="C110" s="186">
        <v>0.34370772134261374</v>
      </c>
      <c r="D110" s="186">
        <v>-0.46266832135622871</v>
      </c>
    </row>
    <row r="111" spans="1:4" ht="27.75" customHeight="1" x14ac:dyDescent="0.25">
      <c r="A111" s="7" t="s">
        <v>1011</v>
      </c>
      <c r="B111" s="8" t="s">
        <v>1012</v>
      </c>
      <c r="C111" s="186">
        <v>2.7269165953597223E-2</v>
      </c>
      <c r="D111" s="186">
        <v>1.9703182224896751</v>
      </c>
    </row>
    <row r="112" spans="1:4" ht="27.75" customHeight="1" x14ac:dyDescent="0.25">
      <c r="A112" s="7" t="s">
        <v>1013</v>
      </c>
      <c r="B112" s="8" t="s">
        <v>1014</v>
      </c>
      <c r="C112" s="186">
        <v>2.0634539731810495E-2</v>
      </c>
      <c r="D112" s="186">
        <v>2.4310714083672855</v>
      </c>
    </row>
    <row r="113" spans="1:4" ht="27.75" customHeight="1" x14ac:dyDescent="0.25">
      <c r="A113" s="7" t="s">
        <v>1015</v>
      </c>
      <c r="B113" s="8" t="s">
        <v>1016</v>
      </c>
      <c r="C113" s="186">
        <v>1.8842619470725119</v>
      </c>
      <c r="D113" s="186">
        <v>2.2569521565242225</v>
      </c>
    </row>
    <row r="114" spans="1:4" ht="27.75" customHeight="1" x14ac:dyDescent="0.25">
      <c r="A114" s="7" t="s">
        <v>1017</v>
      </c>
      <c r="B114" s="8" t="s">
        <v>1018</v>
      </c>
      <c r="C114" s="186">
        <v>0.17947156536512932</v>
      </c>
      <c r="D114" s="186">
        <v>8.4175769509578124</v>
      </c>
    </row>
    <row r="115" spans="1:4" ht="27.75" customHeight="1" x14ac:dyDescent="0.25">
      <c r="A115" s="7" t="s">
        <v>1019</v>
      </c>
      <c r="B115" s="8" t="s">
        <v>1020</v>
      </c>
      <c r="C115" s="186">
        <v>0.53175972417570594</v>
      </c>
      <c r="D115" s="186">
        <v>2.7668283312879551</v>
      </c>
    </row>
    <row r="116" spans="1:4" ht="27.75" customHeight="1" x14ac:dyDescent="0.25">
      <c r="A116" s="7" t="s">
        <v>1021</v>
      </c>
      <c r="B116" s="8" t="s">
        <v>1022</v>
      </c>
      <c r="C116" s="186">
        <v>3.0255649829899131E-2</v>
      </c>
      <c r="D116" s="186">
        <v>28.302497709549851</v>
      </c>
    </row>
    <row r="117" spans="1:4" ht="27.75" customHeight="1" x14ac:dyDescent="0.25">
      <c r="A117" s="7" t="s">
        <v>1023</v>
      </c>
      <c r="B117" s="8" t="s">
        <v>1024</v>
      </c>
      <c r="C117" s="186">
        <v>3.2633563937292496E-4</v>
      </c>
      <c r="D117" s="186">
        <v>7.5910450744264963</v>
      </c>
    </row>
    <row r="118" spans="1:4" ht="27.75" customHeight="1" x14ac:dyDescent="0.25">
      <c r="A118" s="7" t="s">
        <v>1025</v>
      </c>
      <c r="B118" s="8" t="s">
        <v>1026</v>
      </c>
      <c r="C118" s="186">
        <v>6.0619094905491284</v>
      </c>
      <c r="D118" s="186">
        <v>-3.1081115416284026</v>
      </c>
    </row>
    <row r="119" spans="1:4" ht="27.75" customHeight="1" x14ac:dyDescent="0.25">
      <c r="A119" s="7" t="s">
        <v>1027</v>
      </c>
      <c r="B119" s="8" t="s">
        <v>1028</v>
      </c>
      <c r="C119" s="186">
        <v>1.0371326815565003</v>
      </c>
      <c r="D119" s="186">
        <v>11.130537536013932</v>
      </c>
    </row>
    <row r="120" spans="1:4" ht="27.75" customHeight="1" x14ac:dyDescent="0.25">
      <c r="A120" s="7" t="s">
        <v>1029</v>
      </c>
      <c r="B120" s="8" t="s">
        <v>1030</v>
      </c>
      <c r="C120" s="186">
        <v>0.21849762776112569</v>
      </c>
      <c r="D120" s="186">
        <v>3.3838729445122873</v>
      </c>
    </row>
    <row r="121" spans="1:4" ht="27.75" customHeight="1" x14ac:dyDescent="0.25">
      <c r="A121" s="7" t="s">
        <v>1031</v>
      </c>
      <c r="B121" s="8" t="s">
        <v>1032</v>
      </c>
      <c r="C121" s="186">
        <v>-4.9825654658693739E-3</v>
      </c>
      <c r="D121" s="186">
        <v>12.885342399019907</v>
      </c>
    </row>
    <row r="122" spans="1:4" ht="27.75" customHeight="1" x14ac:dyDescent="0.25">
      <c r="A122" s="7" t="s">
        <v>1033</v>
      </c>
      <c r="B122" s="8" t="s">
        <v>1034</v>
      </c>
      <c r="C122" s="186">
        <v>0.32973075479554759</v>
      </c>
      <c r="D122" s="186">
        <v>2.9267711400683556</v>
      </c>
    </row>
    <row r="123" spans="1:4" ht="27.75" customHeight="1" x14ac:dyDescent="0.25">
      <c r="A123" s="7" t="s">
        <v>1035</v>
      </c>
      <c r="B123" s="8" t="s">
        <v>1036</v>
      </c>
      <c r="C123" s="186">
        <v>0.13692325452668583</v>
      </c>
      <c r="D123" s="186">
        <v>-0.51590010476440873</v>
      </c>
    </row>
    <row r="124" spans="1:4" ht="27.75" customHeight="1" x14ac:dyDescent="0.25">
      <c r="A124" s="7" t="s">
        <v>1037</v>
      </c>
      <c r="B124" s="8" t="s">
        <v>1038</v>
      </c>
      <c r="C124" s="186">
        <v>0.17439187739268627</v>
      </c>
      <c r="D124" s="186">
        <v>14.969424706372919</v>
      </c>
    </row>
    <row r="125" spans="1:4" ht="27.75" customHeight="1" x14ac:dyDescent="0.25">
      <c r="A125" s="7" t="s">
        <v>1039</v>
      </c>
      <c r="B125" s="8" t="s">
        <v>1040</v>
      </c>
      <c r="C125" s="186">
        <v>2.6737573474424393E-2</v>
      </c>
      <c r="D125" s="186">
        <v>5.5625781974373623E-2</v>
      </c>
    </row>
    <row r="126" spans="1:4" ht="27.75" customHeight="1" x14ac:dyDescent="0.25">
      <c r="A126" s="7" t="s">
        <v>1041</v>
      </c>
      <c r="B126" s="8" t="s">
        <v>1042</v>
      </c>
      <c r="C126" s="186">
        <v>7.2379553528122878E-2</v>
      </c>
      <c r="D126" s="186">
        <v>7.1180255770438592</v>
      </c>
    </row>
    <row r="127" spans="1:4" ht="27.75" customHeight="1" x14ac:dyDescent="0.25">
      <c r="A127" s="7" t="s">
        <v>1043</v>
      </c>
      <c r="B127" s="8" t="s">
        <v>1044</v>
      </c>
      <c r="C127" s="186">
        <v>1.7908172306255605</v>
      </c>
      <c r="D127" s="186">
        <v>22.313847377400776</v>
      </c>
    </row>
    <row r="128" spans="1:4" ht="27.75" customHeight="1" x14ac:dyDescent="0.25">
      <c r="A128" s="7" t="s">
        <v>1045</v>
      </c>
      <c r="B128" s="8" t="s">
        <v>1046</v>
      </c>
      <c r="C128" s="186">
        <v>0.52092745963146425</v>
      </c>
      <c r="D128" s="186">
        <v>2.2977315601494688</v>
      </c>
    </row>
    <row r="129" spans="1:4" ht="27.75" customHeight="1" x14ac:dyDescent="0.25">
      <c r="A129" s="7" t="s">
        <v>1047</v>
      </c>
      <c r="B129" s="8" t="s">
        <v>1048</v>
      </c>
      <c r="C129" s="186">
        <v>1.2545291384449273</v>
      </c>
      <c r="D129" s="186">
        <v>0.6601412382401628</v>
      </c>
    </row>
    <row r="130" spans="1:4" ht="27.75" customHeight="1" x14ac:dyDescent="0.25">
      <c r="A130" s="7" t="s">
        <v>1049</v>
      </c>
      <c r="B130" s="8" t="s">
        <v>1050</v>
      </c>
      <c r="C130" s="186">
        <v>4.1471079037369851E-2</v>
      </c>
      <c r="D130" s="186">
        <v>-2.3626934529574002</v>
      </c>
    </row>
    <row r="131" spans="1:4" ht="27.75" customHeight="1" x14ac:dyDescent="0.25">
      <c r="A131" s="7" t="s">
        <v>1051</v>
      </c>
      <c r="B131" s="8" t="s">
        <v>1052</v>
      </c>
      <c r="C131" s="186">
        <v>2.8771479547844307E-2</v>
      </c>
      <c r="D131" s="186">
        <v>-2.3651372578011989</v>
      </c>
    </row>
    <row r="132" spans="1:4" ht="27.75" customHeight="1" x14ac:dyDescent="0.25">
      <c r="A132" s="7" t="s">
        <v>1053</v>
      </c>
      <c r="B132" s="8" t="s">
        <v>1054</v>
      </c>
      <c r="C132" s="186">
        <v>0.39941338662329151</v>
      </c>
      <c r="D132" s="186">
        <v>7.7294000251907979</v>
      </c>
    </row>
    <row r="133" spans="1:4" ht="27.75" customHeight="1" x14ac:dyDescent="0.25">
      <c r="A133" s="7" t="s">
        <v>1055</v>
      </c>
      <c r="B133" s="8" t="s">
        <v>1056</v>
      </c>
      <c r="C133" s="186">
        <v>2.8080530905365464</v>
      </c>
      <c r="D133" s="186">
        <v>5.4420261662815967</v>
      </c>
    </row>
    <row r="134" spans="1:4" ht="27.75" customHeight="1" x14ac:dyDescent="0.25">
      <c r="A134" s="7" t="s">
        <v>1057</v>
      </c>
      <c r="B134" s="8" t="s">
        <v>1058</v>
      </c>
      <c r="C134" s="186">
        <v>0.10200133848777157</v>
      </c>
      <c r="D134" s="186">
        <v>1.3201625011501505</v>
      </c>
    </row>
    <row r="135" spans="1:4" ht="27.75" customHeight="1" x14ac:dyDescent="0.25">
      <c r="A135" s="7" t="s">
        <v>1059</v>
      </c>
      <c r="B135" s="8" t="s">
        <v>1060</v>
      </c>
      <c r="C135" s="186">
        <v>-9.5215836430445726E-3</v>
      </c>
      <c r="D135" s="186">
        <v>15.126762724481226</v>
      </c>
    </row>
    <row r="136" spans="1:4" ht="27.75" customHeight="1" x14ac:dyDescent="0.25">
      <c r="A136" s="7" t="s">
        <v>1061</v>
      </c>
      <c r="B136" s="8" t="s">
        <v>1062</v>
      </c>
      <c r="C136" s="186">
        <v>1.5311711710153495</v>
      </c>
      <c r="D136" s="186">
        <v>3.3472665633309853</v>
      </c>
    </row>
    <row r="137" spans="1:4" ht="27.75" customHeight="1" x14ac:dyDescent="0.25">
      <c r="A137" s="7" t="s">
        <v>1063</v>
      </c>
      <c r="B137" s="8" t="s">
        <v>1064</v>
      </c>
      <c r="C137" s="186">
        <v>1.4489398329188381</v>
      </c>
      <c r="D137" s="186">
        <v>3.5113336211217963</v>
      </c>
    </row>
    <row r="138" spans="1:4" ht="27.75" customHeight="1" x14ac:dyDescent="0.25">
      <c r="A138" s="7" t="s">
        <v>1065</v>
      </c>
      <c r="B138" s="8" t="s">
        <v>1066</v>
      </c>
      <c r="C138" s="186">
        <v>2.0628076538036124</v>
      </c>
      <c r="D138" s="186">
        <v>22.704353743318787</v>
      </c>
    </row>
    <row r="139" spans="1:4" ht="27.75" customHeight="1" x14ac:dyDescent="0.25">
      <c r="A139" s="7" t="s">
        <v>1067</v>
      </c>
      <c r="B139" s="8" t="s">
        <v>1068</v>
      </c>
      <c r="C139" s="186">
        <v>2.8207482169465727</v>
      </c>
      <c r="D139" s="186">
        <v>23.287488347220204</v>
      </c>
    </row>
    <row r="140" spans="1:4" ht="27.75" customHeight="1" x14ac:dyDescent="0.25">
      <c r="A140" s="7" t="s">
        <v>1069</v>
      </c>
      <c r="B140" s="8" t="s">
        <v>1070</v>
      </c>
      <c r="C140" s="186">
        <v>3.0396435634951597</v>
      </c>
      <c r="D140" s="186">
        <v>7.7772740868307206</v>
      </c>
    </row>
    <row r="141" spans="1:4" ht="27.75" customHeight="1" x14ac:dyDescent="0.25">
      <c r="A141" s="7" t="s">
        <v>1071</v>
      </c>
      <c r="B141" s="8" t="s">
        <v>1072</v>
      </c>
      <c r="C141" s="186">
        <v>1.3001520503311765</v>
      </c>
      <c r="D141" s="186">
        <v>7.1001021734185228</v>
      </c>
    </row>
    <row r="142" spans="1:4" ht="27.75" customHeight="1" x14ac:dyDescent="0.25">
      <c r="A142" s="7" t="s">
        <v>1073</v>
      </c>
      <c r="B142" s="8" t="s">
        <v>1074</v>
      </c>
      <c r="C142" s="186">
        <v>0.87434434311007281</v>
      </c>
      <c r="D142" s="186">
        <v>3.7519166217826507</v>
      </c>
    </row>
    <row r="143" spans="1:4" ht="27.75" customHeight="1" x14ac:dyDescent="0.25">
      <c r="A143" s="7" t="s">
        <v>1075</v>
      </c>
      <c r="B143" s="8" t="s">
        <v>1076</v>
      </c>
      <c r="C143" s="186">
        <v>0.2794048214222673</v>
      </c>
      <c r="D143" s="186">
        <v>6.2453427243642121</v>
      </c>
    </row>
    <row r="144" spans="1:4" ht="27.75" customHeight="1" x14ac:dyDescent="0.25">
      <c r="A144" s="7" t="s">
        <v>1077</v>
      </c>
      <c r="B144" s="8" t="s">
        <v>1076</v>
      </c>
      <c r="C144" s="186">
        <v>0.13698381745063354</v>
      </c>
      <c r="D144" s="186">
        <v>6.2924070231636406</v>
      </c>
    </row>
    <row r="145" spans="1:4" ht="27.75" customHeight="1" x14ac:dyDescent="0.25">
      <c r="A145" s="7" t="s">
        <v>1078</v>
      </c>
      <c r="B145" s="8" t="s">
        <v>1079</v>
      </c>
      <c r="C145" s="186">
        <v>0.64396319728464346</v>
      </c>
      <c r="D145" s="186">
        <v>2.2050052982547301</v>
      </c>
    </row>
    <row r="146" spans="1:4" ht="27.75" customHeight="1" x14ac:dyDescent="0.25">
      <c r="A146" s="7" t="s">
        <v>1080</v>
      </c>
      <c r="B146" s="8" t="s">
        <v>1081</v>
      </c>
      <c r="C146" s="186">
        <v>1.4921142417220294</v>
      </c>
      <c r="D146" s="186">
        <v>11.748420492324712</v>
      </c>
    </row>
    <row r="147" spans="1:4" ht="27.75" customHeight="1" x14ac:dyDescent="0.25">
      <c r="A147" s="7" t="s">
        <v>1082</v>
      </c>
      <c r="B147" s="8" t="s">
        <v>1083</v>
      </c>
      <c r="C147" s="186">
        <v>-0.22841790447736177</v>
      </c>
      <c r="D147" s="186">
        <v>4.686207082025641</v>
      </c>
    </row>
    <row r="148" spans="1:4" ht="27.75" customHeight="1" x14ac:dyDescent="0.25">
      <c r="A148" s="7" t="s">
        <v>1084</v>
      </c>
      <c r="B148" s="8" t="s">
        <v>1085</v>
      </c>
      <c r="C148" s="186">
        <v>2.3028627586449391</v>
      </c>
      <c r="D148" s="186">
        <v>27.009500668157308</v>
      </c>
    </row>
    <row r="149" spans="1:4" ht="27.75" customHeight="1" x14ac:dyDescent="0.25">
      <c r="A149" s="7" t="s">
        <v>1086</v>
      </c>
      <c r="B149" s="8" t="s">
        <v>1085</v>
      </c>
      <c r="C149" s="186">
        <v>0.67819184673255839</v>
      </c>
      <c r="D149" s="186">
        <v>11.349614579636174</v>
      </c>
    </row>
    <row r="150" spans="1:4" ht="27.75" customHeight="1" x14ac:dyDescent="0.25">
      <c r="A150" s="7" t="s">
        <v>1087</v>
      </c>
      <c r="B150" s="8" t="s">
        <v>1088</v>
      </c>
      <c r="C150" s="186">
        <v>4.4183979462050632E-3</v>
      </c>
      <c r="D150" s="186">
        <v>11.882549327379319</v>
      </c>
    </row>
    <row r="151" spans="1:4" ht="27.75" customHeight="1" x14ac:dyDescent="0.25">
      <c r="A151" s="7" t="s">
        <v>1089</v>
      </c>
      <c r="B151" s="8" t="s">
        <v>1090</v>
      </c>
      <c r="C151" s="186">
        <v>0</v>
      </c>
      <c r="D151" s="186">
        <v>1.4953004015621485</v>
      </c>
    </row>
    <row r="152" spans="1:4" ht="27.75" customHeight="1" x14ac:dyDescent="0.25">
      <c r="A152" s="7" t="s">
        <v>1091</v>
      </c>
      <c r="B152" s="8" t="s">
        <v>1090</v>
      </c>
      <c r="C152" s="186">
        <v>0</v>
      </c>
      <c r="D152" s="186">
        <v>0.82351221123919693</v>
      </c>
    </row>
    <row r="153" spans="1:4" ht="27.75" customHeight="1" x14ac:dyDescent="0.25">
      <c r="A153" s="7" t="s">
        <v>1092</v>
      </c>
      <c r="B153" s="8" t="s">
        <v>1093</v>
      </c>
      <c r="C153" s="186">
        <v>0.24313220865545876</v>
      </c>
      <c r="D153" s="186">
        <v>9.6386445156955478</v>
      </c>
    </row>
    <row r="154" spans="1:4" ht="27.75" customHeight="1" x14ac:dyDescent="0.25">
      <c r="A154" s="7" t="s">
        <v>1094</v>
      </c>
      <c r="B154" s="8" t="s">
        <v>1095</v>
      </c>
      <c r="C154" s="186">
        <v>2.8336964385093468</v>
      </c>
      <c r="D154" s="186">
        <v>-0.24201304134910706</v>
      </c>
    </row>
    <row r="155" spans="1:4" ht="27.75" customHeight="1" x14ac:dyDescent="0.25">
      <c r="A155" s="7" t="s">
        <v>1096</v>
      </c>
      <c r="B155" s="8" t="s">
        <v>1097</v>
      </c>
      <c r="C155" s="186">
        <v>4.9820907982555287</v>
      </c>
      <c r="D155" s="186">
        <v>2.5840152160801568</v>
      </c>
    </row>
    <row r="156" spans="1:4" ht="27.75" customHeight="1" x14ac:dyDescent="0.25">
      <c r="A156" s="7" t="s">
        <v>1098</v>
      </c>
      <c r="B156" s="8" t="s">
        <v>1099</v>
      </c>
      <c r="C156" s="186">
        <v>3.5890740536222401</v>
      </c>
      <c r="D156" s="186">
        <v>0.49791936709450485</v>
      </c>
    </row>
    <row r="157" spans="1:4" ht="27.75" customHeight="1" x14ac:dyDescent="0.25">
      <c r="A157" s="7" t="s">
        <v>1100</v>
      </c>
      <c r="B157" s="8" t="s">
        <v>1101</v>
      </c>
      <c r="C157" s="186">
        <v>2.2158084640189748</v>
      </c>
      <c r="D157" s="186">
        <v>0.13272962536436028</v>
      </c>
    </row>
    <row r="158" spans="1:4" ht="27.75" customHeight="1" x14ac:dyDescent="0.25">
      <c r="A158" s="7" t="s">
        <v>1102</v>
      </c>
      <c r="B158" s="8" t="s">
        <v>1103</v>
      </c>
      <c r="C158" s="186">
        <v>8.451389983449868</v>
      </c>
      <c r="D158" s="186">
        <v>1.2861090087547253</v>
      </c>
    </row>
    <row r="159" spans="1:4" ht="27.75" customHeight="1" x14ac:dyDescent="0.25">
      <c r="A159" s="7" t="s">
        <v>1104</v>
      </c>
      <c r="B159" s="8" t="s">
        <v>1105</v>
      </c>
      <c r="C159" s="186">
        <v>9.8241266061471286</v>
      </c>
      <c r="D159" s="186">
        <v>5.800667004135617</v>
      </c>
    </row>
    <row r="160" spans="1:4" ht="27.75" customHeight="1" x14ac:dyDescent="0.25">
      <c r="A160" s="7" t="s">
        <v>1106</v>
      </c>
      <c r="B160" s="8" t="s">
        <v>1107</v>
      </c>
      <c r="C160" s="186">
        <v>0</v>
      </c>
      <c r="D160" s="186">
        <v>2.3284475504353606</v>
      </c>
    </row>
    <row r="161" spans="1:4" ht="27.75" customHeight="1" x14ac:dyDescent="0.25">
      <c r="A161" s="7" t="s">
        <v>1108</v>
      </c>
      <c r="B161" s="8" t="s">
        <v>1107</v>
      </c>
      <c r="C161" s="186">
        <v>0</v>
      </c>
      <c r="D161" s="186">
        <v>4.2240972948308606</v>
      </c>
    </row>
    <row r="162" spans="1:4" ht="27.75" customHeight="1" x14ac:dyDescent="0.25">
      <c r="A162" s="7" t="s">
        <v>1109</v>
      </c>
      <c r="B162" s="8" t="s">
        <v>1110</v>
      </c>
      <c r="C162" s="186">
        <v>0.39213118739181108</v>
      </c>
      <c r="D162" s="186">
        <v>6.8101326934809894</v>
      </c>
    </row>
    <row r="163" spans="1:4" ht="27.75" customHeight="1" x14ac:dyDescent="0.25">
      <c r="A163" s="7" t="s">
        <v>1111</v>
      </c>
      <c r="B163" s="8" t="s">
        <v>1112</v>
      </c>
      <c r="C163" s="186">
        <v>0</v>
      </c>
      <c r="D163" s="186">
        <v>4.694492784945479E-3</v>
      </c>
    </row>
    <row r="164" spans="1:4" ht="27.75" customHeight="1" x14ac:dyDescent="0.25">
      <c r="A164" s="7" t="s">
        <v>1113</v>
      </c>
      <c r="B164" s="8" t="s">
        <v>1114</v>
      </c>
      <c r="C164" s="186">
        <v>0</v>
      </c>
      <c r="D164" s="186">
        <v>-0.83887052941060714</v>
      </c>
    </row>
    <row r="165" spans="1:4" ht="27.75" customHeight="1" x14ac:dyDescent="0.25">
      <c r="A165" s="7" t="s">
        <v>1115</v>
      </c>
      <c r="B165" s="8" t="s">
        <v>1114</v>
      </c>
      <c r="C165" s="186">
        <v>0</v>
      </c>
      <c r="D165" s="186">
        <v>-0.46786077490977424</v>
      </c>
    </row>
    <row r="166" spans="1:4" ht="27.75" customHeight="1" x14ac:dyDescent="0.25">
      <c r="A166" s="7" t="s">
        <v>1116</v>
      </c>
      <c r="B166" s="8" t="s">
        <v>1117</v>
      </c>
      <c r="C166" s="186">
        <v>11.128427864901354</v>
      </c>
      <c r="D166" s="186">
        <v>-9.2337933881810219</v>
      </c>
    </row>
    <row r="167" spans="1:4" ht="27.75" customHeight="1" x14ac:dyDescent="0.25">
      <c r="A167" s="7" t="s">
        <v>1118</v>
      </c>
      <c r="B167" s="8" t="s">
        <v>1119</v>
      </c>
      <c r="C167" s="186">
        <v>0</v>
      </c>
      <c r="D167" s="186">
        <v>-0.46705094752998955</v>
      </c>
    </row>
    <row r="168" spans="1:4" ht="27.75" customHeight="1" x14ac:dyDescent="0.25">
      <c r="A168" s="7" t="s">
        <v>1120</v>
      </c>
      <c r="B168" s="8" t="s">
        <v>1121</v>
      </c>
      <c r="C168" s="186">
        <v>0</v>
      </c>
      <c r="D168" s="186">
        <v>-3.324490144349572E-2</v>
      </c>
    </row>
    <row r="169" spans="1:4" ht="27.75" customHeight="1" x14ac:dyDescent="0.25">
      <c r="A169" s="7" t="s">
        <v>1122</v>
      </c>
      <c r="B169" s="8" t="s">
        <v>1121</v>
      </c>
      <c r="C169" s="186">
        <v>0</v>
      </c>
      <c r="D169" s="186">
        <v>-3.3560468744424303E-2</v>
      </c>
    </row>
    <row r="170" spans="1:4" ht="27.75" customHeight="1" x14ac:dyDescent="0.25">
      <c r="A170" s="7" t="s">
        <v>1123</v>
      </c>
      <c r="B170" s="8" t="s">
        <v>1124</v>
      </c>
      <c r="C170" s="186">
        <v>-0.30851873361041299</v>
      </c>
      <c r="D170" s="186">
        <v>5.7254544290203574E-2</v>
      </c>
    </row>
    <row r="171" spans="1:4" ht="27.75" customHeight="1" x14ac:dyDescent="0.25">
      <c r="A171" s="7" t="s">
        <v>1125</v>
      </c>
      <c r="B171" s="8" t="s">
        <v>1126</v>
      </c>
      <c r="C171" s="186">
        <v>0.55524144251644969</v>
      </c>
      <c r="D171" s="186">
        <v>5.5387215941763488</v>
      </c>
    </row>
    <row r="172" spans="1:4" ht="27.75" customHeight="1" x14ac:dyDescent="0.25">
      <c r="A172" s="7" t="s">
        <v>1127</v>
      </c>
      <c r="B172" s="8" t="s">
        <v>1128</v>
      </c>
      <c r="C172" s="186">
        <v>0</v>
      </c>
      <c r="D172" s="186">
        <v>1.3398100464296328</v>
      </c>
    </row>
    <row r="173" spans="1:4" ht="27.75" customHeight="1" x14ac:dyDescent="0.25">
      <c r="A173" s="7" t="s">
        <v>1129</v>
      </c>
      <c r="B173" s="8" t="s">
        <v>1130</v>
      </c>
      <c r="C173" s="186">
        <v>-0.8775887153595312</v>
      </c>
      <c r="D173" s="186">
        <v>5.1356271195244272</v>
      </c>
    </row>
    <row r="174" spans="1:4" ht="27.75" customHeight="1" x14ac:dyDescent="0.25">
      <c r="A174" s="7" t="s">
        <v>1131</v>
      </c>
      <c r="B174" s="8" t="s">
        <v>1132</v>
      </c>
      <c r="C174" s="186">
        <v>10.464349143351404</v>
      </c>
      <c r="D174" s="186">
        <v>0.53512964473183788</v>
      </c>
    </row>
    <row r="175" spans="1:4" ht="27.75" customHeight="1" x14ac:dyDescent="0.25">
      <c r="A175" s="7" t="s">
        <v>1133</v>
      </c>
      <c r="B175" s="8" t="s">
        <v>1134</v>
      </c>
      <c r="C175" s="186">
        <v>1.5212798588454954</v>
      </c>
      <c r="D175" s="186">
        <v>8.9814216141774672</v>
      </c>
    </row>
    <row r="176" spans="1:4" ht="27.75" customHeight="1" x14ac:dyDescent="0.25">
      <c r="A176" s="7" t="s">
        <v>1135</v>
      </c>
      <c r="B176" s="8" t="s">
        <v>1136</v>
      </c>
      <c r="C176" s="186">
        <v>2.9078299445038303</v>
      </c>
      <c r="D176" s="186">
        <v>9.6763536375696404</v>
      </c>
    </row>
    <row r="177" spans="1:4" ht="27.75" customHeight="1" x14ac:dyDescent="0.25">
      <c r="A177" s="7" t="s">
        <v>1137</v>
      </c>
      <c r="B177" s="8" t="s">
        <v>1138</v>
      </c>
      <c r="C177" s="186">
        <v>24.681626218745734</v>
      </c>
      <c r="D177" s="186">
        <v>1.2165071998399375</v>
      </c>
    </row>
    <row r="178" spans="1:4" ht="27.75" customHeight="1" x14ac:dyDescent="0.25">
      <c r="A178" s="7" t="s">
        <v>1139</v>
      </c>
      <c r="B178" s="8" t="s">
        <v>1140</v>
      </c>
      <c r="C178" s="186">
        <v>1.0466012954883392</v>
      </c>
      <c r="D178" s="186">
        <v>0.33386458520764783</v>
      </c>
    </row>
    <row r="179" spans="1:4" ht="27.75" customHeight="1" x14ac:dyDescent="0.25">
      <c r="A179" s="7" t="s">
        <v>1141</v>
      </c>
      <c r="B179" s="8" t="s">
        <v>1142</v>
      </c>
      <c r="C179" s="186">
        <v>1.1640969954686904</v>
      </c>
      <c r="D179" s="186">
        <v>1.2545245200807609</v>
      </c>
    </row>
    <row r="180" spans="1:4" ht="27.75" customHeight="1" x14ac:dyDescent="0.25">
      <c r="A180" s="7" t="s">
        <v>1143</v>
      </c>
      <c r="B180" s="8" t="s">
        <v>1144</v>
      </c>
      <c r="C180" s="186">
        <v>1.658043885533707</v>
      </c>
      <c r="D180" s="186">
        <v>2.0342751924955258</v>
      </c>
    </row>
    <row r="181" spans="1:4" ht="27.75" customHeight="1" x14ac:dyDescent="0.25">
      <c r="A181" s="7" t="s">
        <v>1145</v>
      </c>
      <c r="B181" s="8" t="s">
        <v>1146</v>
      </c>
      <c r="C181" s="186">
        <v>2.4614451030339981</v>
      </c>
      <c r="D181" s="186">
        <v>3.4565361737780886</v>
      </c>
    </row>
    <row r="182" spans="1:4" ht="27.75" customHeight="1" x14ac:dyDescent="0.25">
      <c r="A182" s="7" t="s">
        <v>1147</v>
      </c>
      <c r="B182" s="8" t="s">
        <v>1148</v>
      </c>
      <c r="C182" s="186">
        <v>1.7072059496151861</v>
      </c>
      <c r="D182" s="186">
        <v>4.0240660721663692</v>
      </c>
    </row>
    <row r="183" spans="1:4" ht="27.75" customHeight="1" x14ac:dyDescent="0.25">
      <c r="A183" s="7" t="s">
        <v>1149</v>
      </c>
      <c r="B183" s="8" t="s">
        <v>1150</v>
      </c>
      <c r="C183" s="186">
        <v>-0.14218073554782942</v>
      </c>
      <c r="D183" s="186">
        <v>5.0230476193361602</v>
      </c>
    </row>
    <row r="184" spans="1:4" ht="27.75" customHeight="1" x14ac:dyDescent="0.25">
      <c r="A184" s="7" t="s">
        <v>1151</v>
      </c>
      <c r="B184" s="8" t="s">
        <v>1152</v>
      </c>
      <c r="C184" s="186">
        <v>5.6342295159852291</v>
      </c>
      <c r="D184" s="186">
        <v>-3.3864859678577668</v>
      </c>
    </row>
    <row r="185" spans="1:4" ht="27.75" customHeight="1" x14ac:dyDescent="0.25">
      <c r="A185" s="7" t="s">
        <v>1153</v>
      </c>
      <c r="B185" s="8" t="s">
        <v>1154</v>
      </c>
      <c r="C185" s="186">
        <v>2.8040149890165615</v>
      </c>
      <c r="D185" s="186">
        <v>-0.54693191066431968</v>
      </c>
    </row>
    <row r="186" spans="1:4" ht="27.75" customHeight="1" x14ac:dyDescent="0.25">
      <c r="A186" s="7" t="s">
        <v>1155</v>
      </c>
      <c r="B186" s="8" t="s">
        <v>1156</v>
      </c>
      <c r="C186" s="186">
        <v>10.85629437972449</v>
      </c>
      <c r="D186" s="186">
        <v>2.4035921455126577</v>
      </c>
    </row>
    <row r="187" spans="1:4" ht="27.75" customHeight="1" x14ac:dyDescent="0.25">
      <c r="A187" s="7" t="s">
        <v>1157</v>
      </c>
      <c r="B187" s="8" t="s">
        <v>1158</v>
      </c>
      <c r="C187" s="186">
        <v>8.9030620480293265</v>
      </c>
      <c r="D187" s="186">
        <v>5.5469609241724189</v>
      </c>
    </row>
    <row r="188" spans="1:4" ht="27.75" customHeight="1" x14ac:dyDescent="0.25">
      <c r="A188" s="7" t="s">
        <v>1159</v>
      </c>
      <c r="B188" s="8" t="s">
        <v>1160</v>
      </c>
      <c r="C188" s="186">
        <v>0</v>
      </c>
      <c r="D188" s="186">
        <v>0.1506582298137491</v>
      </c>
    </row>
    <row r="189" spans="1:4" ht="27.75" customHeight="1" x14ac:dyDescent="0.25">
      <c r="A189" s="7" t="s">
        <v>1161</v>
      </c>
      <c r="B189" s="8" t="s">
        <v>1162</v>
      </c>
      <c r="C189" s="186">
        <v>1.2621637559557186</v>
      </c>
      <c r="D189" s="186">
        <v>8.9049075798443518</v>
      </c>
    </row>
    <row r="190" spans="1:4" ht="27.75" customHeight="1" x14ac:dyDescent="0.25">
      <c r="A190" s="7" t="s">
        <v>1163</v>
      </c>
      <c r="B190" s="8" t="s">
        <v>1164</v>
      </c>
      <c r="C190" s="186">
        <v>9.7823704459686027</v>
      </c>
      <c r="D190" s="186">
        <v>3.1680030458876409</v>
      </c>
    </row>
    <row r="191" spans="1:4" ht="27.75" customHeight="1" x14ac:dyDescent="0.25">
      <c r="A191" s="7" t="s">
        <v>1165</v>
      </c>
      <c r="B191" s="8" t="s">
        <v>1166</v>
      </c>
      <c r="C191" s="186">
        <v>4.1852684521726697</v>
      </c>
      <c r="D191" s="186">
        <v>-0.44246029363785488</v>
      </c>
    </row>
    <row r="192" spans="1:4" ht="27.75" customHeight="1" x14ac:dyDescent="0.25">
      <c r="A192" s="7" t="s">
        <v>1167</v>
      </c>
      <c r="B192" s="8" t="s">
        <v>1168</v>
      </c>
      <c r="C192" s="186">
        <v>0</v>
      </c>
      <c r="D192" s="186">
        <v>-3.9781690034400186E-2</v>
      </c>
    </row>
    <row r="193" spans="1:4" ht="27.75" customHeight="1" x14ac:dyDescent="0.25">
      <c r="A193" s="7" t="s">
        <v>1169</v>
      </c>
      <c r="B193" s="8" t="s">
        <v>1170</v>
      </c>
      <c r="C193" s="186">
        <v>3.9603835108649538E-2</v>
      </c>
      <c r="D193" s="186">
        <v>2.1382465964059207</v>
      </c>
    </row>
    <row r="194" spans="1:4" ht="27.75" customHeight="1" x14ac:dyDescent="0.25">
      <c r="A194" s="7" t="s">
        <v>1171</v>
      </c>
      <c r="B194" s="8" t="s">
        <v>1172</v>
      </c>
      <c r="C194" s="186">
        <v>0</v>
      </c>
      <c r="D194" s="186">
        <v>1.8137755496864512</v>
      </c>
    </row>
    <row r="195" spans="1:4" ht="27.75" customHeight="1" x14ac:dyDescent="0.25">
      <c r="A195" s="7" t="s">
        <v>1173</v>
      </c>
      <c r="B195" s="8" t="s">
        <v>1174</v>
      </c>
      <c r="C195" s="186">
        <v>0</v>
      </c>
      <c r="D195" s="186">
        <v>0.95861927549576897</v>
      </c>
    </row>
    <row r="196" spans="1:4" ht="27.75" customHeight="1" x14ac:dyDescent="0.25">
      <c r="A196" s="7" t="s">
        <v>1175</v>
      </c>
      <c r="B196" s="8" t="s">
        <v>1176</v>
      </c>
      <c r="C196" s="186">
        <v>2.1981197935052812</v>
      </c>
      <c r="D196" s="186">
        <v>0.36519002711244353</v>
      </c>
    </row>
    <row r="197" spans="1:4" ht="27.75" customHeight="1" x14ac:dyDescent="0.25">
      <c r="A197" s="7" t="s">
        <v>1177</v>
      </c>
      <c r="B197" s="8" t="s">
        <v>1178</v>
      </c>
      <c r="C197" s="186">
        <v>0</v>
      </c>
      <c r="D197" s="186">
        <v>0</v>
      </c>
    </row>
    <row r="198" spans="1:4" ht="27.75" customHeight="1" x14ac:dyDescent="0.25">
      <c r="A198" s="7" t="s">
        <v>1179</v>
      </c>
      <c r="B198" s="8" t="s">
        <v>1180</v>
      </c>
      <c r="C198" s="186">
        <v>0</v>
      </c>
      <c r="D198" s="186">
        <v>0.32943606430926309</v>
      </c>
    </row>
    <row r="199" spans="1:4" ht="27.75" customHeight="1" x14ac:dyDescent="0.25">
      <c r="A199" s="7" t="s">
        <v>1181</v>
      </c>
      <c r="B199" s="8" t="s">
        <v>1182</v>
      </c>
      <c r="C199" s="186">
        <v>-5.4169763098200479</v>
      </c>
      <c r="D199" s="186">
        <v>1.3253144453436994</v>
      </c>
    </row>
    <row r="200" spans="1:4" ht="27.75" customHeight="1" x14ac:dyDescent="0.25">
      <c r="A200" s="7" t="s">
        <v>1183</v>
      </c>
      <c r="B200" s="8" t="s">
        <v>1182</v>
      </c>
      <c r="C200" s="186">
        <v>-5.4166973669016301</v>
      </c>
      <c r="D200" s="186">
        <v>1.3252862078755092</v>
      </c>
    </row>
    <row r="201" spans="1:4" ht="27.75" customHeight="1" x14ac:dyDescent="0.25">
      <c r="A201" s="7" t="s">
        <v>1184</v>
      </c>
      <c r="B201" s="8" t="s">
        <v>1185</v>
      </c>
      <c r="C201" s="186">
        <v>6.838556799286561</v>
      </c>
      <c r="D201" s="186">
        <v>-0.31552797822686773</v>
      </c>
    </row>
    <row r="202" spans="1:4" ht="27.75" customHeight="1" x14ac:dyDescent="0.25">
      <c r="A202" s="7" t="s">
        <v>1186</v>
      </c>
      <c r="B202" s="8" t="s">
        <v>1187</v>
      </c>
      <c r="C202" s="186">
        <v>3.4003724924686014E-2</v>
      </c>
      <c r="D202" s="186">
        <v>-7.8472954012116635E-3</v>
      </c>
    </row>
    <row r="203" spans="1:4" ht="27.75" customHeight="1" x14ac:dyDescent="0.25">
      <c r="A203" s="7" t="s">
        <v>1188</v>
      </c>
      <c r="B203" s="8" t="s">
        <v>1187</v>
      </c>
      <c r="C203" s="186">
        <v>3.3970026243921127E-2</v>
      </c>
      <c r="D203" s="186">
        <v>-2.851832954792137E-2</v>
      </c>
    </row>
    <row r="204" spans="1:4" ht="27.75" customHeight="1" x14ac:dyDescent="0.25">
      <c r="A204" s="7" t="s">
        <v>1189</v>
      </c>
      <c r="B204" s="8" t="s">
        <v>1190</v>
      </c>
      <c r="C204" s="186">
        <v>24.226102185286571</v>
      </c>
      <c r="D204" s="186">
        <v>-3.6119303776018166</v>
      </c>
    </row>
    <row r="205" spans="1:4" ht="27.75" customHeight="1" x14ac:dyDescent="0.25">
      <c r="A205" s="7" t="s">
        <v>1191</v>
      </c>
      <c r="B205" s="8" t="s">
        <v>1192</v>
      </c>
      <c r="C205" s="186">
        <v>26.45779020367025</v>
      </c>
      <c r="D205" s="186">
        <v>-4.9239012222067302</v>
      </c>
    </row>
    <row r="206" spans="1:4" ht="27.75" customHeight="1" x14ac:dyDescent="0.25">
      <c r="A206" s="7" t="s">
        <v>1193</v>
      </c>
      <c r="B206" s="8" t="s">
        <v>1194</v>
      </c>
      <c r="C206" s="186">
        <v>16.965222720343142</v>
      </c>
      <c r="D206" s="186">
        <v>-1.2334715935781819</v>
      </c>
    </row>
    <row r="207" spans="1:4" ht="27.75" customHeight="1" x14ac:dyDescent="0.25">
      <c r="A207" s="7" t="s">
        <v>1195</v>
      </c>
      <c r="B207" s="8" t="s">
        <v>1196</v>
      </c>
      <c r="C207" s="186">
        <v>4.6774699809336173</v>
      </c>
      <c r="D207" s="186">
        <v>9.6142686056937876</v>
      </c>
    </row>
    <row r="208" spans="1:4" ht="27.75" customHeight="1" x14ac:dyDescent="0.25">
      <c r="A208" s="7" t="s">
        <v>1197</v>
      </c>
      <c r="B208" s="8" t="s">
        <v>1198</v>
      </c>
      <c r="C208" s="186">
        <v>3.0263039369306961</v>
      </c>
      <c r="D208" s="186">
        <v>0.13146179697274363</v>
      </c>
    </row>
    <row r="209" spans="1:4" ht="27.75" customHeight="1" x14ac:dyDescent="0.25">
      <c r="A209" s="7" t="s">
        <v>1199</v>
      </c>
      <c r="B209" s="8" t="s">
        <v>1200</v>
      </c>
      <c r="C209" s="186">
        <v>5.6460464713042464</v>
      </c>
      <c r="D209" s="186">
        <v>1.028667372248756</v>
      </c>
    </row>
    <row r="210" spans="1:4" ht="27.75" customHeight="1" x14ac:dyDescent="0.25">
      <c r="A210" s="7" t="s">
        <v>1201</v>
      </c>
      <c r="B210" s="8" t="s">
        <v>1202</v>
      </c>
      <c r="C210" s="186">
        <v>0</v>
      </c>
      <c r="D210" s="186">
        <v>-1.709406531310244</v>
      </c>
    </row>
    <row r="211" spans="1:4" ht="27.75" customHeight="1" x14ac:dyDescent="0.25">
      <c r="A211" s="7" t="s">
        <v>1203</v>
      </c>
      <c r="B211" s="8" t="s">
        <v>1204</v>
      </c>
      <c r="C211" s="186">
        <v>-2.5955541694674555</v>
      </c>
      <c r="D211" s="186">
        <v>1.2594039356180255</v>
      </c>
    </row>
    <row r="212" spans="1:4" ht="27.75" customHeight="1" x14ac:dyDescent="0.25">
      <c r="A212" s="7" t="s">
        <v>1205</v>
      </c>
      <c r="B212" s="8" t="s">
        <v>1206</v>
      </c>
      <c r="C212" s="186">
        <v>1.8833281670490365</v>
      </c>
      <c r="D212" s="186">
        <v>4.9282788096989432</v>
      </c>
    </row>
    <row r="213" spans="1:4" ht="27.75" customHeight="1" x14ac:dyDescent="0.25">
      <c r="A213" s="7" t="s">
        <v>1207</v>
      </c>
      <c r="B213" s="8" t="s">
        <v>1208</v>
      </c>
      <c r="C213" s="186">
        <v>-4.6460266482772612</v>
      </c>
      <c r="D213" s="186">
        <v>2.9968582473997083</v>
      </c>
    </row>
    <row r="214" spans="1:4" ht="27.75" customHeight="1" x14ac:dyDescent="0.25">
      <c r="A214" s="7" t="s">
        <v>1209</v>
      </c>
      <c r="B214" s="8" t="s">
        <v>1210</v>
      </c>
      <c r="C214" s="186">
        <v>-1.5979384104500052</v>
      </c>
      <c r="D214" s="186">
        <v>23.934780067416639</v>
      </c>
    </row>
    <row r="215" spans="1:4" ht="27.75" customHeight="1" x14ac:dyDescent="0.25">
      <c r="A215" s="7" t="s">
        <v>1211</v>
      </c>
      <c r="B215" s="8" t="s">
        <v>1210</v>
      </c>
      <c r="C215" s="186">
        <v>-0.54170441430556426</v>
      </c>
      <c r="D215" s="186">
        <v>24.329505009968031</v>
      </c>
    </row>
    <row r="216" spans="1:4" ht="27.75" customHeight="1" x14ac:dyDescent="0.25">
      <c r="A216" s="7" t="s">
        <v>1212</v>
      </c>
      <c r="B216" s="8" t="s">
        <v>1213</v>
      </c>
      <c r="C216" s="186">
        <v>6.4414393472169618</v>
      </c>
      <c r="D216" s="186">
        <v>16.400698529401993</v>
      </c>
    </row>
    <row r="217" spans="1:4" ht="27.75" customHeight="1" x14ac:dyDescent="0.25">
      <c r="A217" s="7" t="s">
        <v>1214</v>
      </c>
      <c r="B217" s="8" t="s">
        <v>1215</v>
      </c>
      <c r="C217" s="186">
        <v>0</v>
      </c>
      <c r="D217" s="186">
        <v>2.0512564397488693</v>
      </c>
    </row>
    <row r="218" spans="1:4" ht="27.75" customHeight="1" x14ac:dyDescent="0.25">
      <c r="A218" s="7" t="s">
        <v>1216</v>
      </c>
      <c r="B218" s="8" t="s">
        <v>1215</v>
      </c>
      <c r="C218" s="186">
        <v>0</v>
      </c>
      <c r="D218" s="186">
        <v>2.2746435065803672</v>
      </c>
    </row>
    <row r="219" spans="1:4" ht="27.75" customHeight="1" x14ac:dyDescent="0.25">
      <c r="A219" s="7" t="s">
        <v>1217</v>
      </c>
      <c r="B219" s="8" t="s">
        <v>1218</v>
      </c>
      <c r="C219" s="186">
        <v>0</v>
      </c>
      <c r="D219" s="186">
        <v>4.7794709450856612</v>
      </c>
    </row>
    <row r="220" spans="1:4" ht="27.75" customHeight="1" x14ac:dyDescent="0.25">
      <c r="A220" s="7" t="s">
        <v>1219</v>
      </c>
      <c r="B220" s="8" t="s">
        <v>1218</v>
      </c>
      <c r="C220" s="186">
        <v>0</v>
      </c>
      <c r="D220" s="186">
        <v>4.7811792911998996</v>
      </c>
    </row>
    <row r="221" spans="1:4" ht="27.75" customHeight="1" x14ac:dyDescent="0.25">
      <c r="A221" s="7" t="s">
        <v>1220</v>
      </c>
      <c r="B221" s="8" t="s">
        <v>1221</v>
      </c>
      <c r="C221" s="186">
        <v>7.0396936371881971</v>
      </c>
      <c r="D221" s="186">
        <v>9.9643062726933813</v>
      </c>
    </row>
    <row r="222" spans="1:4" ht="27.75" customHeight="1" x14ac:dyDescent="0.25">
      <c r="A222" s="7" t="s">
        <v>1222</v>
      </c>
      <c r="B222" s="8" t="s">
        <v>1223</v>
      </c>
      <c r="C222" s="186">
        <v>1.570351353506549</v>
      </c>
      <c r="D222" s="186">
        <v>5.7372354907585716</v>
      </c>
    </row>
    <row r="223" spans="1:4" ht="27.75" customHeight="1" x14ac:dyDescent="0.25">
      <c r="A223" s="7" t="s">
        <v>1224</v>
      </c>
      <c r="B223" s="8" t="s">
        <v>1225</v>
      </c>
      <c r="C223" s="186">
        <v>-1.59098527485189E-3</v>
      </c>
      <c r="D223" s="186">
        <v>7.3624304467328834</v>
      </c>
    </row>
    <row r="224" spans="1:4" ht="27.75" customHeight="1" x14ac:dyDescent="0.25">
      <c r="A224" s="7" t="s">
        <v>1226</v>
      </c>
      <c r="B224" s="8" t="s">
        <v>1227</v>
      </c>
      <c r="C224" s="186">
        <v>-1.5910376113501476E-3</v>
      </c>
      <c r="D224" s="186">
        <v>7.3623912781070562</v>
      </c>
    </row>
    <row r="225" spans="1:4" ht="27.75" customHeight="1" x14ac:dyDescent="0.25">
      <c r="A225" s="7" t="s">
        <v>1228</v>
      </c>
      <c r="B225" s="8" t="s">
        <v>1229</v>
      </c>
      <c r="C225" s="186">
        <v>3.9749871369084744</v>
      </c>
      <c r="D225" s="186">
        <v>7.6879550515242716</v>
      </c>
    </row>
    <row r="226" spans="1:4" ht="27.75" customHeight="1" x14ac:dyDescent="0.25">
      <c r="A226" s="7" t="s">
        <v>1230</v>
      </c>
      <c r="B226" s="8" t="s">
        <v>1231</v>
      </c>
      <c r="C226" s="186">
        <v>2.7631575226671625</v>
      </c>
      <c r="D226" s="186">
        <v>5.5401939932799635</v>
      </c>
    </row>
    <row r="227" spans="1:4" ht="27.75" customHeight="1" x14ac:dyDescent="0.25">
      <c r="A227" s="7" t="s">
        <v>1232</v>
      </c>
      <c r="B227" s="8" t="s">
        <v>1233</v>
      </c>
      <c r="C227" s="186">
        <v>4.5462577589590256E-3</v>
      </c>
      <c r="D227" s="186">
        <v>7.6189826964673264</v>
      </c>
    </row>
    <row r="228" spans="1:4" ht="27.75" customHeight="1" x14ac:dyDescent="0.25">
      <c r="A228" s="7" t="s">
        <v>1234</v>
      </c>
      <c r="B228" s="8" t="s">
        <v>1235</v>
      </c>
      <c r="C228" s="186">
        <v>0</v>
      </c>
      <c r="D228" s="186">
        <v>-1.1868222440723275</v>
      </c>
    </row>
    <row r="229" spans="1:4" ht="27.75" customHeight="1" x14ac:dyDescent="0.25">
      <c r="A229" s="7" t="s">
        <v>1236</v>
      </c>
      <c r="B229" s="8" t="s">
        <v>1235</v>
      </c>
      <c r="C229" s="186">
        <v>0</v>
      </c>
      <c r="D229" s="186">
        <v>0.11925222854158395</v>
      </c>
    </row>
    <row r="230" spans="1:4" ht="27.75" customHeight="1" x14ac:dyDescent="0.25">
      <c r="A230" s="7" t="s">
        <v>1237</v>
      </c>
      <c r="B230" s="8" t="s">
        <v>1238</v>
      </c>
      <c r="C230" s="186">
        <v>0</v>
      </c>
      <c r="D230" s="186">
        <v>3.7522365297345557</v>
      </c>
    </row>
    <row r="231" spans="1:4" ht="27.75" customHeight="1" x14ac:dyDescent="0.25">
      <c r="A231" s="7" t="s">
        <v>1239</v>
      </c>
      <c r="B231" s="8" t="s">
        <v>1238</v>
      </c>
      <c r="C231" s="186">
        <v>0</v>
      </c>
      <c r="D231" s="186">
        <v>3.622087108630839</v>
      </c>
    </row>
    <row r="232" spans="1:4" ht="27.75" customHeight="1" x14ac:dyDescent="0.25">
      <c r="A232" s="7" t="s">
        <v>1240</v>
      </c>
      <c r="B232" s="8" t="s">
        <v>1241</v>
      </c>
      <c r="C232" s="186">
        <v>0</v>
      </c>
      <c r="D232" s="186">
        <v>2.3938000865333664</v>
      </c>
    </row>
    <row r="233" spans="1:4" ht="27.75" customHeight="1" x14ac:dyDescent="0.25">
      <c r="A233" s="7" t="s">
        <v>1242</v>
      </c>
      <c r="B233" s="8" t="s">
        <v>1241</v>
      </c>
      <c r="C233" s="186">
        <v>0</v>
      </c>
      <c r="D233" s="186">
        <v>2.5762260600425435</v>
      </c>
    </row>
    <row r="234" spans="1:4" ht="27.75" customHeight="1" x14ac:dyDescent="0.25">
      <c r="A234" s="7" t="s">
        <v>1243</v>
      </c>
      <c r="B234" s="8" t="s">
        <v>1244</v>
      </c>
      <c r="C234" s="186">
        <v>0.92936783347260876</v>
      </c>
      <c r="D234" s="186">
        <v>-0.10878123638225566</v>
      </c>
    </row>
    <row r="235" spans="1:4" ht="27.75" customHeight="1" x14ac:dyDescent="0.25">
      <c r="A235" s="7" t="s">
        <v>1245</v>
      </c>
      <c r="B235" s="8" t="s">
        <v>1246</v>
      </c>
      <c r="C235" s="186">
        <v>3.9696203117146209E-2</v>
      </c>
      <c r="D235" s="186">
        <v>3.5155273939781875</v>
      </c>
    </row>
    <row r="236" spans="1:4" ht="27.75" customHeight="1" x14ac:dyDescent="0.25">
      <c r="A236" s="7" t="s">
        <v>1247</v>
      </c>
      <c r="B236" s="8" t="s">
        <v>1248</v>
      </c>
      <c r="C236" s="186">
        <v>3.9696203117146209E-2</v>
      </c>
      <c r="D236" s="186">
        <v>3.5162134211520772</v>
      </c>
    </row>
    <row r="237" spans="1:4" ht="27.75" customHeight="1" x14ac:dyDescent="0.25">
      <c r="A237" s="7" t="s">
        <v>1249</v>
      </c>
      <c r="B237" s="8" t="s">
        <v>1250</v>
      </c>
      <c r="C237" s="186">
        <v>1.1872584384590877E-3</v>
      </c>
      <c r="D237" s="186">
        <v>1.3323910538015538</v>
      </c>
    </row>
    <row r="238" spans="1:4" ht="27.75" customHeight="1" x14ac:dyDescent="0.25">
      <c r="A238" s="7" t="s">
        <v>1251</v>
      </c>
      <c r="B238" s="8" t="s">
        <v>1250</v>
      </c>
      <c r="C238" s="186">
        <v>1.8988189345613604E-3</v>
      </c>
      <c r="D238" s="186">
        <v>1.332582157964354</v>
      </c>
    </row>
    <row r="239" spans="1:4" ht="27.75" customHeight="1" x14ac:dyDescent="0.25">
      <c r="A239" s="7" t="s">
        <v>1252</v>
      </c>
      <c r="B239" s="8" t="s">
        <v>1253</v>
      </c>
      <c r="C239" s="186">
        <v>0.63167859825623029</v>
      </c>
      <c r="D239" s="186">
        <v>0.72535099742418763</v>
      </c>
    </row>
    <row r="240" spans="1:4" ht="27.75" customHeight="1" x14ac:dyDescent="0.25">
      <c r="A240" s="7" t="s">
        <v>1254</v>
      </c>
      <c r="B240" s="8" t="s">
        <v>1255</v>
      </c>
      <c r="C240" s="186">
        <v>2.2159131174780817E-2</v>
      </c>
      <c r="D240" s="186">
        <v>4.1352032855749208</v>
      </c>
    </row>
    <row r="241" spans="1:4" ht="27.75" customHeight="1" x14ac:dyDescent="0.25">
      <c r="A241" s="7" t="s">
        <v>1256</v>
      </c>
      <c r="B241" s="8" t="s">
        <v>1257</v>
      </c>
      <c r="C241" s="186">
        <v>8.9925370938010758</v>
      </c>
      <c r="D241" s="186">
        <v>-2.2287764310238023</v>
      </c>
    </row>
    <row r="242" spans="1:4" ht="27.75" customHeight="1" x14ac:dyDescent="0.25">
      <c r="A242" s="7" t="s">
        <v>1258</v>
      </c>
      <c r="B242" s="8" t="s">
        <v>1257</v>
      </c>
      <c r="C242" s="186">
        <v>10.171340019342061</v>
      </c>
      <c r="D242" s="186">
        <v>-2.1136965571699458</v>
      </c>
    </row>
    <row r="243" spans="1:4" ht="27.75" customHeight="1" x14ac:dyDescent="0.25">
      <c r="A243" s="7" t="s">
        <v>1259</v>
      </c>
      <c r="B243" s="8" t="s">
        <v>1260</v>
      </c>
      <c r="C243" s="186">
        <v>-2.5343643701309464</v>
      </c>
      <c r="D243" s="186">
        <v>0.10703987980480968</v>
      </c>
    </row>
    <row r="244" spans="1:4" ht="27.75" customHeight="1" x14ac:dyDescent="0.25">
      <c r="A244" s="7" t="s">
        <v>1261</v>
      </c>
      <c r="B244" s="8" t="s">
        <v>1262</v>
      </c>
      <c r="C244" s="186">
        <v>-2.4103840713908919</v>
      </c>
      <c r="D244" s="186">
        <v>0.22948005884241768</v>
      </c>
    </row>
    <row r="245" spans="1:4" ht="27.75" customHeight="1" x14ac:dyDescent="0.25">
      <c r="A245" s="7" t="s">
        <v>1263</v>
      </c>
      <c r="B245" s="8" t="s">
        <v>1264</v>
      </c>
      <c r="C245" s="186">
        <v>13.826754184265418</v>
      </c>
      <c r="D245" s="186">
        <v>-0.25612514135650011</v>
      </c>
    </row>
    <row r="246" spans="1:4" ht="27.75" customHeight="1" x14ac:dyDescent="0.25">
      <c r="A246" s="7" t="s">
        <v>1265</v>
      </c>
      <c r="B246" s="8" t="s">
        <v>1266</v>
      </c>
      <c r="C246" s="186">
        <v>0.21159808554463874</v>
      </c>
      <c r="D246" s="186">
        <v>0.80817232137362716</v>
      </c>
    </row>
    <row r="247" spans="1:4" ht="27.75" customHeight="1" x14ac:dyDescent="0.25">
      <c r="A247" s="7" t="s">
        <v>1267</v>
      </c>
      <c r="B247" s="8" t="s">
        <v>1266</v>
      </c>
      <c r="C247" s="186">
        <v>0.19506767550272017</v>
      </c>
      <c r="D247" s="186">
        <v>0.71347129335950177</v>
      </c>
    </row>
    <row r="248" spans="1:4" ht="27.75" customHeight="1" x14ac:dyDescent="0.25">
      <c r="A248" s="7" t="s">
        <v>1268</v>
      </c>
      <c r="B248" s="8" t="s">
        <v>1269</v>
      </c>
      <c r="C248" s="186">
        <v>-0.19451312376255236</v>
      </c>
      <c r="D248" s="186">
        <v>0.74662311452839081</v>
      </c>
    </row>
    <row r="249" spans="1:4" ht="27.75" customHeight="1" x14ac:dyDescent="0.25">
      <c r="A249" s="7" t="s">
        <v>1270</v>
      </c>
      <c r="B249" s="8" t="s">
        <v>1271</v>
      </c>
      <c r="C249" s="186">
        <v>0.27660637901392893</v>
      </c>
      <c r="D249" s="186">
        <v>2.2515667164031856</v>
      </c>
    </row>
    <row r="250" spans="1:4" ht="27.75" customHeight="1" x14ac:dyDescent="0.25">
      <c r="A250" s="7" t="s">
        <v>1272</v>
      </c>
      <c r="B250" s="8" t="s">
        <v>1273</v>
      </c>
      <c r="C250" s="186">
        <v>0</v>
      </c>
      <c r="D250" s="186">
        <v>-1.1038609791301923</v>
      </c>
    </row>
    <row r="251" spans="1:4" ht="27.75" customHeight="1" x14ac:dyDescent="0.25">
      <c r="A251" s="7" t="s">
        <v>1274</v>
      </c>
      <c r="B251" s="8" t="s">
        <v>1273</v>
      </c>
      <c r="C251" s="186">
        <v>0</v>
      </c>
      <c r="D251" s="186">
        <v>-0.8157947403740764</v>
      </c>
    </row>
    <row r="252" spans="1:4" ht="27.75" customHeight="1" x14ac:dyDescent="0.25">
      <c r="A252" s="7" t="s">
        <v>1275</v>
      </c>
      <c r="B252" s="8" t="s">
        <v>1276</v>
      </c>
      <c r="C252" s="186">
        <v>0</v>
      </c>
      <c r="D252" s="186">
        <v>4.9072036036035575E-3</v>
      </c>
    </row>
    <row r="253" spans="1:4" ht="27.75" customHeight="1" x14ac:dyDescent="0.25">
      <c r="A253" s="7" t="s">
        <v>1277</v>
      </c>
      <c r="B253" s="8" t="s">
        <v>1278</v>
      </c>
      <c r="C253" s="186">
        <v>0</v>
      </c>
      <c r="D253" s="186">
        <v>2.8134086568029876E-2</v>
      </c>
    </row>
    <row r="254" spans="1:4" ht="27.75" customHeight="1" x14ac:dyDescent="0.25">
      <c r="A254" s="7" t="s">
        <v>1279</v>
      </c>
      <c r="B254" s="8" t="s">
        <v>1280</v>
      </c>
      <c r="C254" s="186">
        <v>0</v>
      </c>
      <c r="D254" s="186">
        <v>2.9291088864071408</v>
      </c>
    </row>
    <row r="255" spans="1:4" ht="27.75" customHeight="1" x14ac:dyDescent="0.25">
      <c r="A255" s="7" t="s">
        <v>1281</v>
      </c>
      <c r="B255" s="8" t="s">
        <v>1282</v>
      </c>
      <c r="C255" s="186">
        <v>0</v>
      </c>
      <c r="D255" s="186">
        <v>2.4781655778845648</v>
      </c>
    </row>
    <row r="256" spans="1:4" ht="27.75" customHeight="1" x14ac:dyDescent="0.25">
      <c r="A256" s="7" t="s">
        <v>1283</v>
      </c>
      <c r="B256" s="8" t="s">
        <v>1284</v>
      </c>
      <c r="C256" s="186">
        <v>0.49968069313798824</v>
      </c>
      <c r="D256" s="186">
        <v>0.17377162026292853</v>
      </c>
    </row>
    <row r="257" spans="1:4" ht="27.75" customHeight="1" x14ac:dyDescent="0.25">
      <c r="A257" s="7" t="s">
        <v>1285</v>
      </c>
      <c r="B257" s="8" t="s">
        <v>1286</v>
      </c>
      <c r="C257" s="186">
        <v>0</v>
      </c>
      <c r="D257" s="186">
        <v>0.24079814511686562</v>
      </c>
    </row>
    <row r="258" spans="1:4" ht="27.75" customHeight="1" x14ac:dyDescent="0.25">
      <c r="A258" s="7" t="s">
        <v>1287</v>
      </c>
      <c r="B258" s="8" t="s">
        <v>1288</v>
      </c>
      <c r="C258" s="186">
        <v>0</v>
      </c>
      <c r="D258" s="186">
        <v>0</v>
      </c>
    </row>
    <row r="259" spans="1:4" ht="27.75" customHeight="1" x14ac:dyDescent="0.25">
      <c r="A259" s="7" t="s">
        <v>1289</v>
      </c>
      <c r="B259" s="8" t="s">
        <v>1290</v>
      </c>
      <c r="C259" s="186">
        <v>0.17787353692040625</v>
      </c>
      <c r="D259" s="186">
        <v>0</v>
      </c>
    </row>
    <row r="260" spans="1:4" ht="27.75" customHeight="1" x14ac:dyDescent="0.25">
      <c r="A260" s="7" t="s">
        <v>1291</v>
      </c>
      <c r="B260" s="8" t="s">
        <v>1292</v>
      </c>
      <c r="C260" s="186">
        <v>1.0439920589040339</v>
      </c>
      <c r="D260" s="186">
        <v>-9.6347831113289997E-2</v>
      </c>
    </row>
    <row r="261" spans="1:4" ht="27.75" customHeight="1" x14ac:dyDescent="0.25">
      <c r="A261" s="7" t="s">
        <v>1293</v>
      </c>
      <c r="B261" s="8" t="s">
        <v>1294</v>
      </c>
      <c r="C261" s="186">
        <v>0</v>
      </c>
      <c r="D261" s="186">
        <v>1.4264351457961169</v>
      </c>
    </row>
    <row r="262" spans="1:4" ht="27.75" customHeight="1" x14ac:dyDescent="0.25">
      <c r="A262" s="7" t="s">
        <v>1295</v>
      </c>
      <c r="B262" s="8" t="s">
        <v>1296</v>
      </c>
      <c r="C262" s="186">
        <v>2.3216678777980606</v>
      </c>
      <c r="D262" s="186">
        <v>1.5725276054391824</v>
      </c>
    </row>
    <row r="263" spans="1:4" ht="27.75" customHeight="1" x14ac:dyDescent="0.25">
      <c r="A263" s="7" t="s">
        <v>1297</v>
      </c>
      <c r="B263" s="8" t="s">
        <v>1298</v>
      </c>
      <c r="C263" s="186">
        <v>2.3207912137849873</v>
      </c>
      <c r="D263" s="186">
        <v>1.5717408807692519</v>
      </c>
    </row>
    <row r="264" spans="1:4" ht="27.75" customHeight="1" x14ac:dyDescent="0.25">
      <c r="A264" s="7" t="s">
        <v>1299</v>
      </c>
      <c r="B264" s="8" t="s">
        <v>1300</v>
      </c>
      <c r="C264" s="186">
        <v>1.1808577334929942</v>
      </c>
      <c r="D264" s="186">
        <v>7.4786689998818962E-2</v>
      </c>
    </row>
    <row r="265" spans="1:4" ht="27.75" customHeight="1" x14ac:dyDescent="0.25">
      <c r="A265" s="7" t="s">
        <v>1301</v>
      </c>
      <c r="B265" s="8" t="s">
        <v>1302</v>
      </c>
      <c r="C265" s="186">
        <v>0.84285988841460369</v>
      </c>
      <c r="D265" s="186">
        <v>0.21758089149490925</v>
      </c>
    </row>
    <row r="266" spans="1:4" ht="27.75" customHeight="1" x14ac:dyDescent="0.25">
      <c r="A266" s="7" t="s">
        <v>1303</v>
      </c>
      <c r="B266" s="8" t="s">
        <v>1304</v>
      </c>
      <c r="C266" s="186">
        <v>1.7891896731782218</v>
      </c>
      <c r="D266" s="186">
        <v>0.37557869874357908</v>
      </c>
    </row>
    <row r="267" spans="1:4" ht="27.75" customHeight="1" x14ac:dyDescent="0.25">
      <c r="A267" s="7" t="s">
        <v>1305</v>
      </c>
      <c r="B267" s="8" t="s">
        <v>1306</v>
      </c>
      <c r="C267" s="186">
        <v>0.22144599047556307</v>
      </c>
      <c r="D267" s="186">
        <v>1.1266717156625061</v>
      </c>
    </row>
    <row r="268" spans="1:4" ht="27.75" customHeight="1" x14ac:dyDescent="0.25">
      <c r="A268" s="7" t="s">
        <v>1307</v>
      </c>
      <c r="B268" s="8" t="s">
        <v>1308</v>
      </c>
      <c r="C268" s="186">
        <v>9.0343547519733058E-2</v>
      </c>
      <c r="D268" s="186">
        <v>0.26474177554348627</v>
      </c>
    </row>
    <row r="269" spans="1:4" ht="27.75" customHeight="1" x14ac:dyDescent="0.25">
      <c r="A269" s="7" t="s">
        <v>1309</v>
      </c>
      <c r="B269" s="8" t="s">
        <v>1310</v>
      </c>
      <c r="C269" s="186">
        <v>-0.5510407347096361</v>
      </c>
      <c r="D269" s="186">
        <v>0.31713591377398814</v>
      </c>
    </row>
    <row r="270" spans="1:4" ht="27.75" customHeight="1" x14ac:dyDescent="0.25">
      <c r="A270" s="7" t="s">
        <v>1311</v>
      </c>
      <c r="B270" s="8" t="s">
        <v>1312</v>
      </c>
      <c r="C270" s="186">
        <v>0</v>
      </c>
      <c r="D270" s="186">
        <v>-1.4062600565244747E-3</v>
      </c>
    </row>
    <row r="271" spans="1:4" ht="27.75" customHeight="1" x14ac:dyDescent="0.25">
      <c r="A271" s="7" t="s">
        <v>1313</v>
      </c>
      <c r="B271" s="8" t="s">
        <v>1314</v>
      </c>
      <c r="C271" s="186">
        <v>-0.40777819302608886</v>
      </c>
      <c r="D271" s="186">
        <v>0.56625305701210638</v>
      </c>
    </row>
    <row r="272" spans="1:4" ht="27.75" customHeight="1" x14ac:dyDescent="0.25">
      <c r="A272" s="7" t="s">
        <v>1315</v>
      </c>
      <c r="B272" s="8" t="s">
        <v>1316</v>
      </c>
      <c r="C272" s="186">
        <v>-0.388114432084674</v>
      </c>
      <c r="D272" s="186">
        <v>0.57189265874693684</v>
      </c>
    </row>
    <row r="273" spans="1:4" ht="27.75" customHeight="1" x14ac:dyDescent="0.25">
      <c r="A273" s="7" t="s">
        <v>1317</v>
      </c>
      <c r="B273" s="8" t="s">
        <v>1318</v>
      </c>
      <c r="C273" s="186">
        <v>-0.46595388027153339</v>
      </c>
      <c r="D273" s="186">
        <v>0.52825481285219378</v>
      </c>
    </row>
    <row r="274" spans="1:4" ht="27.75" customHeight="1" x14ac:dyDescent="0.25">
      <c r="A274" s="7" t="s">
        <v>1319</v>
      </c>
      <c r="B274" s="8" t="s">
        <v>1320</v>
      </c>
      <c r="C274" s="186">
        <v>-0.49591509074950091</v>
      </c>
      <c r="D274" s="186">
        <v>0.56829609536436765</v>
      </c>
    </row>
    <row r="275" spans="1:4" ht="27.75" customHeight="1" x14ac:dyDescent="0.25">
      <c r="A275" s="7" t="s">
        <v>1321</v>
      </c>
      <c r="B275" s="8" t="s">
        <v>1322</v>
      </c>
      <c r="C275" s="186">
        <v>10.426672094677478</v>
      </c>
      <c r="D275" s="186">
        <v>-0.17331614172332299</v>
      </c>
    </row>
    <row r="276" spans="1:4" ht="27.75" customHeight="1" x14ac:dyDescent="0.25">
      <c r="A276" s="7" t="s">
        <v>1323</v>
      </c>
      <c r="B276" s="8" t="s">
        <v>1324</v>
      </c>
      <c r="C276" s="186">
        <v>-0.10089687383939577</v>
      </c>
      <c r="D276" s="186">
        <v>0.18116129034145456</v>
      </c>
    </row>
    <row r="277" spans="1:4" ht="27.75" customHeight="1" x14ac:dyDescent="0.25">
      <c r="A277" s="7" t="s">
        <v>1325</v>
      </c>
      <c r="B277" s="8" t="s">
        <v>1326</v>
      </c>
      <c r="C277" s="186">
        <v>0.52497379149460788</v>
      </c>
      <c r="D277" s="186">
        <v>0.24175190812187494</v>
      </c>
    </row>
    <row r="278" spans="1:4" ht="27.75" customHeight="1" x14ac:dyDescent="0.25">
      <c r="A278" s="7" t="s">
        <v>1327</v>
      </c>
      <c r="B278" s="8" t="s">
        <v>1328</v>
      </c>
      <c r="C278" s="186">
        <v>0</v>
      </c>
      <c r="D278" s="186">
        <v>2.7785897308284886</v>
      </c>
    </row>
    <row r="279" spans="1:4" ht="27.75" customHeight="1" x14ac:dyDescent="0.25">
      <c r="A279" s="7" t="s">
        <v>1329</v>
      </c>
      <c r="B279" s="8" t="s">
        <v>1328</v>
      </c>
      <c r="C279" s="186">
        <v>0</v>
      </c>
      <c r="D279" s="186">
        <v>1.4078535561522139</v>
      </c>
    </row>
    <row r="280" spans="1:4" ht="27.75" customHeight="1" x14ac:dyDescent="0.25">
      <c r="A280" s="7" t="s">
        <v>1330</v>
      </c>
      <c r="B280" s="8" t="s">
        <v>1331</v>
      </c>
      <c r="C280" s="186">
        <v>4.5388048118151278</v>
      </c>
      <c r="D280" s="186">
        <v>4.4798244688313087</v>
      </c>
    </row>
    <row r="281" spans="1:4" ht="27.75" customHeight="1" x14ac:dyDescent="0.25">
      <c r="A281" s="7" t="s">
        <v>1332</v>
      </c>
      <c r="B281" s="8" t="s">
        <v>1333</v>
      </c>
      <c r="C281" s="186">
        <v>0</v>
      </c>
      <c r="D281" s="186">
        <v>3.7450303159121034</v>
      </c>
    </row>
    <row r="282" spans="1:4" ht="27.75" customHeight="1" x14ac:dyDescent="0.25">
      <c r="A282" s="7" t="s">
        <v>1334</v>
      </c>
      <c r="B282" s="8" t="s">
        <v>1335</v>
      </c>
      <c r="C282" s="186">
        <v>0</v>
      </c>
      <c r="D282" s="186">
        <v>0.24714309068613444</v>
      </c>
    </row>
    <row r="283" spans="1:4" ht="27.75" customHeight="1" x14ac:dyDescent="0.25">
      <c r="A283" s="7" t="s">
        <v>1336</v>
      </c>
      <c r="B283" s="8" t="s">
        <v>1337</v>
      </c>
      <c r="C283" s="186">
        <v>3.828616117487027E-2</v>
      </c>
      <c r="D283" s="186">
        <v>2.2513342471127003E-3</v>
      </c>
    </row>
    <row r="284" spans="1:4" ht="27.75" customHeight="1" x14ac:dyDescent="0.25">
      <c r="A284" s="7" t="s">
        <v>1338</v>
      </c>
      <c r="B284" s="8" t="s">
        <v>1339</v>
      </c>
      <c r="C284" s="186">
        <v>2.1506470778343663</v>
      </c>
      <c r="D284" s="186">
        <v>2.1802793815706796</v>
      </c>
    </row>
    <row r="285" spans="1:4" ht="27.75" customHeight="1" x14ac:dyDescent="0.25">
      <c r="A285" s="7" t="s">
        <v>1340</v>
      </c>
      <c r="B285" s="8" t="s">
        <v>1341</v>
      </c>
      <c r="C285" s="186">
        <v>27.213361713525082</v>
      </c>
      <c r="D285" s="186">
        <v>2.1759952135967535</v>
      </c>
    </row>
    <row r="286" spans="1:4" ht="27.75" customHeight="1" x14ac:dyDescent="0.25">
      <c r="A286" s="7" t="s">
        <v>1342</v>
      </c>
      <c r="B286" s="8" t="s">
        <v>1343</v>
      </c>
      <c r="C286" s="186">
        <v>1.013112253539751</v>
      </c>
      <c r="D286" s="186">
        <v>4.963058018899078</v>
      </c>
    </row>
    <row r="287" spans="1:4" ht="27.75" customHeight="1" x14ac:dyDescent="0.25">
      <c r="A287" s="7" t="s">
        <v>1344</v>
      </c>
      <c r="B287" s="8" t="s">
        <v>1345</v>
      </c>
      <c r="C287" s="186">
        <v>5.681856262054466E-2</v>
      </c>
      <c r="D287" s="186">
        <v>-0.84062900085686731</v>
      </c>
    </row>
    <row r="288" spans="1:4" ht="27.75" customHeight="1" x14ac:dyDescent="0.25">
      <c r="A288" s="7" t="s">
        <v>1346</v>
      </c>
      <c r="B288" s="8" t="s">
        <v>1347</v>
      </c>
      <c r="C288" s="186">
        <v>0.35264821734037255</v>
      </c>
      <c r="D288" s="186">
        <v>-0.45266412243136334</v>
      </c>
    </row>
    <row r="289" spans="1:4" ht="27.75" customHeight="1" x14ac:dyDescent="0.25">
      <c r="A289" s="7" t="s">
        <v>1348</v>
      </c>
      <c r="B289" s="8" t="s">
        <v>1349</v>
      </c>
      <c r="C289" s="186">
        <v>9.287427311706141</v>
      </c>
      <c r="D289" s="186">
        <v>3.1481166995734604</v>
      </c>
    </row>
    <row r="290" spans="1:4" ht="27.75" customHeight="1" x14ac:dyDescent="0.25">
      <c r="A290" s="7" t="s">
        <v>1350</v>
      </c>
      <c r="B290" s="8" t="s">
        <v>1351</v>
      </c>
      <c r="C290" s="186">
        <v>32.686298354775943</v>
      </c>
      <c r="D290" s="186">
        <v>5.7990118706906078</v>
      </c>
    </row>
    <row r="291" spans="1:4" ht="27.75" customHeight="1" x14ac:dyDescent="0.25">
      <c r="A291" s="7" t="s">
        <v>1352</v>
      </c>
      <c r="B291" s="8" t="s">
        <v>1353</v>
      </c>
      <c r="C291" s="186">
        <v>29.336249601721537</v>
      </c>
      <c r="D291" s="186">
        <v>-10.064790371546755</v>
      </c>
    </row>
    <row r="292" spans="1:4" ht="27.75" customHeight="1" x14ac:dyDescent="0.25">
      <c r="A292" s="7" t="s">
        <v>1354</v>
      </c>
      <c r="B292" s="8" t="s">
        <v>1355</v>
      </c>
      <c r="C292" s="186">
        <v>0.66262230162792457</v>
      </c>
      <c r="D292" s="186">
        <v>0.33089959925655427</v>
      </c>
    </row>
    <row r="293" spans="1:4" ht="27.75" customHeight="1" x14ac:dyDescent="0.25">
      <c r="A293" s="7" t="s">
        <v>1356</v>
      </c>
      <c r="B293" s="8" t="s">
        <v>1357</v>
      </c>
      <c r="C293" s="186">
        <v>4.6521702686542579</v>
      </c>
      <c r="D293" s="186">
        <v>-0.98653238150284583</v>
      </c>
    </row>
    <row r="294" spans="1:4" ht="27.75" customHeight="1" x14ac:dyDescent="0.25">
      <c r="A294" s="7" t="s">
        <v>1358</v>
      </c>
      <c r="B294" s="8" t="s">
        <v>1359</v>
      </c>
      <c r="C294" s="186">
        <v>-0.78423133223880925</v>
      </c>
      <c r="D294" s="186">
        <v>0.38829846369332477</v>
      </c>
    </row>
    <row r="295" spans="1:4" ht="27.75" customHeight="1" x14ac:dyDescent="0.25">
      <c r="A295" s="7" t="s">
        <v>1360</v>
      </c>
      <c r="B295" s="8" t="s">
        <v>1361</v>
      </c>
      <c r="C295" s="186">
        <v>0.16121810106558437</v>
      </c>
      <c r="D295" s="186">
        <v>6.4706895969609572</v>
      </c>
    </row>
    <row r="296" spans="1:4" ht="27.75" customHeight="1" x14ac:dyDescent="0.25">
      <c r="A296" s="7" t="s">
        <v>1362</v>
      </c>
      <c r="B296" s="8" t="s">
        <v>1363</v>
      </c>
      <c r="C296" s="186">
        <v>0.16102076502726956</v>
      </c>
      <c r="D296" s="186">
        <v>11.120345798656823</v>
      </c>
    </row>
    <row r="297" spans="1:4" ht="27.75" customHeight="1" x14ac:dyDescent="0.25">
      <c r="A297" s="7" t="s">
        <v>1364</v>
      </c>
      <c r="B297" s="8" t="s">
        <v>1365</v>
      </c>
      <c r="C297" s="186">
        <v>-0.42478513938968654</v>
      </c>
      <c r="D297" s="186">
        <v>0.57127146676536067</v>
      </c>
    </row>
    <row r="298" spans="1:4" ht="27.75" customHeight="1" x14ac:dyDescent="0.25">
      <c r="A298" s="7" t="s">
        <v>1366</v>
      </c>
      <c r="B298" s="8" t="s">
        <v>1367</v>
      </c>
      <c r="C298" s="186">
        <v>4.493917260898446E-2</v>
      </c>
      <c r="D298" s="186">
        <v>-0.45255184435426055</v>
      </c>
    </row>
    <row r="299" spans="1:4" ht="27.75" customHeight="1" x14ac:dyDescent="0.25">
      <c r="A299" s="7" t="s">
        <v>1368</v>
      </c>
      <c r="B299" s="8" t="s">
        <v>1369</v>
      </c>
      <c r="C299" s="186">
        <v>0.20916800796940288</v>
      </c>
      <c r="D299" s="186">
        <v>0.40833187015057282</v>
      </c>
    </row>
    <row r="300" spans="1:4" ht="27.75" customHeight="1" x14ac:dyDescent="0.25">
      <c r="A300" s="7" t="s">
        <v>1370</v>
      </c>
      <c r="B300" s="8" t="s">
        <v>1371</v>
      </c>
      <c r="C300" s="186">
        <v>0.70573438727606086</v>
      </c>
      <c r="D300" s="186">
        <v>12.46691946124732</v>
      </c>
    </row>
    <row r="301" spans="1:4" ht="27.75" customHeight="1" x14ac:dyDescent="0.25">
      <c r="A301" s="7" t="s">
        <v>1372</v>
      </c>
      <c r="B301" s="8" t="s">
        <v>1373</v>
      </c>
      <c r="C301" s="186">
        <v>0.6959271662443125</v>
      </c>
      <c r="D301" s="186">
        <v>12.468811856229701</v>
      </c>
    </row>
    <row r="302" spans="1:4" ht="27.75" customHeight="1" x14ac:dyDescent="0.25">
      <c r="A302" s="7" t="s">
        <v>1374</v>
      </c>
      <c r="B302" s="8" t="s">
        <v>1375</v>
      </c>
      <c r="C302" s="186">
        <v>0.35553587119469338</v>
      </c>
      <c r="D302" s="186">
        <v>0.40375304769939607</v>
      </c>
    </row>
    <row r="303" spans="1:4" ht="27.75" customHeight="1" x14ac:dyDescent="0.25">
      <c r="A303" s="7" t="s">
        <v>1376</v>
      </c>
      <c r="B303" s="8" t="s">
        <v>1377</v>
      </c>
      <c r="C303" s="186">
        <v>1.1834292578288843</v>
      </c>
      <c r="D303" s="186">
        <v>-0.24383727150912154</v>
      </c>
    </row>
    <row r="304" spans="1:4" ht="27.75" customHeight="1" x14ac:dyDescent="0.25">
      <c r="A304" s="7" t="s">
        <v>1378</v>
      </c>
      <c r="B304" s="8" t="s">
        <v>1379</v>
      </c>
      <c r="C304" s="186">
        <v>11.020073955400854</v>
      </c>
      <c r="D304" s="186">
        <v>-5.556535875986448</v>
      </c>
    </row>
    <row r="305" spans="1:4" ht="27.75" customHeight="1" x14ac:dyDescent="0.25">
      <c r="A305" s="7" t="s">
        <v>1380</v>
      </c>
      <c r="B305" s="8" t="s">
        <v>1381</v>
      </c>
      <c r="C305" s="186">
        <v>5.1658972011757882</v>
      </c>
      <c r="D305" s="186">
        <v>4.0927414052503055</v>
      </c>
    </row>
    <row r="306" spans="1:4" ht="27.75" customHeight="1" x14ac:dyDescent="0.25">
      <c r="A306" s="7" t="s">
        <v>1382</v>
      </c>
      <c r="B306" s="8" t="s">
        <v>1383</v>
      </c>
      <c r="C306" s="186">
        <v>-0.83552050332717642</v>
      </c>
      <c r="D306" s="186">
        <v>0.27841462282700491</v>
      </c>
    </row>
    <row r="307" spans="1:4" ht="27.75" customHeight="1" x14ac:dyDescent="0.25">
      <c r="A307" s="7" t="s">
        <v>1384</v>
      </c>
      <c r="B307" s="8" t="s">
        <v>1385</v>
      </c>
      <c r="C307" s="186">
        <v>6.3631880501933127</v>
      </c>
      <c r="D307" s="186">
        <v>-0.76847221746516037</v>
      </c>
    </row>
    <row r="308" spans="1:4" ht="27.75" customHeight="1" x14ac:dyDescent="0.25">
      <c r="A308" s="7" t="s">
        <v>1386</v>
      </c>
      <c r="B308" s="8" t="s">
        <v>1387</v>
      </c>
      <c r="C308" s="186">
        <v>4.2070770933560659</v>
      </c>
      <c r="D308" s="186">
        <v>0.25454847895119437</v>
      </c>
    </row>
    <row r="309" spans="1:4" ht="27.75" customHeight="1" x14ac:dyDescent="0.25">
      <c r="A309" s="7" t="s">
        <v>1388</v>
      </c>
      <c r="B309" s="8" t="s">
        <v>1389</v>
      </c>
      <c r="C309" s="186">
        <v>12.627043836089715</v>
      </c>
      <c r="D309" s="186">
        <v>-1.2191219640937663</v>
      </c>
    </row>
    <row r="310" spans="1:4" ht="27.75" customHeight="1" x14ac:dyDescent="0.25">
      <c r="A310" s="7" t="s">
        <v>1390</v>
      </c>
      <c r="B310" s="8" t="s">
        <v>1391</v>
      </c>
      <c r="C310" s="186">
        <v>13.383960893177349</v>
      </c>
      <c r="D310" s="186">
        <v>-0.76462627570048225</v>
      </c>
    </row>
    <row r="311" spans="1:4" ht="27.75" customHeight="1" x14ac:dyDescent="0.25">
      <c r="A311" s="7" t="s">
        <v>1392</v>
      </c>
      <c r="B311" s="8" t="s">
        <v>1393</v>
      </c>
      <c r="C311" s="186">
        <v>26.381363089500773</v>
      </c>
      <c r="D311" s="186">
        <v>-1.3641847051628488</v>
      </c>
    </row>
    <row r="312" spans="1:4" ht="27.75" customHeight="1" x14ac:dyDescent="0.25">
      <c r="A312" s="7" t="s">
        <v>1394</v>
      </c>
      <c r="B312" s="8" t="s">
        <v>1395</v>
      </c>
      <c r="C312" s="186">
        <v>0.12060920806034051</v>
      </c>
      <c r="D312" s="186">
        <v>-9.5471843752477165E-2</v>
      </c>
    </row>
    <row r="313" spans="1:4" ht="27.75" customHeight="1" x14ac:dyDescent="0.25">
      <c r="A313" s="7" t="s">
        <v>1396</v>
      </c>
      <c r="B313" s="8" t="s">
        <v>1397</v>
      </c>
      <c r="C313" s="186">
        <v>2.3113868002876754</v>
      </c>
      <c r="D313" s="186">
        <v>12.76454452405153</v>
      </c>
    </row>
    <row r="314" spans="1:4" ht="27.75" customHeight="1" x14ac:dyDescent="0.25">
      <c r="A314" s="7" t="s">
        <v>1398</v>
      </c>
      <c r="B314" s="8" t="s">
        <v>1399</v>
      </c>
      <c r="C314" s="186">
        <v>2.3267573772645767</v>
      </c>
      <c r="D314" s="186">
        <v>11.948666385677299</v>
      </c>
    </row>
    <row r="315" spans="1:4" ht="27.75" customHeight="1" x14ac:dyDescent="0.25">
      <c r="A315" s="7" t="s">
        <v>1400</v>
      </c>
      <c r="B315" s="8" t="s">
        <v>1401</v>
      </c>
      <c r="C315" s="186">
        <v>8.3971885882360127</v>
      </c>
      <c r="D315" s="186">
        <v>-1.0237563940707282</v>
      </c>
    </row>
    <row r="316" spans="1:4" ht="27.75" customHeight="1" x14ac:dyDescent="0.25">
      <c r="A316" s="7" t="s">
        <v>1402</v>
      </c>
      <c r="B316" s="8" t="s">
        <v>1403</v>
      </c>
      <c r="C316" s="186">
        <v>2.6595010556637746</v>
      </c>
      <c r="D316" s="186">
        <v>2.2399032384806805</v>
      </c>
    </row>
    <row r="317" spans="1:4" ht="27.75" customHeight="1" x14ac:dyDescent="0.25">
      <c r="A317" s="7" t="s">
        <v>1404</v>
      </c>
      <c r="B317" s="8" t="s">
        <v>1405</v>
      </c>
      <c r="C317" s="186">
        <v>2.0768242232924616</v>
      </c>
      <c r="D317" s="186">
        <v>1.5730765008109544</v>
      </c>
    </row>
    <row r="318" spans="1:4" ht="27.75" customHeight="1" x14ac:dyDescent="0.25">
      <c r="A318" s="7" t="s">
        <v>1406</v>
      </c>
      <c r="B318" s="8" t="s">
        <v>1407</v>
      </c>
      <c r="C318" s="186">
        <v>17.652430762479355</v>
      </c>
      <c r="D318" s="186">
        <v>-1.1275484610391151</v>
      </c>
    </row>
    <row r="319" spans="1:4" ht="27.75" customHeight="1" x14ac:dyDescent="0.25">
      <c r="A319" s="7" t="s">
        <v>1408</v>
      </c>
      <c r="B319" s="8" t="s">
        <v>1409</v>
      </c>
      <c r="C319" s="186">
        <v>-0.46595388027153339</v>
      </c>
      <c r="D319" s="186">
        <v>0.52825481285219378</v>
      </c>
    </row>
    <row r="320" spans="1:4" ht="27.75" customHeight="1" x14ac:dyDescent="0.25">
      <c r="A320" s="7" t="s">
        <v>1410</v>
      </c>
      <c r="B320" s="8" t="s">
        <v>1411</v>
      </c>
      <c r="C320" s="186">
        <v>-1.6520206801477166</v>
      </c>
      <c r="D320" s="186">
        <v>0.21491870027581486</v>
      </c>
    </row>
    <row r="321" spans="1:4" ht="27.75" customHeight="1" x14ac:dyDescent="0.25">
      <c r="A321" s="7" t="s">
        <v>1412</v>
      </c>
      <c r="B321" s="8" t="s">
        <v>1413</v>
      </c>
      <c r="C321" s="186">
        <v>9.8807110417082704</v>
      </c>
      <c r="D321" s="186">
        <v>6.0277339719697345</v>
      </c>
    </row>
    <row r="322" spans="1:4" ht="27.75" customHeight="1" x14ac:dyDescent="0.25">
      <c r="A322" s="7" t="s">
        <v>1414</v>
      </c>
      <c r="B322" s="8" t="s">
        <v>1415</v>
      </c>
      <c r="C322" s="186">
        <v>0.62592041171567614</v>
      </c>
      <c r="D322" s="186">
        <v>0.16991304957222989</v>
      </c>
    </row>
    <row r="323" spans="1:4" ht="27.75" customHeight="1" x14ac:dyDescent="0.25">
      <c r="A323" s="7" t="s">
        <v>1416</v>
      </c>
      <c r="B323" s="8" t="s">
        <v>1417</v>
      </c>
      <c r="C323" s="186">
        <v>1.532441738474386</v>
      </c>
      <c r="D323" s="186">
        <v>18.261015023760912</v>
      </c>
    </row>
    <row r="324" spans="1:4" ht="27.75" customHeight="1" x14ac:dyDescent="0.25">
      <c r="A324" s="7" t="s">
        <v>1418</v>
      </c>
      <c r="B324" s="8" t="s">
        <v>1419</v>
      </c>
      <c r="C324" s="186">
        <v>1.4959754088542192</v>
      </c>
      <c r="D324" s="186">
        <v>0.31599304252014437</v>
      </c>
    </row>
    <row r="325" spans="1:4" ht="27.75" customHeight="1" x14ac:dyDescent="0.25">
      <c r="A325" s="7" t="s">
        <v>1420</v>
      </c>
      <c r="B325" s="8" t="s">
        <v>1421</v>
      </c>
      <c r="C325" s="186">
        <v>14.588281546281955</v>
      </c>
      <c r="D325" s="186">
        <v>-5.1440619734984558</v>
      </c>
    </row>
    <row r="326" spans="1:4" ht="27.75" customHeight="1" x14ac:dyDescent="0.25">
      <c r="A326" s="7" t="s">
        <v>1422</v>
      </c>
      <c r="B326" s="8" t="s">
        <v>1423</v>
      </c>
      <c r="C326" s="186">
        <v>15.308778354699601</v>
      </c>
      <c r="D326" s="186">
        <v>-3.3654912502981951</v>
      </c>
    </row>
    <row r="327" spans="1:4" ht="27.75" customHeight="1" x14ac:dyDescent="0.25">
      <c r="A327" s="7" t="s">
        <v>1424</v>
      </c>
      <c r="B327" s="8" t="s">
        <v>1425</v>
      </c>
      <c r="C327" s="186">
        <v>4.449306521908877</v>
      </c>
      <c r="D327" s="186">
        <v>-7.6023625700183173E-2</v>
      </c>
    </row>
    <row r="328" spans="1:4" ht="27.75" customHeight="1" x14ac:dyDescent="0.25">
      <c r="A328" s="7" t="s">
        <v>1426</v>
      </c>
      <c r="B328" s="8" t="s">
        <v>1427</v>
      </c>
      <c r="C328" s="186">
        <v>3.3202816913232511</v>
      </c>
      <c r="D328" s="186">
        <v>-1.5968561265961565</v>
      </c>
    </row>
    <row r="329" spans="1:4" ht="27.75" customHeight="1" x14ac:dyDescent="0.25">
      <c r="A329" s="7" t="s">
        <v>1428</v>
      </c>
      <c r="B329" s="8" t="s">
        <v>1429</v>
      </c>
      <c r="C329" s="186">
        <v>23.930184863834327</v>
      </c>
      <c r="D329" s="186">
        <v>0.46053522836912908</v>
      </c>
    </row>
    <row r="330" spans="1:4" ht="27.75" customHeight="1" x14ac:dyDescent="0.25">
      <c r="A330" s="7" t="s">
        <v>1430</v>
      </c>
      <c r="B330" s="8" t="s">
        <v>1431</v>
      </c>
      <c r="C330" s="186">
        <v>4.8708636510817485</v>
      </c>
      <c r="D330" s="186">
        <v>9.4830654467677924</v>
      </c>
    </row>
    <row r="331" spans="1:4" ht="27.75" customHeight="1" x14ac:dyDescent="0.25">
      <c r="A331" s="7" t="s">
        <v>1432</v>
      </c>
      <c r="B331" s="8" t="s">
        <v>1433</v>
      </c>
      <c r="C331" s="186">
        <v>2.3699733737400073</v>
      </c>
      <c r="D331" s="186">
        <v>0.35232591874789154</v>
      </c>
    </row>
    <row r="332" spans="1:4" ht="27.75" customHeight="1" x14ac:dyDescent="0.25">
      <c r="A332" s="7" t="s">
        <v>1434</v>
      </c>
      <c r="B332" s="8" t="s">
        <v>1435</v>
      </c>
      <c r="C332" s="186">
        <v>0.351758392490928</v>
      </c>
      <c r="D332" s="186">
        <v>-6.4636409362099967E-2</v>
      </c>
    </row>
    <row r="333" spans="1:4" ht="27.75" customHeight="1" x14ac:dyDescent="0.25">
      <c r="A333" s="7" t="s">
        <v>1436</v>
      </c>
      <c r="B333" s="8" t="s">
        <v>1437</v>
      </c>
      <c r="C333" s="186">
        <v>0</v>
      </c>
      <c r="D333" s="186">
        <v>12.22101135395501</v>
      </c>
    </row>
    <row r="334" spans="1:4" ht="27.75" customHeight="1" x14ac:dyDescent="0.25">
      <c r="A334" s="7" t="s">
        <v>1438</v>
      </c>
      <c r="B334" s="8" t="s">
        <v>1439</v>
      </c>
      <c r="C334" s="186">
        <v>1.8069855593564399</v>
      </c>
      <c r="D334" s="186">
        <v>0.36583241433315639</v>
      </c>
    </row>
    <row r="335" spans="1:4" ht="27.75" customHeight="1" x14ac:dyDescent="0.25">
      <c r="A335" s="7" t="s">
        <v>1440</v>
      </c>
      <c r="B335" s="8" t="s">
        <v>1441</v>
      </c>
      <c r="C335" s="186">
        <v>0.67325182240538783</v>
      </c>
      <c r="D335" s="186">
        <v>1.7052517155640674</v>
      </c>
    </row>
    <row r="336" spans="1:4" ht="27.75" customHeight="1" x14ac:dyDescent="0.25">
      <c r="A336" s="7" t="s">
        <v>1442</v>
      </c>
      <c r="B336" s="8" t="s">
        <v>1443</v>
      </c>
      <c r="C336" s="186">
        <v>4.7301247082536237</v>
      </c>
      <c r="D336" s="186">
        <v>-7.0664081299638373E-2</v>
      </c>
    </row>
    <row r="337" spans="1:4" ht="27.75" customHeight="1" x14ac:dyDescent="0.25">
      <c r="A337" s="7" t="s">
        <v>1444</v>
      </c>
      <c r="B337" s="8" t="s">
        <v>1445</v>
      </c>
      <c r="C337" s="186">
        <v>16.18586354729257</v>
      </c>
      <c r="D337" s="186">
        <v>2.2806301877743462</v>
      </c>
    </row>
    <row r="338" spans="1:4" ht="27.75" customHeight="1" x14ac:dyDescent="0.25">
      <c r="A338" s="7" t="s">
        <v>1446</v>
      </c>
      <c r="B338" s="8" t="s">
        <v>1447</v>
      </c>
      <c r="C338" s="186">
        <v>16.185863547701722</v>
      </c>
      <c r="D338" s="186">
        <v>1.995551414179481</v>
      </c>
    </row>
    <row r="339" spans="1:4" ht="27.75" customHeight="1" x14ac:dyDescent="0.25">
      <c r="A339" s="7" t="s">
        <v>1448</v>
      </c>
      <c r="B339" s="8" t="s">
        <v>1449</v>
      </c>
      <c r="C339" s="186">
        <v>0</v>
      </c>
      <c r="D339" s="186">
        <v>0.57426296518496578</v>
      </c>
    </row>
    <row r="340" spans="1:4" ht="27.75" customHeight="1" x14ac:dyDescent="0.25">
      <c r="A340" s="7" t="s">
        <v>1450</v>
      </c>
      <c r="B340" s="8" t="s">
        <v>1451</v>
      </c>
      <c r="C340" s="186">
        <v>3.2986829540552751</v>
      </c>
      <c r="D340" s="186">
        <v>0.83041880785094957</v>
      </c>
    </row>
    <row r="341" spans="1:4" ht="27.75" customHeight="1" x14ac:dyDescent="0.25">
      <c r="A341" s="7" t="s">
        <v>1452</v>
      </c>
      <c r="B341" s="8" t="s">
        <v>1453</v>
      </c>
      <c r="C341" s="186">
        <v>17.525184756768198</v>
      </c>
      <c r="D341" s="186">
        <v>-1.0822953928624175</v>
      </c>
    </row>
    <row r="342" spans="1:4" ht="27.75" customHeight="1" x14ac:dyDescent="0.25">
      <c r="A342" s="7" t="s">
        <v>1454</v>
      </c>
      <c r="B342" s="8" t="s">
        <v>1455</v>
      </c>
      <c r="C342" s="186">
        <v>-2.0485827876445786</v>
      </c>
      <c r="D342" s="186">
        <v>6.4119498985050608E-2</v>
      </c>
    </row>
    <row r="343" spans="1:4" ht="27.75" customHeight="1" x14ac:dyDescent="0.25">
      <c r="A343" s="7" t="s">
        <v>1456</v>
      </c>
      <c r="B343" s="8" t="s">
        <v>1457</v>
      </c>
      <c r="C343" s="186">
        <v>4.7034752188482711</v>
      </c>
      <c r="D343" s="186">
        <v>-0.12625821523556577</v>
      </c>
    </row>
    <row r="344" spans="1:4" ht="27.75" customHeight="1" x14ac:dyDescent="0.25">
      <c r="A344" s="7" t="s">
        <v>1458</v>
      </c>
      <c r="B344" s="8" t="s">
        <v>1459</v>
      </c>
      <c r="C344" s="186">
        <v>24.420545671183895</v>
      </c>
      <c r="D344" s="186">
        <v>-6.5117331034152439</v>
      </c>
    </row>
    <row r="345" spans="1:4" ht="27.75" customHeight="1" x14ac:dyDescent="0.25">
      <c r="A345" s="7" t="s">
        <v>1460</v>
      </c>
      <c r="B345" s="8" t="s">
        <v>1461</v>
      </c>
      <c r="C345" s="186">
        <v>-2.1209815053002785</v>
      </c>
      <c r="D345" s="186">
        <v>0.64044264657629291</v>
      </c>
    </row>
    <row r="346" spans="1:4" ht="27.75" customHeight="1" x14ac:dyDescent="0.25">
      <c r="A346" s="7" t="s">
        <v>1462</v>
      </c>
      <c r="B346" s="8" t="s">
        <v>1463</v>
      </c>
      <c r="C346" s="186">
        <v>0</v>
      </c>
      <c r="D346" s="186">
        <v>6.4904073636800819</v>
      </c>
    </row>
    <row r="347" spans="1:4" ht="27.75" customHeight="1" x14ac:dyDescent="0.25">
      <c r="A347" s="7" t="s">
        <v>1464</v>
      </c>
      <c r="B347" s="8" t="s">
        <v>1465</v>
      </c>
      <c r="C347" s="186">
        <v>-1.6512872825886449</v>
      </c>
      <c r="D347" s="186">
        <v>0.21532873703081196</v>
      </c>
    </row>
    <row r="348" spans="1:4" ht="27.75" customHeight="1" x14ac:dyDescent="0.25">
      <c r="A348" s="7" t="s">
        <v>1466</v>
      </c>
      <c r="B348" s="8" t="s">
        <v>1467</v>
      </c>
      <c r="C348" s="186">
        <v>-0.50476141840512168</v>
      </c>
      <c r="D348" s="186">
        <v>0.23484349841439775</v>
      </c>
    </row>
    <row r="349" spans="1:4" ht="27.75" customHeight="1" x14ac:dyDescent="0.25">
      <c r="A349" s="7" t="s">
        <v>1468</v>
      </c>
      <c r="B349" s="8" t="s">
        <v>1469</v>
      </c>
      <c r="C349" s="186">
        <v>2.2485317524533492</v>
      </c>
      <c r="D349" s="186">
        <v>-8.6323414415590616</v>
      </c>
    </row>
    <row r="350" spans="1:4" ht="27.75" customHeight="1" x14ac:dyDescent="0.25">
      <c r="A350" s="7" t="s">
        <v>1470</v>
      </c>
      <c r="B350" s="8" t="s">
        <v>1471</v>
      </c>
      <c r="C350" s="186">
        <v>12.313138595019055</v>
      </c>
      <c r="D350" s="186">
        <v>-0.62150642783423127</v>
      </c>
    </row>
    <row r="351" spans="1:4" ht="27.75" customHeight="1" x14ac:dyDescent="0.25">
      <c r="A351" s="7" t="s">
        <v>1472</v>
      </c>
      <c r="B351" s="8" t="s">
        <v>1473</v>
      </c>
      <c r="C351" s="186">
        <v>0.92848299137398382</v>
      </c>
      <c r="D351" s="186">
        <v>-0.21738875518580861</v>
      </c>
    </row>
    <row r="352" spans="1:4" ht="27.75" customHeight="1" x14ac:dyDescent="0.25">
      <c r="A352" s="7" t="s">
        <v>1474</v>
      </c>
      <c r="B352" s="8" t="s">
        <v>1475</v>
      </c>
      <c r="C352" s="186">
        <v>2.3610988581830581</v>
      </c>
      <c r="D352" s="186">
        <v>3.0370110966333019</v>
      </c>
    </row>
    <row r="353" spans="1:4" ht="27.75" customHeight="1" x14ac:dyDescent="0.25">
      <c r="A353" s="7" t="s">
        <v>1476</v>
      </c>
      <c r="B353" s="8" t="s">
        <v>1477</v>
      </c>
      <c r="C353" s="186">
        <v>2.499793590922903</v>
      </c>
      <c r="D353" s="186">
        <v>11.883402327778429</v>
      </c>
    </row>
    <row r="354" spans="1:4" ht="27.75" customHeight="1" x14ac:dyDescent="0.25">
      <c r="A354" s="7" t="s">
        <v>1478</v>
      </c>
      <c r="B354" s="8" t="s">
        <v>1479</v>
      </c>
      <c r="C354" s="186">
        <v>-0.55428986781871292</v>
      </c>
      <c r="D354" s="186">
        <v>0.25065050138438538</v>
      </c>
    </row>
    <row r="355" spans="1:4" ht="27.75" customHeight="1" x14ac:dyDescent="0.25">
      <c r="A355" s="7" t="s">
        <v>1480</v>
      </c>
      <c r="B355" s="8" t="s">
        <v>1481</v>
      </c>
      <c r="C355" s="186">
        <v>0.92642125913244144</v>
      </c>
      <c r="D355" s="186">
        <v>1.4237338790468228</v>
      </c>
    </row>
    <row r="356" spans="1:4" ht="27.75" customHeight="1" x14ac:dyDescent="0.25">
      <c r="A356" s="7" t="s">
        <v>1482</v>
      </c>
      <c r="B356" s="8" t="s">
        <v>1483</v>
      </c>
      <c r="C356" s="186">
        <v>0.92640366623825399</v>
      </c>
      <c r="D356" s="186">
        <v>1.423707948441769</v>
      </c>
    </row>
    <row r="357" spans="1:4" ht="27.75" customHeight="1" x14ac:dyDescent="0.25">
      <c r="A357" s="7" t="s">
        <v>1484</v>
      </c>
      <c r="B357" s="8" t="s">
        <v>1485</v>
      </c>
      <c r="C357" s="186">
        <v>5.821431485026099E-2</v>
      </c>
      <c r="D357" s="186">
        <v>-9.9528272506122978E-2</v>
      </c>
    </row>
    <row r="358" spans="1:4" ht="27.75" customHeight="1" x14ac:dyDescent="0.25">
      <c r="A358" s="7" t="s">
        <v>1486</v>
      </c>
      <c r="B358" s="8" t="s">
        <v>1487</v>
      </c>
      <c r="C358" s="186">
        <v>19.400419410388764</v>
      </c>
      <c r="D358" s="186">
        <v>-3.7911660482791145</v>
      </c>
    </row>
    <row r="359" spans="1:4" ht="27.75" customHeight="1" x14ac:dyDescent="0.25">
      <c r="A359" s="7" t="s">
        <v>1488</v>
      </c>
      <c r="B359" s="8" t="s">
        <v>1489</v>
      </c>
      <c r="C359" s="186">
        <v>-0.53245685301524182</v>
      </c>
      <c r="D359" s="186">
        <v>2.8363049589106328</v>
      </c>
    </row>
    <row r="360" spans="1:4" ht="27.75" customHeight="1" x14ac:dyDescent="0.25">
      <c r="A360" s="7" t="s">
        <v>1490</v>
      </c>
      <c r="B360" s="8" t="s">
        <v>1491</v>
      </c>
      <c r="C360" s="186">
        <v>0.24341826828937035</v>
      </c>
      <c r="D360" s="186">
        <v>6.4827684863067156E-2</v>
      </c>
    </row>
    <row r="361" spans="1:4" ht="27.75" customHeight="1" x14ac:dyDescent="0.25">
      <c r="A361" s="7" t="s">
        <v>1492</v>
      </c>
      <c r="B361" s="8" t="s">
        <v>1493</v>
      </c>
      <c r="C361" s="186">
        <v>0</v>
      </c>
      <c r="D361" s="186">
        <v>0.84409842810861957</v>
      </c>
    </row>
    <row r="362" spans="1:4" ht="27.75" customHeight="1" x14ac:dyDescent="0.25">
      <c r="A362" s="7" t="s">
        <v>1494</v>
      </c>
      <c r="B362" s="8" t="s">
        <v>1495</v>
      </c>
      <c r="C362" s="186">
        <v>9.6670740043261982E-2</v>
      </c>
      <c r="D362" s="186">
        <v>-0.47491954407623455</v>
      </c>
    </row>
    <row r="363" spans="1:4" ht="27.75" customHeight="1" x14ac:dyDescent="0.25">
      <c r="A363" s="7" t="s">
        <v>1496</v>
      </c>
      <c r="B363" s="8" t="s">
        <v>1497</v>
      </c>
      <c r="C363" s="186">
        <v>-8.7156505417369926E-2</v>
      </c>
      <c r="D363" s="186">
        <v>1.2693786547915409</v>
      </c>
    </row>
    <row r="364" spans="1:4" ht="27.75" customHeight="1" x14ac:dyDescent="0.25">
      <c r="A364" s="7" t="s">
        <v>1498</v>
      </c>
      <c r="B364" s="8" t="s">
        <v>1499</v>
      </c>
      <c r="C364" s="186">
        <v>-0.43324920412645523</v>
      </c>
      <c r="D364" s="186">
        <v>0.85963392322468546</v>
      </c>
    </row>
    <row r="365" spans="1:4" ht="27.75" customHeight="1" x14ac:dyDescent="0.25">
      <c r="A365" s="7" t="s">
        <v>1500</v>
      </c>
      <c r="B365" s="8" t="s">
        <v>1501</v>
      </c>
      <c r="C365" s="186">
        <v>2.6692571928488689</v>
      </c>
      <c r="D365" s="186">
        <v>5.4301063898775688</v>
      </c>
    </row>
    <row r="366" spans="1:4" ht="27.75" customHeight="1" x14ac:dyDescent="0.25">
      <c r="A366" s="7" t="s">
        <v>1502</v>
      </c>
      <c r="B366" s="8" t="s">
        <v>1503</v>
      </c>
      <c r="C366" s="186">
        <v>9.8806766694066468</v>
      </c>
      <c r="D366" s="186">
        <v>6.0277549605218708</v>
      </c>
    </row>
    <row r="367" spans="1:4" ht="27.75" customHeight="1" x14ac:dyDescent="0.25">
      <c r="A367" s="7" t="s">
        <v>1504</v>
      </c>
      <c r="B367" s="8" t="s">
        <v>1505</v>
      </c>
      <c r="C367" s="186">
        <v>0.91865904404434184</v>
      </c>
      <c r="D367" s="186">
        <v>-0.12132505452310598</v>
      </c>
    </row>
    <row r="368" spans="1:4" ht="27.75" customHeight="1" x14ac:dyDescent="0.25">
      <c r="A368" s="7" t="s">
        <v>1506</v>
      </c>
      <c r="B368" s="8" t="s">
        <v>1507</v>
      </c>
      <c r="C368" s="186">
        <v>6.4938888824065835</v>
      </c>
      <c r="D368" s="186">
        <v>-9.8345150354241433</v>
      </c>
    </row>
    <row r="369" spans="1:4" ht="27.75" customHeight="1" x14ac:dyDescent="0.25">
      <c r="A369" s="7" t="s">
        <v>1508</v>
      </c>
      <c r="B369" s="8" t="s">
        <v>1509</v>
      </c>
      <c r="C369" s="186">
        <v>1.6340195412603808</v>
      </c>
      <c r="D369" s="186">
        <v>4.6482947969531851</v>
      </c>
    </row>
    <row r="370" spans="1:4" ht="27.75" customHeight="1" x14ac:dyDescent="0.25">
      <c r="A370" s="7" t="s">
        <v>1510</v>
      </c>
      <c r="B370" s="8" t="s">
        <v>1511</v>
      </c>
      <c r="C370" s="186">
        <v>0.14832988466449018</v>
      </c>
      <c r="D370" s="186">
        <v>6.2691169641811921</v>
      </c>
    </row>
    <row r="371" spans="1:4" ht="27.75" customHeight="1" x14ac:dyDescent="0.25">
      <c r="A371" s="7" t="s">
        <v>1512</v>
      </c>
      <c r="B371" s="8" t="s">
        <v>1513</v>
      </c>
      <c r="C371" s="186">
        <v>0.82253060955096924</v>
      </c>
      <c r="D371" s="186">
        <v>3.9032776502403159</v>
      </c>
    </row>
    <row r="372" spans="1:4" ht="27.75" customHeight="1" x14ac:dyDescent="0.25">
      <c r="A372" s="7" t="s">
        <v>1514</v>
      </c>
      <c r="B372" s="8" t="s">
        <v>1515</v>
      </c>
      <c r="C372" s="186">
        <v>8.7482539821308478</v>
      </c>
      <c r="D372" s="186">
        <v>0.3853419050613387</v>
      </c>
    </row>
    <row r="373" spans="1:4" ht="27.75" customHeight="1" x14ac:dyDescent="0.25">
      <c r="A373" s="7" t="s">
        <v>1516</v>
      </c>
      <c r="B373" s="8" t="s">
        <v>1517</v>
      </c>
      <c r="C373" s="186">
        <v>2.2147125821752107</v>
      </c>
      <c r="D373" s="186">
        <v>-0.16624480696805644</v>
      </c>
    </row>
    <row r="374" spans="1:4" ht="27.75" customHeight="1" x14ac:dyDescent="0.25">
      <c r="A374" s="7" t="s">
        <v>1518</v>
      </c>
      <c r="B374" s="8" t="s">
        <v>1519</v>
      </c>
      <c r="C374" s="186">
        <v>22.66390678389277</v>
      </c>
      <c r="D374" s="186">
        <v>-4.5625945082489281</v>
      </c>
    </row>
    <row r="375" spans="1:4" ht="27.75" customHeight="1" x14ac:dyDescent="0.25">
      <c r="A375" s="7" t="s">
        <v>1520</v>
      </c>
      <c r="B375" s="8" t="s">
        <v>1521</v>
      </c>
      <c r="C375" s="186">
        <v>1.2457703982219668</v>
      </c>
      <c r="D375" s="186">
        <v>0.74481417159830321</v>
      </c>
    </row>
    <row r="376" spans="1:4" ht="27.75" customHeight="1" x14ac:dyDescent="0.25">
      <c r="A376" s="7" t="s">
        <v>1522</v>
      </c>
      <c r="B376" s="8" t="s">
        <v>1523</v>
      </c>
      <c r="C376" s="186">
        <v>3.361520176502161</v>
      </c>
      <c r="D376" s="186">
        <v>2.1134570144460234</v>
      </c>
    </row>
    <row r="377" spans="1:4" ht="27.75" customHeight="1" x14ac:dyDescent="0.25">
      <c r="A377" s="7" t="s">
        <v>1524</v>
      </c>
      <c r="B377" s="8" t="s">
        <v>1525</v>
      </c>
      <c r="C377" s="186">
        <v>0.36231633603844704</v>
      </c>
      <c r="D377" s="186">
        <v>4.2031015526027858E-2</v>
      </c>
    </row>
    <row r="378" spans="1:4" ht="27.75" customHeight="1" x14ac:dyDescent="0.25">
      <c r="A378" s="7" t="s">
        <v>1526</v>
      </c>
      <c r="B378" s="8" t="s">
        <v>1527</v>
      </c>
      <c r="C378" s="186">
        <v>20.228022742211525</v>
      </c>
      <c r="D378" s="186">
        <v>-5.4522466121197342</v>
      </c>
    </row>
    <row r="379" spans="1:4" ht="27.75" customHeight="1" x14ac:dyDescent="0.25">
      <c r="A379" s="7" t="s">
        <v>1528</v>
      </c>
      <c r="B379" s="8" t="s">
        <v>1529</v>
      </c>
      <c r="C379" s="186">
        <v>0</v>
      </c>
      <c r="D379" s="186">
        <v>-2.6746639018609795</v>
      </c>
    </row>
    <row r="380" spans="1:4" ht="27.75" customHeight="1" x14ac:dyDescent="0.25">
      <c r="A380" s="7" t="s">
        <v>1530</v>
      </c>
      <c r="B380" s="8" t="s">
        <v>1531</v>
      </c>
      <c r="C380" s="186">
        <v>0.24342240320840097</v>
      </c>
      <c r="D380" s="186">
        <v>6.4829483625062218E-2</v>
      </c>
    </row>
    <row r="381" spans="1:4" ht="27.75" customHeight="1" x14ac:dyDescent="0.25">
      <c r="A381" s="7" t="s">
        <v>1532</v>
      </c>
      <c r="B381" s="8" t="s">
        <v>1533</v>
      </c>
      <c r="C381" s="186">
        <v>1.3040818119267581E-2</v>
      </c>
      <c r="D381" s="186">
        <v>2.5534138320429092</v>
      </c>
    </row>
    <row r="382" spans="1:4" ht="27.75" customHeight="1" x14ac:dyDescent="0.25">
      <c r="A382" s="7" t="s">
        <v>1534</v>
      </c>
      <c r="B382" s="8" t="s">
        <v>1535</v>
      </c>
      <c r="C382" s="186">
        <v>-0.443622337216521</v>
      </c>
      <c r="D382" s="186">
        <v>-5.7135685793766322E-3</v>
      </c>
    </row>
    <row r="383" spans="1:4" ht="27.75" customHeight="1" x14ac:dyDescent="0.25">
      <c r="A383" s="7" t="s">
        <v>1536</v>
      </c>
      <c r="B383" s="8" t="s">
        <v>1537</v>
      </c>
      <c r="C383" s="186">
        <v>-3.2429147379346102</v>
      </c>
      <c r="D383" s="186">
        <v>0.89508025072378272</v>
      </c>
    </row>
    <row r="384" spans="1:4" ht="27.75" customHeight="1" x14ac:dyDescent="0.25">
      <c r="A384" s="7" t="s">
        <v>1538</v>
      </c>
      <c r="B384" s="8" t="s">
        <v>1539</v>
      </c>
      <c r="C384" s="186">
        <v>-0.5839914568843616</v>
      </c>
      <c r="D384" s="186">
        <v>1.1660369086722647E-3</v>
      </c>
    </row>
    <row r="385" spans="1:4" ht="27.75" customHeight="1" x14ac:dyDescent="0.25">
      <c r="A385" s="7" t="s">
        <v>1540</v>
      </c>
      <c r="B385" s="8" t="s">
        <v>1541</v>
      </c>
      <c r="C385" s="186">
        <v>3.9901585139947962</v>
      </c>
      <c r="D385" s="186">
        <v>6.8928366325527364</v>
      </c>
    </row>
    <row r="386" spans="1:4" ht="27.75" customHeight="1" x14ac:dyDescent="0.25">
      <c r="A386" s="7" t="s">
        <v>1542</v>
      </c>
      <c r="B386" s="8" t="s">
        <v>1543</v>
      </c>
      <c r="C386" s="186">
        <v>0</v>
      </c>
      <c r="D386" s="186">
        <v>6.8330664231483382</v>
      </c>
    </row>
    <row r="387" spans="1:4" ht="27.75" customHeight="1" x14ac:dyDescent="0.25">
      <c r="A387" s="7" t="s">
        <v>1544</v>
      </c>
      <c r="B387" s="8" t="s">
        <v>1545</v>
      </c>
      <c r="C387" s="186">
        <v>-3.2751189915143863E-2</v>
      </c>
      <c r="D387" s="186">
        <v>-0.19003204930254503</v>
      </c>
    </row>
    <row r="388" spans="1:4" ht="27.75" customHeight="1" x14ac:dyDescent="0.25">
      <c r="A388" s="7" t="s">
        <v>1546</v>
      </c>
      <c r="B388" s="8" t="s">
        <v>1547</v>
      </c>
      <c r="C388" s="186">
        <v>2.0311396188733157</v>
      </c>
      <c r="D388" s="186">
        <v>0.28056436107517163</v>
      </c>
    </row>
    <row r="389" spans="1:4" ht="27.75" customHeight="1" x14ac:dyDescent="0.25">
      <c r="A389" s="7" t="s">
        <v>1548</v>
      </c>
      <c r="B389" s="8" t="s">
        <v>1549</v>
      </c>
      <c r="C389" s="186">
        <v>1.4228828799892657E-6</v>
      </c>
      <c r="D389" s="186">
        <v>0.90693996753690875</v>
      </c>
    </row>
    <row r="390" spans="1:4" ht="27.75" customHeight="1" x14ac:dyDescent="0.25">
      <c r="A390" s="7" t="s">
        <v>1550</v>
      </c>
      <c r="B390" s="8" t="s">
        <v>1551</v>
      </c>
      <c r="C390" s="186">
        <v>4.3473595126201532E-2</v>
      </c>
      <c r="D390" s="186">
        <v>-0.48761383324816704</v>
      </c>
    </row>
    <row r="391" spans="1:4" ht="27.75" customHeight="1" x14ac:dyDescent="0.25">
      <c r="A391" s="7" t="s">
        <v>1552</v>
      </c>
      <c r="B391" s="8" t="s">
        <v>1553</v>
      </c>
      <c r="C391" s="186">
        <v>9.9940552686446499E-2</v>
      </c>
      <c r="D391" s="186">
        <v>0.51869669802401153</v>
      </c>
    </row>
    <row r="392" spans="1:4" ht="27.75" customHeight="1" x14ac:dyDescent="0.25">
      <c r="A392" s="7" t="s">
        <v>1554</v>
      </c>
      <c r="B392" s="8" t="s">
        <v>1555</v>
      </c>
      <c r="C392" s="186">
        <v>0.16971841804764931</v>
      </c>
      <c r="D392" s="186">
        <v>8.3867960855538194E-3</v>
      </c>
    </row>
    <row r="393" spans="1:4" ht="27.75" customHeight="1" x14ac:dyDescent="0.25">
      <c r="A393" s="7" t="s">
        <v>1556</v>
      </c>
      <c r="B393" s="8" t="s">
        <v>1557</v>
      </c>
      <c r="C393" s="186">
        <v>2.6609056119193135</v>
      </c>
      <c r="D393" s="186">
        <v>0.40363297999683267</v>
      </c>
    </row>
    <row r="394" spans="1:4" ht="27.75" customHeight="1" x14ac:dyDescent="0.25">
      <c r="A394" s="7" t="s">
        <v>1558</v>
      </c>
      <c r="B394" s="8" t="s">
        <v>1559</v>
      </c>
      <c r="C394" s="186">
        <v>0</v>
      </c>
      <c r="D394" s="186">
        <v>3.4350145091074382</v>
      </c>
    </row>
    <row r="395" spans="1:4" ht="27.75" customHeight="1" x14ac:dyDescent="0.25">
      <c r="A395" s="7" t="s">
        <v>1560</v>
      </c>
      <c r="B395" s="8" t="s">
        <v>1561</v>
      </c>
      <c r="C395" s="186">
        <v>-0.41802751242725772</v>
      </c>
      <c r="D395" s="186">
        <v>-0.36740933086005789</v>
      </c>
    </row>
    <row r="396" spans="1:4" ht="27.75" customHeight="1" x14ac:dyDescent="0.25">
      <c r="A396" s="7" t="s">
        <v>1562</v>
      </c>
      <c r="B396" s="8" t="s">
        <v>1563</v>
      </c>
      <c r="C396" s="186">
        <v>1.8112491837902351</v>
      </c>
      <c r="D396" s="186">
        <v>0.21818496243515945</v>
      </c>
    </row>
    <row r="397" spans="1:4" ht="27.75" customHeight="1" x14ac:dyDescent="0.25">
      <c r="A397" s="7" t="s">
        <v>1564</v>
      </c>
      <c r="B397" s="8" t="s">
        <v>1565</v>
      </c>
      <c r="C397" s="186">
        <v>0</v>
      </c>
      <c r="D397" s="186">
        <v>4.814137079234535</v>
      </c>
    </row>
    <row r="398" spans="1:4" ht="27.75" customHeight="1" x14ac:dyDescent="0.25">
      <c r="A398" s="7" t="s">
        <v>1566</v>
      </c>
      <c r="B398" s="8" t="s">
        <v>1567</v>
      </c>
      <c r="C398" s="186">
        <v>0</v>
      </c>
      <c r="D398" s="186">
        <v>7.1825662649425084</v>
      </c>
    </row>
    <row r="399" spans="1:4" ht="27.75" customHeight="1" x14ac:dyDescent="0.25">
      <c r="A399" s="7" t="s">
        <v>1568</v>
      </c>
      <c r="B399" s="8" t="s">
        <v>1569</v>
      </c>
      <c r="C399" s="186">
        <v>0.36324347370421395</v>
      </c>
      <c r="D399" s="186">
        <v>4.2012944651094009E-2</v>
      </c>
    </row>
    <row r="400" spans="1:4" ht="27.75" customHeight="1" x14ac:dyDescent="0.25">
      <c r="A400" s="7" t="s">
        <v>1570</v>
      </c>
      <c r="B400" s="8" t="s">
        <v>1571</v>
      </c>
      <c r="C400" s="186">
        <v>0.34518132526076228</v>
      </c>
      <c r="D400" s="186">
        <v>-7.3539710806151126E-3</v>
      </c>
    </row>
    <row r="401" spans="1:4" ht="27.75" customHeight="1" x14ac:dyDescent="0.25">
      <c r="A401" s="7" t="s">
        <v>1572</v>
      </c>
      <c r="B401" s="8" t="s">
        <v>1571</v>
      </c>
      <c r="C401" s="186">
        <v>0.34418299527940788</v>
      </c>
      <c r="D401" s="186">
        <v>-1.0118862678399714E-2</v>
      </c>
    </row>
    <row r="402" spans="1:4" ht="27.75" customHeight="1" x14ac:dyDescent="0.25">
      <c r="A402" s="7" t="s">
        <v>1573</v>
      </c>
      <c r="B402" s="8" t="s">
        <v>1574</v>
      </c>
      <c r="C402" s="186">
        <v>0</v>
      </c>
      <c r="D402" s="186">
        <v>6.8230815255454225</v>
      </c>
    </row>
    <row r="403" spans="1:4" ht="27.75" customHeight="1" x14ac:dyDescent="0.25">
      <c r="A403" s="7" t="s">
        <v>1575</v>
      </c>
      <c r="B403" s="8" t="s">
        <v>1576</v>
      </c>
      <c r="C403" s="186">
        <v>0.80894572625543315</v>
      </c>
      <c r="D403" s="186">
        <v>0.58306561776753885</v>
      </c>
    </row>
    <row r="404" spans="1:4" ht="27.75" customHeight="1" x14ac:dyDescent="0.25">
      <c r="A404" s="7" t="s">
        <v>1577</v>
      </c>
      <c r="B404" s="8" t="s">
        <v>1578</v>
      </c>
      <c r="C404" s="186">
        <v>0</v>
      </c>
      <c r="D404" s="186">
        <v>3.1887079416738846</v>
      </c>
    </row>
    <row r="405" spans="1:4" ht="27.75" customHeight="1" x14ac:dyDescent="0.25">
      <c r="A405" s="7" t="s">
        <v>1579</v>
      </c>
      <c r="B405" s="8" t="s">
        <v>1580</v>
      </c>
      <c r="C405" s="186">
        <v>0</v>
      </c>
      <c r="D405" s="186">
        <v>-1.0732406773772303</v>
      </c>
    </row>
    <row r="406" spans="1:4" ht="27.75" customHeight="1" x14ac:dyDescent="0.25">
      <c r="A406" s="7" t="s">
        <v>1581</v>
      </c>
      <c r="B406" s="8" t="s">
        <v>1582</v>
      </c>
      <c r="C406" s="186">
        <v>1.8368837889205134</v>
      </c>
      <c r="D406" s="186">
        <v>9.9835067087504434E-2</v>
      </c>
    </row>
    <row r="407" spans="1:4" ht="27.75" customHeight="1" x14ac:dyDescent="0.25">
      <c r="A407" s="7" t="s">
        <v>1583</v>
      </c>
      <c r="B407" s="8" t="s">
        <v>1584</v>
      </c>
      <c r="C407" s="186">
        <v>6.887771958841312</v>
      </c>
      <c r="D407" s="186">
        <v>-10.154185247206343</v>
      </c>
    </row>
    <row r="408" spans="1:4" ht="27.75" customHeight="1" x14ac:dyDescent="0.25">
      <c r="A408" s="7" t="s">
        <v>1585</v>
      </c>
      <c r="B408" s="8" t="s">
        <v>1586</v>
      </c>
      <c r="C408" s="186">
        <v>2.3939204970337182</v>
      </c>
      <c r="D408" s="186">
        <v>0.42118397799987667</v>
      </c>
    </row>
    <row r="409" spans="1:4" ht="27.75" customHeight="1" x14ac:dyDescent="0.25">
      <c r="A409" s="7" t="s">
        <v>1587</v>
      </c>
      <c r="B409" s="8" t="s">
        <v>1588</v>
      </c>
      <c r="C409" s="186">
        <v>0</v>
      </c>
      <c r="D409" s="186">
        <v>22.548639636869872</v>
      </c>
    </row>
    <row r="410" spans="1:4" ht="27.75" customHeight="1" x14ac:dyDescent="0.25">
      <c r="A410" s="7" t="s">
        <v>1589</v>
      </c>
      <c r="B410" s="8" t="s">
        <v>1590</v>
      </c>
      <c r="C410" s="186">
        <v>2.0333689775669779</v>
      </c>
      <c r="D410" s="186">
        <v>5.4017066225101225</v>
      </c>
    </row>
    <row r="411" spans="1:4" ht="27.75" customHeight="1" x14ac:dyDescent="0.25">
      <c r="A411" s="7" t="s">
        <v>1591</v>
      </c>
      <c r="B411" s="8" t="s">
        <v>1592</v>
      </c>
      <c r="C411" s="186">
        <v>0</v>
      </c>
      <c r="D411" s="186">
        <v>-0.27336772691761546</v>
      </c>
    </row>
    <row r="412" spans="1:4" ht="27.75" customHeight="1" x14ac:dyDescent="0.25">
      <c r="A412" s="7" t="s">
        <v>1593</v>
      </c>
      <c r="B412" s="8" t="s">
        <v>1594</v>
      </c>
      <c r="C412" s="186">
        <v>2.6187588446036121</v>
      </c>
      <c r="D412" s="186">
        <v>0.20828842871871642</v>
      </c>
    </row>
    <row r="413" spans="1:4" ht="27.75" customHeight="1" x14ac:dyDescent="0.25">
      <c r="A413" s="7" t="s">
        <v>1595</v>
      </c>
      <c r="B413" s="8" t="s">
        <v>1596</v>
      </c>
      <c r="C413" s="186">
        <v>0.26540140781574939</v>
      </c>
      <c r="D413" s="186">
        <v>7.9046524459484591</v>
      </c>
    </row>
    <row r="414" spans="1:4" ht="27.75" customHeight="1" x14ac:dyDescent="0.25">
      <c r="A414" s="7" t="s">
        <v>1597</v>
      </c>
      <c r="B414" s="8" t="s">
        <v>1598</v>
      </c>
      <c r="C414" s="186">
        <v>3.1299940251144963E-4</v>
      </c>
      <c r="D414" s="186">
        <v>3.0681251155206017</v>
      </c>
    </row>
    <row r="415" spans="1:4" ht="27.75" customHeight="1" x14ac:dyDescent="0.25">
      <c r="A415" s="7" t="s">
        <v>1599</v>
      </c>
      <c r="B415" s="8" t="s">
        <v>1600</v>
      </c>
      <c r="C415" s="186">
        <v>0</v>
      </c>
      <c r="D415" s="186">
        <v>0</v>
      </c>
    </row>
    <row r="416" spans="1:4" ht="27.75" customHeight="1" x14ac:dyDescent="0.25">
      <c r="A416" s="7" t="s">
        <v>1601</v>
      </c>
      <c r="B416" s="8" t="s">
        <v>1602</v>
      </c>
      <c r="C416" s="186">
        <v>6.3922421063399223E-3</v>
      </c>
      <c r="D416" s="186">
        <v>3.0228583001939588</v>
      </c>
    </row>
    <row r="417" spans="1:4" ht="27.75" customHeight="1" x14ac:dyDescent="0.25">
      <c r="A417" s="7" t="s">
        <v>1603</v>
      </c>
      <c r="B417" s="8" t="s">
        <v>1604</v>
      </c>
      <c r="C417" s="186">
        <v>2.530091316160163</v>
      </c>
      <c r="D417" s="186">
        <v>15.248925607636478</v>
      </c>
    </row>
    <row r="418" spans="1:4" ht="27.75" customHeight="1" x14ac:dyDescent="0.25">
      <c r="A418" s="7" t="s">
        <v>1605</v>
      </c>
      <c r="B418" s="8" t="s">
        <v>1606</v>
      </c>
      <c r="C418" s="186">
        <v>0.5186337320561949</v>
      </c>
      <c r="D418" s="186">
        <v>-9.6347831113289997E-2</v>
      </c>
    </row>
    <row r="419" spans="1:4" ht="27.75" customHeight="1" x14ac:dyDescent="0.25">
      <c r="A419" s="7" t="s">
        <v>1607</v>
      </c>
      <c r="B419" s="8" t="s">
        <v>1608</v>
      </c>
      <c r="C419" s="186">
        <v>-0.92298799043378421</v>
      </c>
      <c r="D419" s="186">
        <v>3.6400373725977271E-2</v>
      </c>
    </row>
    <row r="420" spans="1:4" ht="27.75" customHeight="1" x14ac:dyDescent="0.25">
      <c r="A420" s="7" t="s">
        <v>1609</v>
      </c>
      <c r="B420" s="8" t="s">
        <v>1610</v>
      </c>
      <c r="C420" s="186">
        <v>1.9140417665315961</v>
      </c>
      <c r="D420" s="186">
        <v>-0.13508143724014859</v>
      </c>
    </row>
    <row r="421" spans="1:4" ht="27.75" customHeight="1" x14ac:dyDescent="0.25">
      <c r="A421" s="7" t="s">
        <v>1611</v>
      </c>
      <c r="B421" s="8" t="s">
        <v>1612</v>
      </c>
      <c r="C421" s="186">
        <v>0.16511972291099394</v>
      </c>
      <c r="D421" s="186">
        <v>1.8014455256305362</v>
      </c>
    </row>
    <row r="422" spans="1:4" ht="27.75" customHeight="1" x14ac:dyDescent="0.25">
      <c r="A422" s="7" t="s">
        <v>1613</v>
      </c>
      <c r="B422" s="8" t="s">
        <v>1614</v>
      </c>
      <c r="C422" s="186">
        <v>-0.1600242685254461</v>
      </c>
      <c r="D422" s="186">
        <v>2.6807793207034041</v>
      </c>
    </row>
    <row r="423" spans="1:4" ht="27.75" customHeight="1" x14ac:dyDescent="0.25">
      <c r="A423" s="7" t="s">
        <v>1615</v>
      </c>
      <c r="B423" s="8" t="s">
        <v>1616</v>
      </c>
      <c r="C423" s="186">
        <v>0.82830862492660762</v>
      </c>
      <c r="D423" s="186">
        <v>-0.17164585985970529</v>
      </c>
    </row>
    <row r="424" spans="1:4" ht="27.75" customHeight="1" x14ac:dyDescent="0.25">
      <c r="A424" s="7" t="s">
        <v>1617</v>
      </c>
      <c r="B424" s="8" t="s">
        <v>1618</v>
      </c>
      <c r="C424" s="186">
        <v>2.1921037134628691</v>
      </c>
      <c r="D424" s="186">
        <v>-0.18741276298483781</v>
      </c>
    </row>
    <row r="425" spans="1:4" ht="27.75" customHeight="1" x14ac:dyDescent="0.25">
      <c r="A425" s="7" t="s">
        <v>1619</v>
      </c>
      <c r="B425" s="8" t="s">
        <v>1620</v>
      </c>
      <c r="C425" s="186">
        <v>0.229404018740055</v>
      </c>
      <c r="D425" s="186">
        <v>0.48598231323143282</v>
      </c>
    </row>
    <row r="426" spans="1:4" ht="27.75" customHeight="1" x14ac:dyDescent="0.25">
      <c r="A426" s="7" t="s">
        <v>1621</v>
      </c>
      <c r="B426" s="8" t="s">
        <v>1622</v>
      </c>
      <c r="C426" s="186">
        <v>-2.1209770610356093</v>
      </c>
      <c r="D426" s="186">
        <v>0.64044273430336573</v>
      </c>
    </row>
    <row r="427" spans="1:4" ht="27.75" customHeight="1" x14ac:dyDescent="0.25">
      <c r="A427" s="7" t="s">
        <v>1623</v>
      </c>
      <c r="B427" s="8" t="s">
        <v>1624</v>
      </c>
      <c r="C427" s="186">
        <v>1.883191162892631</v>
      </c>
      <c r="D427" s="186">
        <v>4.9278577616127333</v>
      </c>
    </row>
    <row r="428" spans="1:4" ht="27.75" customHeight="1" x14ac:dyDescent="0.25">
      <c r="A428" s="7" t="s">
        <v>1625</v>
      </c>
      <c r="B428" s="8" t="s">
        <v>1626</v>
      </c>
      <c r="C428" s="186">
        <v>0.11245718308796838</v>
      </c>
      <c r="D428" s="186">
        <v>-5.027106476944208E-3</v>
      </c>
    </row>
    <row r="429" spans="1:4" ht="27.75" customHeight="1" x14ac:dyDescent="0.25">
      <c r="A429" s="7" t="s">
        <v>1627</v>
      </c>
      <c r="B429" s="8" t="s">
        <v>1628</v>
      </c>
      <c r="C429" s="186">
        <v>0.11245718308796838</v>
      </c>
      <c r="D429" s="186">
        <v>-5.027106476944208E-3</v>
      </c>
    </row>
    <row r="430" spans="1:4" ht="27.75" customHeight="1" x14ac:dyDescent="0.25">
      <c r="A430" s="7" t="s">
        <v>1629</v>
      </c>
      <c r="B430" s="8" t="s">
        <v>1630</v>
      </c>
      <c r="C430" s="186">
        <v>3.6560348853696167</v>
      </c>
      <c r="D430" s="186">
        <v>-0.9219690824005301</v>
      </c>
    </row>
    <row r="431" spans="1:4" ht="27.75" customHeight="1" x14ac:dyDescent="0.25">
      <c r="A431" s="7" t="s">
        <v>1631</v>
      </c>
      <c r="B431" s="8" t="s">
        <v>1632</v>
      </c>
      <c r="C431" s="186">
        <v>-0.38608904711114977</v>
      </c>
      <c r="D431" s="186">
        <v>-0.4680117634002473</v>
      </c>
    </row>
    <row r="432" spans="1:4" ht="27.75" customHeight="1" x14ac:dyDescent="0.25">
      <c r="A432" s="7" t="s">
        <v>1633</v>
      </c>
      <c r="B432" s="8" t="s">
        <v>1632</v>
      </c>
      <c r="C432" s="186">
        <v>0.34041892811491103</v>
      </c>
      <c r="D432" s="186">
        <v>-0.7921302027116186</v>
      </c>
    </row>
    <row r="433" spans="1:4" ht="27.75" customHeight="1" x14ac:dyDescent="0.25">
      <c r="A433" s="7" t="s">
        <v>1634</v>
      </c>
      <c r="B433" s="8" t="s">
        <v>1635</v>
      </c>
      <c r="C433" s="186">
        <v>1.0816846808945346</v>
      </c>
      <c r="D433" s="186">
        <v>0.96556221422497857</v>
      </c>
    </row>
    <row r="434" spans="1:4" ht="27.75" customHeight="1" x14ac:dyDescent="0.25">
      <c r="A434" s="7" t="s">
        <v>1636</v>
      </c>
      <c r="B434" s="8" t="s">
        <v>1637</v>
      </c>
      <c r="C434" s="186">
        <v>2.3953816587904382</v>
      </c>
      <c r="D434" s="186">
        <v>-2.007391621147129</v>
      </c>
    </row>
    <row r="435" spans="1:4" ht="27.75" customHeight="1" x14ac:dyDescent="0.25">
      <c r="A435" s="7" t="s">
        <v>1638</v>
      </c>
      <c r="B435" s="8" t="s">
        <v>1639</v>
      </c>
      <c r="C435" s="186">
        <v>2.2651983956755437</v>
      </c>
      <c r="D435" s="186">
        <v>-2.7725459297066584</v>
      </c>
    </row>
    <row r="436" spans="1:4" ht="27.75" customHeight="1" x14ac:dyDescent="0.25">
      <c r="A436" s="7" t="s">
        <v>1640</v>
      </c>
      <c r="B436" s="8" t="s">
        <v>1641</v>
      </c>
      <c r="C436" s="186">
        <v>1.3951756648887266</v>
      </c>
      <c r="D436" s="186">
        <v>5.0952204146399662</v>
      </c>
    </row>
    <row r="437" spans="1:4" ht="27.75" customHeight="1" x14ac:dyDescent="0.25">
      <c r="A437" s="7" t="s">
        <v>1642</v>
      </c>
      <c r="B437" s="8" t="s">
        <v>1643</v>
      </c>
      <c r="C437" s="186">
        <v>0.11245224609521143</v>
      </c>
      <c r="D437" s="186">
        <v>-5.0271217359849525E-3</v>
      </c>
    </row>
    <row r="438" spans="1:4" ht="27.75" customHeight="1" x14ac:dyDescent="0.25">
      <c r="A438" s="7" t="s">
        <v>1644</v>
      </c>
      <c r="B438" s="8" t="s">
        <v>1645</v>
      </c>
      <c r="C438" s="186">
        <v>-0.53509272268242203</v>
      </c>
      <c r="D438" s="186">
        <v>1.8101235327458647</v>
      </c>
    </row>
    <row r="439" spans="1:4" ht="27.75" customHeight="1" x14ac:dyDescent="0.25">
      <c r="A439" s="7" t="s">
        <v>1646</v>
      </c>
      <c r="B439" s="8" t="s">
        <v>1647</v>
      </c>
      <c r="C439" s="186">
        <v>3.6696936690314352</v>
      </c>
      <c r="D439" s="186">
        <v>-0.25060723970930293</v>
      </c>
    </row>
    <row r="440" spans="1:4" ht="27.75" customHeight="1" x14ac:dyDescent="0.25">
      <c r="A440" s="7" t="s">
        <v>1648</v>
      </c>
      <c r="B440" s="8" t="s">
        <v>1649</v>
      </c>
      <c r="C440" s="186">
        <v>1.3094804108256626</v>
      </c>
      <c r="D440" s="186">
        <v>3.2452890286477025</v>
      </c>
    </row>
    <row r="441" spans="1:4" ht="27.75" customHeight="1" x14ac:dyDescent="0.25">
      <c r="A441" s="7" t="s">
        <v>1650</v>
      </c>
      <c r="B441" s="8" t="s">
        <v>1651</v>
      </c>
      <c r="C441" s="186">
        <v>0</v>
      </c>
      <c r="D441" s="186">
        <v>-0.6443324288939738</v>
      </c>
    </row>
    <row r="442" spans="1:4" ht="27.75" customHeight="1" x14ac:dyDescent="0.25">
      <c r="A442" s="7" t="s">
        <v>1652</v>
      </c>
      <c r="B442" s="8" t="s">
        <v>1653</v>
      </c>
      <c r="C442" s="186">
        <v>-2.3361601030033516</v>
      </c>
      <c r="D442" s="186">
        <v>4.2379726888965576</v>
      </c>
    </row>
    <row r="443" spans="1:4" ht="27.75" customHeight="1" x14ac:dyDescent="0.25">
      <c r="A443" s="7" t="s">
        <v>1654</v>
      </c>
      <c r="B443" s="8" t="s">
        <v>1655</v>
      </c>
      <c r="C443" s="186">
        <v>0.69690598519503555</v>
      </c>
      <c r="D443" s="186">
        <v>-2.0857721338611128</v>
      </c>
    </row>
    <row r="444" spans="1:4" ht="27.75" customHeight="1" x14ac:dyDescent="0.25">
      <c r="A444" s="7" t="s">
        <v>1656</v>
      </c>
      <c r="B444" s="8" t="s">
        <v>1657</v>
      </c>
      <c r="C444" s="186">
        <v>-0.77881691884568838</v>
      </c>
      <c r="D444" s="186">
        <v>-6.5822554028812985E-2</v>
      </c>
    </row>
    <row r="445" spans="1:4" ht="27.75" customHeight="1" x14ac:dyDescent="0.25">
      <c r="A445" s="7" t="s">
        <v>1658</v>
      </c>
      <c r="B445" s="8" t="s">
        <v>1659</v>
      </c>
      <c r="C445" s="186">
        <v>1.8383359092127902</v>
      </c>
      <c r="D445" s="186">
        <v>-9.0197667790432412</v>
      </c>
    </row>
    <row r="446" spans="1:4" ht="27.75" customHeight="1" x14ac:dyDescent="0.25">
      <c r="A446" s="7" t="s">
        <v>1660</v>
      </c>
      <c r="B446" s="8" t="s">
        <v>1661</v>
      </c>
      <c r="C446" s="186">
        <v>1.7316270863923819</v>
      </c>
      <c r="D446" s="186">
        <v>6.6596347726813487</v>
      </c>
    </row>
    <row r="447" spans="1:4" ht="27.75" customHeight="1" x14ac:dyDescent="0.25">
      <c r="A447" s="7" t="s">
        <v>1662</v>
      </c>
      <c r="B447" s="8" t="s">
        <v>1663</v>
      </c>
      <c r="C447" s="186">
        <v>3.1673784502602911</v>
      </c>
      <c r="D447" s="186">
        <v>-0.25588320281690707</v>
      </c>
    </row>
    <row r="448" spans="1:4" ht="27.75" customHeight="1" x14ac:dyDescent="0.25">
      <c r="A448" s="7" t="s">
        <v>1664</v>
      </c>
      <c r="B448" s="8" t="s">
        <v>1665</v>
      </c>
      <c r="C448" s="186">
        <v>3.2163836714175269</v>
      </c>
      <c r="D448" s="186">
        <v>3.4839086734925102</v>
      </c>
    </row>
    <row r="449" spans="1:4" ht="27.75" customHeight="1" x14ac:dyDescent="0.25">
      <c r="A449" s="7" t="s">
        <v>1666</v>
      </c>
      <c r="B449" s="8" t="s">
        <v>1667</v>
      </c>
      <c r="C449" s="186">
        <v>0.46882298822294793</v>
      </c>
      <c r="D449" s="186">
        <v>1.1634432704341835</v>
      </c>
    </row>
    <row r="450" spans="1:4" ht="27.75" customHeight="1" x14ac:dyDescent="0.25">
      <c r="A450" s="7" t="s">
        <v>1668</v>
      </c>
      <c r="B450" s="8" t="s">
        <v>1669</v>
      </c>
      <c r="C450" s="186">
        <v>1.1900412599756554</v>
      </c>
      <c r="D450" s="186">
        <v>0.2966253079780754</v>
      </c>
    </row>
    <row r="451" spans="1:4" ht="27.75" customHeight="1" x14ac:dyDescent="0.25">
      <c r="A451" s="7" t="s">
        <v>1670</v>
      </c>
      <c r="B451" s="8" t="s">
        <v>1671</v>
      </c>
      <c r="C451" s="186">
        <v>0.35040686807936477</v>
      </c>
      <c r="D451" s="186">
        <v>0.44511564274417348</v>
      </c>
    </row>
    <row r="452" spans="1:4" ht="27.75" customHeight="1" x14ac:dyDescent="0.25">
      <c r="A452" s="7" t="s">
        <v>1672</v>
      </c>
      <c r="B452" s="8" t="s">
        <v>1673</v>
      </c>
      <c r="C452" s="186">
        <v>-0.3391880276758279</v>
      </c>
      <c r="D452" s="186">
        <v>-5.483089749315849E-2</v>
      </c>
    </row>
    <row r="453" spans="1:4" ht="27.75" customHeight="1" x14ac:dyDescent="0.25">
      <c r="A453" s="7" t="s">
        <v>1674</v>
      </c>
      <c r="B453" s="8" t="s">
        <v>1675</v>
      </c>
      <c r="C453" s="186">
        <v>0.67652446062215332</v>
      </c>
      <c r="D453" s="186">
        <v>0.13927552478733052</v>
      </c>
    </row>
    <row r="454" spans="1:4" ht="27.75" customHeight="1" x14ac:dyDescent="0.25">
      <c r="A454" s="7" t="s">
        <v>1676</v>
      </c>
      <c r="B454" s="8" t="s">
        <v>1677</v>
      </c>
      <c r="C454" s="186">
        <v>2.0817065369320313</v>
      </c>
      <c r="D454" s="186">
        <v>-6.110240278850429E-2</v>
      </c>
    </row>
    <row r="455" spans="1:4" ht="27.75" customHeight="1" x14ac:dyDescent="0.25">
      <c r="A455" s="7" t="s">
        <v>1678</v>
      </c>
      <c r="B455" s="8" t="s">
        <v>1679</v>
      </c>
      <c r="C455" s="186">
        <v>11.128892452704648</v>
      </c>
      <c r="D455" s="186">
        <v>-9.234359860646407</v>
      </c>
    </row>
    <row r="456" spans="1:4" ht="27.75" customHeight="1" x14ac:dyDescent="0.25">
      <c r="A456" s="7" t="s">
        <v>1680</v>
      </c>
      <c r="B456" s="8" t="s">
        <v>1681</v>
      </c>
      <c r="C456" s="186">
        <v>3.8255841168039586</v>
      </c>
      <c r="D456" s="186">
        <v>4.9883867089729055</v>
      </c>
    </row>
    <row r="457" spans="1:4" ht="27.75" customHeight="1" x14ac:dyDescent="0.25">
      <c r="A457" s="7" t="s">
        <v>1682</v>
      </c>
      <c r="B457" s="8" t="s">
        <v>1683</v>
      </c>
      <c r="C457" s="186">
        <v>0</v>
      </c>
      <c r="D457" s="186">
        <v>-0.6443324288939738</v>
      </c>
    </row>
    <row r="458" spans="1:4" ht="27.75" customHeight="1" x14ac:dyDescent="0.25">
      <c r="A458" s="7" t="s">
        <v>1684</v>
      </c>
      <c r="B458" s="8" t="s">
        <v>1683</v>
      </c>
      <c r="C458" s="186">
        <v>0</v>
      </c>
      <c r="D458" s="186">
        <v>0.23144974196904725</v>
      </c>
    </row>
    <row r="459" spans="1:4" ht="27.75" customHeight="1" x14ac:dyDescent="0.25">
      <c r="A459" s="7" t="s">
        <v>1685</v>
      </c>
      <c r="B459" s="8" t="s">
        <v>1686</v>
      </c>
      <c r="C459" s="186">
        <v>2.2811448171269403E-2</v>
      </c>
      <c r="D459" s="186">
        <v>4.0434846577464301</v>
      </c>
    </row>
    <row r="460" spans="1:4" ht="27.75" customHeight="1" x14ac:dyDescent="0.25">
      <c r="A460" s="7" t="s">
        <v>1687</v>
      </c>
      <c r="B460" s="8" t="s">
        <v>1688</v>
      </c>
      <c r="C460" s="186">
        <v>-0.98626570398214686</v>
      </c>
      <c r="D460" s="186">
        <v>0</v>
      </c>
    </row>
    <row r="461" spans="1:4" ht="27.75" customHeight="1" x14ac:dyDescent="0.25">
      <c r="A461" s="7" t="s">
        <v>1689</v>
      </c>
      <c r="B461" s="8" t="s">
        <v>1690</v>
      </c>
      <c r="C461" s="186">
        <v>1.7996416018147658</v>
      </c>
      <c r="D461" s="186">
        <v>23.996646758302063</v>
      </c>
    </row>
    <row r="462" spans="1:4" ht="27.75" customHeight="1" x14ac:dyDescent="0.25">
      <c r="A462" s="7" t="s">
        <v>1691</v>
      </c>
      <c r="B462" s="8" t="s">
        <v>1690</v>
      </c>
      <c r="C462" s="186">
        <v>1.069993332134541</v>
      </c>
      <c r="D462" s="186">
        <v>23.195449275439657</v>
      </c>
    </row>
    <row r="463" spans="1:4" ht="27.75" customHeight="1" x14ac:dyDescent="0.25">
      <c r="A463" s="7" t="s">
        <v>1692</v>
      </c>
      <c r="B463" s="8" t="s">
        <v>1693</v>
      </c>
      <c r="C463" s="186">
        <v>3.6847298098785997</v>
      </c>
      <c r="D463" s="186">
        <v>11.581946139115082</v>
      </c>
    </row>
    <row r="464" spans="1:4" ht="27.75" customHeight="1" x14ac:dyDescent="0.25">
      <c r="A464" s="7" t="s">
        <v>1694</v>
      </c>
      <c r="B464" s="8" t="s">
        <v>1695</v>
      </c>
      <c r="C464" s="186">
        <v>7.5027166973502979E-2</v>
      </c>
      <c r="D464" s="186">
        <v>2.8689542070101512</v>
      </c>
    </row>
    <row r="465" spans="1:4" ht="27.75" customHeight="1" x14ac:dyDescent="0.25">
      <c r="A465" s="7" t="s">
        <v>1696</v>
      </c>
      <c r="B465" s="8" t="s">
        <v>1697</v>
      </c>
      <c r="C465" s="186">
        <v>-2.0900513184769465E-3</v>
      </c>
      <c r="D465" s="186">
        <v>1.9279823938823677</v>
      </c>
    </row>
    <row r="466" spans="1:4" ht="27.75" customHeight="1" x14ac:dyDescent="0.25">
      <c r="A466" s="7" t="s">
        <v>1698</v>
      </c>
      <c r="B466" s="8" t="s">
        <v>1699</v>
      </c>
      <c r="C466" s="186">
        <v>0.97700974638349336</v>
      </c>
      <c r="D466" s="186">
        <v>5.3537346791290048</v>
      </c>
    </row>
    <row r="467" spans="1:4" ht="27.75" customHeight="1" x14ac:dyDescent="0.25">
      <c r="A467" s="7" t="s">
        <v>1700</v>
      </c>
      <c r="B467" s="8" t="s">
        <v>1701</v>
      </c>
      <c r="C467" s="186">
        <v>0.65520201234590481</v>
      </c>
      <c r="D467" s="186">
        <v>3.6421267580770023</v>
      </c>
    </row>
    <row r="468" spans="1:4" ht="27.75" customHeight="1" x14ac:dyDescent="0.25">
      <c r="A468" s="7" t="s">
        <v>1702</v>
      </c>
      <c r="B468" s="8" t="s">
        <v>1703</v>
      </c>
      <c r="C468" s="186">
        <v>0.12304815256582265</v>
      </c>
      <c r="D468" s="186">
        <v>2.8509193222010083</v>
      </c>
    </row>
    <row r="469" spans="1:4" ht="27.75" customHeight="1" x14ac:dyDescent="0.25">
      <c r="A469" s="7" t="s">
        <v>1704</v>
      </c>
      <c r="B469" s="8" t="s">
        <v>1705</v>
      </c>
      <c r="C469" s="186">
        <v>0.42203011245216726</v>
      </c>
      <c r="D469" s="186">
        <v>6.4676007409111671</v>
      </c>
    </row>
    <row r="470" spans="1:4" ht="27.75" customHeight="1" x14ac:dyDescent="0.25">
      <c r="A470" s="7" t="s">
        <v>1706</v>
      </c>
      <c r="B470" s="8" t="s">
        <v>1707</v>
      </c>
      <c r="C470" s="186">
        <v>7.770889272834372E-2</v>
      </c>
      <c r="D470" s="186">
        <v>7.7366594715555559</v>
      </c>
    </row>
    <row r="471" spans="1:4" ht="27.75" customHeight="1" x14ac:dyDescent="0.25">
      <c r="A471" s="7" t="s">
        <v>1708</v>
      </c>
      <c r="B471" s="8" t="s">
        <v>1709</v>
      </c>
      <c r="C471" s="186">
        <v>0.29649737686042771</v>
      </c>
      <c r="D471" s="186">
        <v>9.6104171123014162</v>
      </c>
    </row>
    <row r="472" spans="1:4" ht="27.75" customHeight="1" x14ac:dyDescent="0.25">
      <c r="A472" s="7" t="s">
        <v>1710</v>
      </c>
      <c r="B472" s="8" t="s">
        <v>1711</v>
      </c>
      <c r="C472" s="186">
        <v>1.0213511053613307</v>
      </c>
      <c r="D472" s="186">
        <v>3.6654390748515295</v>
      </c>
    </row>
    <row r="473" spans="1:4" ht="27.75" customHeight="1" x14ac:dyDescent="0.25">
      <c r="A473" s="7" t="s">
        <v>1712</v>
      </c>
      <c r="B473" s="8" t="s">
        <v>1713</v>
      </c>
      <c r="C473" s="186">
        <v>2.7948838922107956E-2</v>
      </c>
      <c r="D473" s="186">
        <v>4.5064241959136879</v>
      </c>
    </row>
    <row r="474" spans="1:4" ht="27.75" customHeight="1" x14ac:dyDescent="0.25">
      <c r="A474" s="7" t="s">
        <v>1714</v>
      </c>
      <c r="B474" s="8" t="s">
        <v>1715</v>
      </c>
      <c r="C474" s="186">
        <v>1.9488030049838343</v>
      </c>
      <c r="D474" s="186">
        <v>1.2773198781958846</v>
      </c>
    </row>
    <row r="475" spans="1:4" ht="27.75" customHeight="1" x14ac:dyDescent="0.25">
      <c r="A475" s="7" t="s">
        <v>1716</v>
      </c>
      <c r="B475" s="8" t="s">
        <v>1717</v>
      </c>
      <c r="C475" s="186">
        <v>0.13852897720950388</v>
      </c>
      <c r="D475" s="186">
        <v>17.299829928272683</v>
      </c>
    </row>
    <row r="476" spans="1:4" ht="27.75" customHeight="1" x14ac:dyDescent="0.25">
      <c r="A476" s="7" t="s">
        <v>1718</v>
      </c>
      <c r="B476" s="8" t="s">
        <v>1719</v>
      </c>
      <c r="C476" s="186">
        <v>0.9312299764585541</v>
      </c>
      <c r="D476" s="186">
        <v>4.4825007065048066</v>
      </c>
    </row>
    <row r="477" spans="1:4" ht="27.75" customHeight="1" x14ac:dyDescent="0.25">
      <c r="A477" s="7" t="s">
        <v>1720</v>
      </c>
      <c r="B477" s="8" t="s">
        <v>1721</v>
      </c>
      <c r="C477" s="186">
        <v>0.99625295489367027</v>
      </c>
      <c r="D477" s="186">
        <v>18.399951135684546</v>
      </c>
    </row>
    <row r="478" spans="1:4" ht="27.75" customHeight="1" x14ac:dyDescent="0.25">
      <c r="A478" s="7" t="s">
        <v>1722</v>
      </c>
      <c r="B478" s="8" t="s">
        <v>1723</v>
      </c>
      <c r="C478" s="186">
        <v>0</v>
      </c>
      <c r="D478" s="186">
        <v>11.56868660502689</v>
      </c>
    </row>
    <row r="479" spans="1:4" ht="27.75" customHeight="1" x14ac:dyDescent="0.25">
      <c r="A479" s="7" t="s">
        <v>1724</v>
      </c>
      <c r="B479" s="8" t="s">
        <v>1725</v>
      </c>
      <c r="C479" s="186">
        <v>0.25319914434837809</v>
      </c>
      <c r="D479" s="186">
        <v>7.7240500627216386</v>
      </c>
    </row>
    <row r="480" spans="1:4" ht="27.75" customHeight="1" x14ac:dyDescent="0.25">
      <c r="A480" s="7" t="s">
        <v>1726</v>
      </c>
      <c r="B480" s="8" t="s">
        <v>1727</v>
      </c>
      <c r="C480" s="186">
        <v>0.69549711759601995</v>
      </c>
      <c r="D480" s="186">
        <v>8.8664590958561948</v>
      </c>
    </row>
    <row r="481" spans="1:4" ht="27.75" customHeight="1" x14ac:dyDescent="0.25">
      <c r="A481" s="7" t="s">
        <v>1728</v>
      </c>
      <c r="B481" s="8" t="s">
        <v>1729</v>
      </c>
      <c r="C481" s="186">
        <v>0.29492747480223874</v>
      </c>
      <c r="D481" s="186">
        <v>4.5319635965795584</v>
      </c>
    </row>
    <row r="482" spans="1:4" ht="27.75" customHeight="1" x14ac:dyDescent="0.25">
      <c r="A482" s="7" t="s">
        <v>1730</v>
      </c>
      <c r="B482" s="8" t="s">
        <v>1731</v>
      </c>
      <c r="C482" s="186">
        <v>0.90738561871829271</v>
      </c>
      <c r="D482" s="186">
        <v>-4.8846478353605631</v>
      </c>
    </row>
    <row r="483" spans="1:4" ht="27.75" customHeight="1" x14ac:dyDescent="0.25">
      <c r="A483" s="7" t="s">
        <v>1732</v>
      </c>
      <c r="B483" s="8" t="s">
        <v>1733</v>
      </c>
      <c r="C483" s="186">
        <v>0.40182595125834886</v>
      </c>
      <c r="D483" s="186">
        <v>11.903949491389223</v>
      </c>
    </row>
    <row r="484" spans="1:4" ht="27.75" customHeight="1" x14ac:dyDescent="0.25">
      <c r="A484" s="7" t="s">
        <v>1734</v>
      </c>
      <c r="B484" s="8" t="s">
        <v>1735</v>
      </c>
      <c r="C484" s="186">
        <v>0.9748668892568374</v>
      </c>
      <c r="D484" s="186">
        <v>24.479364814091426</v>
      </c>
    </row>
    <row r="485" spans="1:4" ht="27.75" customHeight="1" x14ac:dyDescent="0.25">
      <c r="A485" s="7" t="s">
        <v>1736</v>
      </c>
      <c r="B485" s="8" t="s">
        <v>1737</v>
      </c>
      <c r="C485" s="186">
        <v>0.24989690073859386</v>
      </c>
      <c r="D485" s="186">
        <v>7.300987897660371</v>
      </c>
    </row>
    <row r="486" spans="1:4" ht="27.75" customHeight="1" x14ac:dyDescent="0.25">
      <c r="A486" s="7" t="s">
        <v>1738</v>
      </c>
      <c r="B486" s="8" t="s">
        <v>1739</v>
      </c>
      <c r="C486" s="186">
        <v>1.0557712264458998</v>
      </c>
      <c r="D486" s="186">
        <v>29.091824402445333</v>
      </c>
    </row>
    <row r="487" spans="1:4" ht="27.75" customHeight="1" x14ac:dyDescent="0.25">
      <c r="A487" s="7" t="s">
        <v>1740</v>
      </c>
      <c r="B487" s="8" t="s">
        <v>1741</v>
      </c>
      <c r="C487" s="186">
        <v>0.37914971798624114</v>
      </c>
      <c r="D487" s="186">
        <v>8.6498459644475112</v>
      </c>
    </row>
    <row r="488" spans="1:4" ht="27.75" customHeight="1" x14ac:dyDescent="0.25">
      <c r="A488" s="7" t="s">
        <v>1742</v>
      </c>
      <c r="B488" s="8" t="s">
        <v>1743</v>
      </c>
      <c r="C488" s="186">
        <v>0.24543369731577275</v>
      </c>
      <c r="D488" s="186">
        <v>23.374614453498982</v>
      </c>
    </row>
    <row r="489" spans="1:4" ht="27.75" customHeight="1" x14ac:dyDescent="0.25">
      <c r="A489" s="7" t="s">
        <v>1744</v>
      </c>
      <c r="B489" s="8" t="s">
        <v>1745</v>
      </c>
      <c r="C489" s="186">
        <v>8.8766496796726477E-2</v>
      </c>
      <c r="D489" s="186">
        <v>-0.64620681347910436</v>
      </c>
    </row>
    <row r="490" spans="1:4" ht="27.75" customHeight="1" x14ac:dyDescent="0.25">
      <c r="A490" s="7" t="s">
        <v>1746</v>
      </c>
      <c r="B490" s="8" t="s">
        <v>1747</v>
      </c>
      <c r="C490" s="186">
        <v>1.6340610860169011</v>
      </c>
      <c r="D490" s="186">
        <v>10.136695221663032</v>
      </c>
    </row>
    <row r="491" spans="1:4" ht="27.75" customHeight="1" x14ac:dyDescent="0.25">
      <c r="A491" s="7" t="s">
        <v>1748</v>
      </c>
      <c r="B491" s="8" t="s">
        <v>1749</v>
      </c>
      <c r="C491" s="186">
        <v>1.3610368190750601</v>
      </c>
      <c r="D491" s="186">
        <v>37.005598066264994</v>
      </c>
    </row>
    <row r="492" spans="1:4" ht="27.75" customHeight="1" x14ac:dyDescent="0.25">
      <c r="A492" s="7" t="s">
        <v>1750</v>
      </c>
      <c r="B492" s="8" t="s">
        <v>1751</v>
      </c>
      <c r="C492" s="186">
        <v>4.0153460379805557</v>
      </c>
      <c r="D492" s="186">
        <v>8.9201101482383258</v>
      </c>
    </row>
    <row r="493" spans="1:4" ht="27.75" customHeight="1" x14ac:dyDescent="0.25">
      <c r="A493" s="7" t="s">
        <v>1752</v>
      </c>
      <c r="B493" s="8" t="s">
        <v>1753</v>
      </c>
      <c r="C493" s="186">
        <v>0.32207533044796671</v>
      </c>
      <c r="D493" s="186">
        <v>9.4528846077497608</v>
      </c>
    </row>
    <row r="494" spans="1:4" ht="27.75" customHeight="1" x14ac:dyDescent="0.25">
      <c r="A494" s="7" t="s">
        <v>1754</v>
      </c>
      <c r="B494" s="8" t="s">
        <v>1755</v>
      </c>
      <c r="C494" s="186">
        <v>6.6525464425013642E-2</v>
      </c>
      <c r="D494" s="186">
        <v>1.2415771932363493</v>
      </c>
    </row>
    <row r="495" spans="1:4" ht="27.75" customHeight="1" x14ac:dyDescent="0.25">
      <c r="A495" s="7" t="s">
        <v>1756</v>
      </c>
      <c r="B495" s="8" t="s">
        <v>1757</v>
      </c>
      <c r="C495" s="186">
        <v>0.4462491409256929</v>
      </c>
      <c r="D495" s="186">
        <v>4.6458485422800804</v>
      </c>
    </row>
    <row r="496" spans="1:4" ht="27.75" customHeight="1" x14ac:dyDescent="0.25">
      <c r="A496" s="7" t="s">
        <v>1758</v>
      </c>
      <c r="B496" s="8" t="s">
        <v>1759</v>
      </c>
      <c r="C496" s="186">
        <v>3.9627087559098856E-2</v>
      </c>
      <c r="D496" s="186">
        <v>0.62844604276912819</v>
      </c>
    </row>
    <row r="497" spans="1:4" ht="27.75" customHeight="1" x14ac:dyDescent="0.25">
      <c r="A497" s="7" t="s">
        <v>1760</v>
      </c>
      <c r="B497" s="8" t="s">
        <v>1761</v>
      </c>
      <c r="C497" s="186">
        <v>-1.4505924490536174E-2</v>
      </c>
      <c r="D497" s="186">
        <v>13.676355155485661</v>
      </c>
    </row>
    <row r="498" spans="1:4" ht="27.75" customHeight="1" x14ac:dyDescent="0.25">
      <c r="A498" s="7" t="s">
        <v>1762</v>
      </c>
      <c r="B498" s="8" t="s">
        <v>1763</v>
      </c>
      <c r="C498" s="186">
        <v>0.2242725982372068</v>
      </c>
      <c r="D498" s="186">
        <v>28.388030263419534</v>
      </c>
    </row>
    <row r="499" spans="1:4" ht="27.75" customHeight="1" x14ac:dyDescent="0.25">
      <c r="A499" s="7" t="s">
        <v>1764</v>
      </c>
      <c r="B499" s="8" t="s">
        <v>1765</v>
      </c>
      <c r="C499" s="186">
        <v>1.362258312497685</v>
      </c>
      <c r="D499" s="186">
        <v>4.4177520537605304</v>
      </c>
    </row>
    <row r="500" spans="1:4" ht="27.75" customHeight="1" x14ac:dyDescent="0.25">
      <c r="A500" s="7" t="s">
        <v>1766</v>
      </c>
      <c r="B500" s="8" t="s">
        <v>1767</v>
      </c>
      <c r="C500" s="186">
        <v>2.2360892938896972</v>
      </c>
      <c r="D500" s="186">
        <v>36.262017012393954</v>
      </c>
    </row>
    <row r="501" spans="1:4" ht="27.75" customHeight="1" x14ac:dyDescent="0.25">
      <c r="A501" s="7" t="s">
        <v>1768</v>
      </c>
      <c r="B501" s="8" t="s">
        <v>1769</v>
      </c>
      <c r="C501" s="186">
        <v>0.48102951039325825</v>
      </c>
      <c r="D501" s="186">
        <v>12.130792165722312</v>
      </c>
    </row>
    <row r="502" spans="1:4" ht="27.75" customHeight="1" x14ac:dyDescent="0.25">
      <c r="A502" s="7" t="s">
        <v>1770</v>
      </c>
      <c r="B502" s="8" t="s">
        <v>1771</v>
      </c>
      <c r="C502" s="186">
        <v>3.0611038337144256</v>
      </c>
      <c r="D502" s="186">
        <v>11.588613135117177</v>
      </c>
    </row>
    <row r="503" spans="1:4" ht="27.75" customHeight="1" x14ac:dyDescent="0.25">
      <c r="A503" s="7" t="s">
        <v>1772</v>
      </c>
      <c r="B503" s="8" t="s">
        <v>1773</v>
      </c>
      <c r="C503" s="186">
        <v>0.99428269637824729</v>
      </c>
      <c r="D503" s="186">
        <v>1.1002649802383686</v>
      </c>
    </row>
    <row r="504" spans="1:4" ht="27.75" customHeight="1" x14ac:dyDescent="0.25">
      <c r="A504" s="7" t="s">
        <v>1774</v>
      </c>
      <c r="B504" s="8" t="s">
        <v>1775</v>
      </c>
      <c r="C504" s="186">
        <v>1.714320738843466E-2</v>
      </c>
      <c r="D504" s="186">
        <v>11.807040933141712</v>
      </c>
    </row>
    <row r="505" spans="1:4" ht="27.75" customHeight="1" x14ac:dyDescent="0.25">
      <c r="A505" s="7" t="s">
        <v>1776</v>
      </c>
      <c r="B505" s="8" t="s">
        <v>1777</v>
      </c>
      <c r="C505" s="186">
        <v>4.4076737498222087</v>
      </c>
      <c r="D505" s="186">
        <v>10.638994870122358</v>
      </c>
    </row>
    <row r="506" spans="1:4" ht="27.75" customHeight="1" x14ac:dyDescent="0.25">
      <c r="A506" s="7" t="s">
        <v>1778</v>
      </c>
      <c r="B506" s="8" t="s">
        <v>1779</v>
      </c>
      <c r="C506" s="186">
        <v>1.1187729906396902</v>
      </c>
      <c r="D506" s="186">
        <v>3.1537907714890729</v>
      </c>
    </row>
    <row r="507" spans="1:4" ht="27.75" customHeight="1" x14ac:dyDescent="0.25">
      <c r="A507" s="7" t="s">
        <v>1780</v>
      </c>
      <c r="B507" s="8" t="s">
        <v>1781</v>
      </c>
      <c r="C507" s="186">
        <v>1.7957645854354234E-2</v>
      </c>
      <c r="D507" s="186">
        <v>13.638880589269277</v>
      </c>
    </row>
    <row r="508" spans="1:4" ht="27.75" customHeight="1" x14ac:dyDescent="0.25">
      <c r="A508" s="7" t="s">
        <v>1782</v>
      </c>
      <c r="B508" s="8" t="s">
        <v>1783</v>
      </c>
      <c r="C508" s="186">
        <v>0.14878492494355916</v>
      </c>
      <c r="D508" s="186">
        <v>1.2308857466997103</v>
      </c>
    </row>
    <row r="509" spans="1:4" ht="27.75" customHeight="1" x14ac:dyDescent="0.25">
      <c r="A509" s="7" t="s">
        <v>1784</v>
      </c>
      <c r="B509" s="8" t="s">
        <v>1783</v>
      </c>
      <c r="C509" s="186">
        <v>0.10204203038486974</v>
      </c>
      <c r="D509" s="186">
        <v>1.1910842792058742</v>
      </c>
    </row>
    <row r="510" spans="1:4" ht="27.75" customHeight="1" x14ac:dyDescent="0.25">
      <c r="A510" s="7" t="s">
        <v>1785</v>
      </c>
      <c r="B510" s="8" t="s">
        <v>1786</v>
      </c>
      <c r="C510" s="186">
        <v>0.63834809362122091</v>
      </c>
      <c r="D510" s="186">
        <v>6.9808221789082072</v>
      </c>
    </row>
    <row r="511" spans="1:4" ht="27.75" customHeight="1" x14ac:dyDescent="0.25">
      <c r="A511" s="7" t="s">
        <v>1787</v>
      </c>
      <c r="B511" s="8" t="s">
        <v>1788</v>
      </c>
      <c r="C511" s="186">
        <v>0.44123523644161122</v>
      </c>
      <c r="D511" s="186">
        <v>5.4703466665055789</v>
      </c>
    </row>
    <row r="512" spans="1:4" ht="27.75" customHeight="1" x14ac:dyDescent="0.25">
      <c r="A512" s="7" t="s">
        <v>1789</v>
      </c>
      <c r="B512" s="8" t="s">
        <v>1788</v>
      </c>
      <c r="C512" s="186">
        <v>0.1099549125095436</v>
      </c>
      <c r="D512" s="186">
        <v>5.4764704236842832</v>
      </c>
    </row>
    <row r="513" spans="1:4" ht="27.75" customHeight="1" x14ac:dyDescent="0.25">
      <c r="A513" s="7" t="s">
        <v>1790</v>
      </c>
      <c r="B513" s="8" t="s">
        <v>1791</v>
      </c>
      <c r="C513" s="186">
        <v>0.17395105404324263</v>
      </c>
      <c r="D513" s="186">
        <v>15.914750239634429</v>
      </c>
    </row>
    <row r="514" spans="1:4" ht="27.75" customHeight="1" x14ac:dyDescent="0.25">
      <c r="A514" s="7" t="s">
        <v>1792</v>
      </c>
      <c r="B514" s="8" t="s">
        <v>1793</v>
      </c>
      <c r="C514" s="186">
        <v>2.2142055806391943</v>
      </c>
      <c r="D514" s="186">
        <v>1.1831965614683</v>
      </c>
    </row>
    <row r="515" spans="1:4" ht="27.75" customHeight="1" x14ac:dyDescent="0.25">
      <c r="A515" s="7" t="s">
        <v>1794</v>
      </c>
      <c r="B515" s="8" t="s">
        <v>1795</v>
      </c>
      <c r="C515" s="186">
        <v>1.856612627285888E-2</v>
      </c>
      <c r="D515" s="186">
        <v>-0.62950422111678372</v>
      </c>
    </row>
    <row r="516" spans="1:4" ht="27.75" customHeight="1" x14ac:dyDescent="0.25">
      <c r="A516" s="7" t="s">
        <v>1796</v>
      </c>
      <c r="B516" s="8" t="s">
        <v>1797</v>
      </c>
      <c r="C516" s="186">
        <v>0.33931830813189928</v>
      </c>
      <c r="D516" s="186">
        <v>3.4552292896105348</v>
      </c>
    </row>
    <row r="517" spans="1:4" ht="27.75" customHeight="1" x14ac:dyDescent="0.25">
      <c r="A517" s="7" t="s">
        <v>1798</v>
      </c>
      <c r="B517" s="8" t="s">
        <v>1799</v>
      </c>
      <c r="C517" s="186">
        <v>2.0369391057912631</v>
      </c>
      <c r="D517" s="186">
        <v>41.244068825093322</v>
      </c>
    </row>
    <row r="518" spans="1:4" ht="27.75" customHeight="1" x14ac:dyDescent="0.25">
      <c r="A518" s="7" t="s">
        <v>1800</v>
      </c>
      <c r="B518" s="8" t="s">
        <v>1801</v>
      </c>
      <c r="C518" s="186">
        <v>0.25947436769204091</v>
      </c>
      <c r="D518" s="186">
        <v>0.25660272512169241</v>
      </c>
    </row>
    <row r="519" spans="1:4" ht="27.75" customHeight="1" x14ac:dyDescent="0.25">
      <c r="A519" s="7" t="s">
        <v>1802</v>
      </c>
      <c r="B519" s="8" t="s">
        <v>1803</v>
      </c>
      <c r="C519" s="186">
        <v>1.2927441069795044E-2</v>
      </c>
      <c r="D519" s="186">
        <v>15.461016958793802</v>
      </c>
    </row>
    <row r="520" spans="1:4" ht="27.75" customHeight="1" x14ac:dyDescent="0.25">
      <c r="A520" s="7" t="s">
        <v>1804</v>
      </c>
      <c r="B520" s="8" t="s">
        <v>1805</v>
      </c>
      <c r="C520" s="186">
        <v>0.41427728432070832</v>
      </c>
      <c r="D520" s="186">
        <v>6.0228396352322289</v>
      </c>
    </row>
    <row r="521" spans="1:4" ht="27.75" customHeight="1" x14ac:dyDescent="0.25">
      <c r="A521" s="7" t="s">
        <v>1806</v>
      </c>
      <c r="B521" s="8" t="s">
        <v>1807</v>
      </c>
      <c r="C521" s="186">
        <v>0.36801417363853078</v>
      </c>
      <c r="D521" s="186">
        <v>6.832616260305544</v>
      </c>
    </row>
    <row r="522" spans="1:4" ht="27.75" customHeight="1" x14ac:dyDescent="0.25">
      <c r="A522" s="7" t="s">
        <v>1808</v>
      </c>
      <c r="B522" s="8" t="s">
        <v>1809</v>
      </c>
      <c r="C522" s="186">
        <v>2.220081983053789</v>
      </c>
      <c r="D522" s="186">
        <v>10.245404466228569</v>
      </c>
    </row>
    <row r="523" spans="1:4" ht="27.75" customHeight="1" x14ac:dyDescent="0.25">
      <c r="A523" s="7" t="s">
        <v>1810</v>
      </c>
      <c r="B523" s="8" t="s">
        <v>1811</v>
      </c>
      <c r="C523" s="186">
        <v>3.5372255492565188E-2</v>
      </c>
      <c r="D523" s="186">
        <v>14.407837240466941</v>
      </c>
    </row>
    <row r="524" spans="1:4" ht="27.75" customHeight="1" x14ac:dyDescent="0.25">
      <c r="A524" s="7" t="s">
        <v>1812</v>
      </c>
      <c r="B524" s="8" t="s">
        <v>1813</v>
      </c>
      <c r="C524" s="186">
        <v>1.5707920532148605</v>
      </c>
      <c r="D524" s="186">
        <v>8.4554485024481707</v>
      </c>
    </row>
    <row r="525" spans="1:4" ht="27.75" customHeight="1" x14ac:dyDescent="0.25">
      <c r="A525" s="7" t="s">
        <v>1814</v>
      </c>
      <c r="B525" s="8" t="s">
        <v>1815</v>
      </c>
      <c r="C525" s="186">
        <v>0.91784860137361335</v>
      </c>
      <c r="D525" s="186">
        <v>2.6076133285875591</v>
      </c>
    </row>
    <row r="526" spans="1:4" ht="27.75" customHeight="1" x14ac:dyDescent="0.25">
      <c r="A526" s="7" t="s">
        <v>1816</v>
      </c>
      <c r="B526" s="8" t="s">
        <v>1817</v>
      </c>
      <c r="C526" s="186">
        <v>-0.226853538551955</v>
      </c>
      <c r="D526" s="186">
        <v>-3.3723422475338096</v>
      </c>
    </row>
    <row r="527" spans="1:4" ht="27.75" customHeight="1" x14ac:dyDescent="0.25">
      <c r="A527" s="7" t="s">
        <v>1818</v>
      </c>
      <c r="B527" s="8" t="s">
        <v>1819</v>
      </c>
      <c r="C527" s="186">
        <v>0.52193025457924858</v>
      </c>
      <c r="D527" s="186">
        <v>6.7517029248024407</v>
      </c>
    </row>
    <row r="528" spans="1:4" ht="27.75" customHeight="1" x14ac:dyDescent="0.25">
      <c r="A528" s="7" t="s">
        <v>1820</v>
      </c>
      <c r="B528" s="8" t="s">
        <v>1821</v>
      </c>
      <c r="C528" s="186">
        <v>3.2142463171109331E-2</v>
      </c>
      <c r="D528" s="186">
        <v>11.312080862770383</v>
      </c>
    </row>
    <row r="529" spans="1:4" ht="27.75" customHeight="1" x14ac:dyDescent="0.25">
      <c r="A529" s="7" t="s">
        <v>1822</v>
      </c>
      <c r="B529" s="8" t="s">
        <v>1823</v>
      </c>
      <c r="C529" s="186">
        <v>0.36054696747728998</v>
      </c>
      <c r="D529" s="186">
        <v>2.5522736784859159</v>
      </c>
    </row>
    <row r="530" spans="1:4" ht="27.75" customHeight="1" x14ac:dyDescent="0.25">
      <c r="A530" s="7" t="s">
        <v>1824</v>
      </c>
      <c r="B530" s="8" t="s">
        <v>1825</v>
      </c>
      <c r="C530" s="186">
        <v>0</v>
      </c>
      <c r="D530" s="186">
        <v>0.12347222223594768</v>
      </c>
    </row>
    <row r="531" spans="1:4" ht="27.75" customHeight="1" x14ac:dyDescent="0.25">
      <c r="A531" s="7" t="s">
        <v>1826</v>
      </c>
      <c r="B531" s="8" t="s">
        <v>1825</v>
      </c>
      <c r="C531" s="186">
        <v>0</v>
      </c>
      <c r="D531" s="186">
        <v>0.20535724346291473</v>
      </c>
    </row>
    <row r="532" spans="1:4" ht="27.75" customHeight="1" x14ac:dyDescent="0.25">
      <c r="A532" s="7" t="s">
        <v>1827</v>
      </c>
      <c r="B532" s="8" t="s">
        <v>1828</v>
      </c>
      <c r="C532" s="186">
        <v>9.9490228641945858E-3</v>
      </c>
      <c r="D532" s="186">
        <v>5.0777413322180927</v>
      </c>
    </row>
    <row r="533" spans="1:4" ht="27.75" customHeight="1" x14ac:dyDescent="0.25">
      <c r="A533" s="7" t="s">
        <v>1829</v>
      </c>
      <c r="B533" s="8" t="s">
        <v>1830</v>
      </c>
      <c r="C533" s="186">
        <v>3.1208333882481569</v>
      </c>
      <c r="D533" s="186">
        <v>5.4729752132786551</v>
      </c>
    </row>
    <row r="534" spans="1:4" ht="27.75" customHeight="1" x14ac:dyDescent="0.25">
      <c r="A534" s="7" t="s">
        <v>1831</v>
      </c>
      <c r="B534" s="8" t="s">
        <v>1830</v>
      </c>
      <c r="C534" s="186">
        <v>0.36096838459150604</v>
      </c>
      <c r="D534" s="186">
        <v>4.6980004319655189</v>
      </c>
    </row>
    <row r="535" spans="1:4" ht="27.75" customHeight="1" x14ac:dyDescent="0.25">
      <c r="A535" s="7" t="s">
        <v>1832</v>
      </c>
      <c r="B535" s="8" t="s">
        <v>1833</v>
      </c>
      <c r="C535" s="186">
        <v>0.54957239852967854</v>
      </c>
      <c r="D535" s="186">
        <v>3.146055904205884</v>
      </c>
    </row>
    <row r="536" spans="1:4" ht="27.75" customHeight="1" x14ac:dyDescent="0.25">
      <c r="A536" s="7" t="s">
        <v>1834</v>
      </c>
      <c r="B536" s="8" t="s">
        <v>1833</v>
      </c>
      <c r="C536" s="186">
        <v>0.54874769390281031</v>
      </c>
      <c r="D536" s="186">
        <v>2.5745713613711754</v>
      </c>
    </row>
    <row r="537" spans="1:4" ht="27.75" customHeight="1" x14ac:dyDescent="0.25">
      <c r="A537" s="7" t="s">
        <v>1835</v>
      </c>
      <c r="B537" s="8" t="s">
        <v>1836</v>
      </c>
      <c r="C537" s="186">
        <v>1.5469039622035665</v>
      </c>
      <c r="D537" s="186">
        <v>-3.4776609624100763</v>
      </c>
    </row>
    <row r="538" spans="1:4" ht="27.75" customHeight="1" x14ac:dyDescent="0.25">
      <c r="A538" s="7" t="s">
        <v>1837</v>
      </c>
      <c r="B538" s="8" t="s">
        <v>1838</v>
      </c>
      <c r="C538" s="186">
        <v>0.17485821361628701</v>
      </c>
      <c r="D538" s="186">
        <v>0.8033474644009797</v>
      </c>
    </row>
    <row r="539" spans="1:4" ht="27.75" customHeight="1" x14ac:dyDescent="0.25">
      <c r="A539" s="7" t="s">
        <v>1839</v>
      </c>
      <c r="B539" s="8" t="s">
        <v>1840</v>
      </c>
      <c r="C539" s="186">
        <v>-1.5087939674522932E-2</v>
      </c>
      <c r="D539" s="186">
        <v>9.1167164277569448</v>
      </c>
    </row>
    <row r="540" spans="1:4" ht="27.75" customHeight="1" x14ac:dyDescent="0.25">
      <c r="A540" s="7" t="s">
        <v>1841</v>
      </c>
      <c r="B540" s="8" t="s">
        <v>1842</v>
      </c>
      <c r="C540" s="186">
        <v>0</v>
      </c>
      <c r="D540" s="186">
        <v>8.9838634138486206</v>
      </c>
    </row>
    <row r="541" spans="1:4" ht="27.75" customHeight="1" x14ac:dyDescent="0.25">
      <c r="A541" s="7" t="s">
        <v>1843</v>
      </c>
      <c r="B541" s="8" t="s">
        <v>1844</v>
      </c>
      <c r="C541" s="186">
        <v>2.7966953365204255</v>
      </c>
      <c r="D541" s="186">
        <v>5.1138390908822151</v>
      </c>
    </row>
    <row r="542" spans="1:4" ht="27.75" customHeight="1" x14ac:dyDescent="0.25">
      <c r="A542" s="7" t="s">
        <v>1845</v>
      </c>
      <c r="B542" s="8" t="s">
        <v>1846</v>
      </c>
      <c r="C542" s="186">
        <v>6.6504515122719682E-2</v>
      </c>
      <c r="D542" s="186">
        <v>18.851705453895384</v>
      </c>
    </row>
    <row r="543" spans="1:4" ht="27.75" customHeight="1" x14ac:dyDescent="0.25">
      <c r="A543" s="7" t="s">
        <v>1847</v>
      </c>
      <c r="B543" s="8" t="s">
        <v>1848</v>
      </c>
      <c r="C543" s="186">
        <v>3.8418050729233837</v>
      </c>
      <c r="D543" s="186">
        <v>8.5949273299901847</v>
      </c>
    </row>
    <row r="544" spans="1:4" ht="27.75" customHeight="1" x14ac:dyDescent="0.25">
      <c r="A544" s="7" t="s">
        <v>1849</v>
      </c>
      <c r="B544" s="8" t="s">
        <v>1850</v>
      </c>
      <c r="C544" s="186">
        <v>1.1137344038419636E-2</v>
      </c>
      <c r="D544" s="186">
        <v>6.3049059032613446</v>
      </c>
    </row>
    <row r="545" spans="1:4" ht="27.75" customHeight="1" x14ac:dyDescent="0.25">
      <c r="A545" s="7" t="s">
        <v>1851</v>
      </c>
      <c r="B545" s="8" t="s">
        <v>1852</v>
      </c>
      <c r="C545" s="186">
        <v>3.3741456305685684</v>
      </c>
      <c r="D545" s="186">
        <v>4.4979739577559368</v>
      </c>
    </row>
    <row r="546" spans="1:4" ht="27.75" customHeight="1" x14ac:dyDescent="0.25">
      <c r="A546" s="7" t="s">
        <v>1853</v>
      </c>
      <c r="B546" s="8" t="s">
        <v>1854</v>
      </c>
      <c r="C546" s="186">
        <v>-0.12515874681246347</v>
      </c>
      <c r="D546" s="186">
        <v>0.42441878013212364</v>
      </c>
    </row>
    <row r="547" spans="1:4" ht="27.75" customHeight="1" x14ac:dyDescent="0.25">
      <c r="A547" s="7" t="s">
        <v>1855</v>
      </c>
      <c r="B547" s="8" t="s">
        <v>1856</v>
      </c>
      <c r="C547" s="186">
        <v>7.5951857768235094</v>
      </c>
      <c r="D547" s="186">
        <v>1.936349403474465</v>
      </c>
    </row>
    <row r="548" spans="1:4" ht="27.75" customHeight="1" x14ac:dyDescent="0.25">
      <c r="A548" s="7" t="s">
        <v>1857</v>
      </c>
      <c r="B548" s="8" t="s">
        <v>1858</v>
      </c>
      <c r="C548" s="186">
        <v>0.32348643491313378</v>
      </c>
      <c r="D548" s="186">
        <v>12.739314625884841</v>
      </c>
    </row>
    <row r="549" spans="1:4" ht="27.75" customHeight="1" x14ac:dyDescent="0.25">
      <c r="A549" s="7" t="s">
        <v>1859</v>
      </c>
      <c r="B549" s="8" t="s">
        <v>1860</v>
      </c>
      <c r="C549" s="186">
        <v>3.5838742384120517</v>
      </c>
      <c r="D549" s="186">
        <v>32.470065322983373</v>
      </c>
    </row>
    <row r="550" spans="1:4" ht="27.75" customHeight="1" x14ac:dyDescent="0.25">
      <c r="A550" s="7" t="s">
        <v>1861</v>
      </c>
      <c r="B550" s="8" t="s">
        <v>1862</v>
      </c>
      <c r="C550" s="186">
        <v>0.73302969301689624</v>
      </c>
      <c r="D550" s="186">
        <v>18.765031346374464</v>
      </c>
    </row>
    <row r="551" spans="1:4" ht="27.75" customHeight="1" x14ac:dyDescent="0.25">
      <c r="A551" s="7" t="s">
        <v>1863</v>
      </c>
      <c r="B551" s="8" t="s">
        <v>1864</v>
      </c>
      <c r="C551" s="186">
        <v>1.1104562809763443</v>
      </c>
      <c r="D551" s="186">
        <v>5.2422661402179491</v>
      </c>
    </row>
    <row r="552" spans="1:4" ht="27.75" customHeight="1" x14ac:dyDescent="0.25">
      <c r="A552" s="7" t="s">
        <v>1865</v>
      </c>
      <c r="B552" s="8" t="s">
        <v>1866</v>
      </c>
      <c r="C552" s="186">
        <v>0.68781820034161201</v>
      </c>
      <c r="D552" s="186">
        <v>-1.7833397338654251</v>
      </c>
    </row>
    <row r="553" spans="1:4" ht="27.75" customHeight="1" x14ac:dyDescent="0.25">
      <c r="A553" s="7" t="s">
        <v>1867</v>
      </c>
      <c r="B553" s="8" t="s">
        <v>1868</v>
      </c>
      <c r="C553" s="186">
        <v>2.1841046204633576</v>
      </c>
      <c r="D553" s="186">
        <v>5.5473868875730705</v>
      </c>
    </row>
    <row r="554" spans="1:4" ht="27.75" customHeight="1" x14ac:dyDescent="0.25">
      <c r="A554" s="7" t="s">
        <v>1869</v>
      </c>
      <c r="B554" s="8" t="s">
        <v>1870</v>
      </c>
      <c r="C554" s="186">
        <v>3.5503366869694437</v>
      </c>
      <c r="D554" s="186">
        <v>17.219050514501838</v>
      </c>
    </row>
    <row r="555" spans="1:4" ht="27.75" customHeight="1" x14ac:dyDescent="0.25">
      <c r="A555" s="7" t="s">
        <v>1871</v>
      </c>
      <c r="B555" s="8" t="s">
        <v>1872</v>
      </c>
      <c r="C555" s="186">
        <v>0.28459420260082524</v>
      </c>
      <c r="D555" s="186">
        <v>-0.75661201232971154</v>
      </c>
    </row>
    <row r="556" spans="1:4" ht="27.75" customHeight="1" x14ac:dyDescent="0.25">
      <c r="A556" s="7" t="s">
        <v>1873</v>
      </c>
      <c r="B556" s="8" t="s">
        <v>1874</v>
      </c>
      <c r="C556" s="186">
        <v>0.70860679867146059</v>
      </c>
      <c r="D556" s="186">
        <v>1.9818947254112538</v>
      </c>
    </row>
    <row r="557" spans="1:4" ht="27.75" customHeight="1" x14ac:dyDescent="0.25">
      <c r="A557" s="7" t="s">
        <v>1875</v>
      </c>
      <c r="B557" s="8" t="s">
        <v>1876</v>
      </c>
      <c r="C557" s="186">
        <v>0.67244757398727506</v>
      </c>
      <c r="D557" s="186">
        <v>13.644542915757862</v>
      </c>
    </row>
    <row r="558" spans="1:4" ht="27.75" customHeight="1" x14ac:dyDescent="0.25">
      <c r="A558" s="7" t="s">
        <v>1877</v>
      </c>
      <c r="B558" s="8" t="s">
        <v>1878</v>
      </c>
      <c r="C558" s="186">
        <v>8.7912918241776876E-3</v>
      </c>
      <c r="D558" s="186">
        <v>21.30865958752161</v>
      </c>
    </row>
    <row r="559" spans="1:4" ht="27.75" customHeight="1" x14ac:dyDescent="0.25">
      <c r="A559" s="7" t="s">
        <v>1879</v>
      </c>
      <c r="B559" s="8" t="s">
        <v>1880</v>
      </c>
      <c r="C559" s="186">
        <v>3.7168738576245719</v>
      </c>
      <c r="D559" s="186">
        <v>9.7196001569825796</v>
      </c>
    </row>
    <row r="560" spans="1:4" ht="27.75" customHeight="1" x14ac:dyDescent="0.25">
      <c r="A560" s="7" t="s">
        <v>1881</v>
      </c>
      <c r="B560" s="8" t="s">
        <v>1882</v>
      </c>
      <c r="C560" s="186">
        <v>1.1752804717038285</v>
      </c>
      <c r="D560" s="186">
        <v>7.2912220338316232</v>
      </c>
    </row>
    <row r="561" spans="1:4" ht="27.75" customHeight="1" x14ac:dyDescent="0.25">
      <c r="A561" s="7" t="s">
        <v>1883</v>
      </c>
      <c r="B561" s="8" t="s">
        <v>1884</v>
      </c>
      <c r="C561" s="186">
        <v>3.4376553088442878</v>
      </c>
      <c r="D561" s="186">
        <v>-6.0334308470535731</v>
      </c>
    </row>
    <row r="562" spans="1:4" ht="27.75" customHeight="1" x14ac:dyDescent="0.25">
      <c r="A562" s="7" t="s">
        <v>1885</v>
      </c>
      <c r="B562" s="8" t="s">
        <v>1886</v>
      </c>
      <c r="C562" s="186">
        <v>-9.6692782974022728E-4</v>
      </c>
      <c r="D562" s="186">
        <v>1.4221521485580635</v>
      </c>
    </row>
    <row r="563" spans="1:4" ht="27.75" customHeight="1" x14ac:dyDescent="0.25">
      <c r="A563" s="7" t="s">
        <v>1887</v>
      </c>
      <c r="B563" s="8" t="s">
        <v>1888</v>
      </c>
      <c r="C563" s="186">
        <v>0.13195451599936972</v>
      </c>
      <c r="D563" s="186">
        <v>4.0121001023792928</v>
      </c>
    </row>
    <row r="564" spans="1:4" ht="27.75" customHeight="1" x14ac:dyDescent="0.25">
      <c r="A564" s="7" t="s">
        <v>1889</v>
      </c>
      <c r="B564" s="8" t="s">
        <v>1890</v>
      </c>
      <c r="C564" s="186">
        <v>0.6071710342586214</v>
      </c>
      <c r="D564" s="186">
        <v>11.035128648671098</v>
      </c>
    </row>
    <row r="565" spans="1:4" ht="27.75" customHeight="1" x14ac:dyDescent="0.25">
      <c r="A565" s="7" t="s">
        <v>1891</v>
      </c>
      <c r="B565" s="8" t="s">
        <v>1892</v>
      </c>
      <c r="C565" s="186">
        <v>3.8389203043625433E-2</v>
      </c>
      <c r="D565" s="186">
        <v>7.236828623399596</v>
      </c>
    </row>
    <row r="566" spans="1:4" ht="27.75" customHeight="1" x14ac:dyDescent="0.25">
      <c r="A566" s="7" t="s">
        <v>1893</v>
      </c>
      <c r="B566" s="8" t="s">
        <v>1894</v>
      </c>
      <c r="C566" s="186">
        <v>-4.7362765388127046E-2</v>
      </c>
      <c r="D566" s="186">
        <v>-0.82819542621557563</v>
      </c>
    </row>
    <row r="567" spans="1:4" ht="27.75" customHeight="1" x14ac:dyDescent="0.25">
      <c r="A567" s="7" t="s">
        <v>1895</v>
      </c>
      <c r="B567" s="8" t="s">
        <v>1896</v>
      </c>
      <c r="C567" s="186">
        <v>0.28666115816482357</v>
      </c>
      <c r="D567" s="186">
        <v>4.6944191516980398</v>
      </c>
    </row>
    <row r="568" spans="1:4" ht="27.75" customHeight="1" x14ac:dyDescent="0.25">
      <c r="A568" s="7" t="s">
        <v>1897</v>
      </c>
      <c r="B568" s="8" t="s">
        <v>1898</v>
      </c>
      <c r="C568" s="186">
        <v>0.77688681924641179</v>
      </c>
      <c r="D568" s="186">
        <v>2.7820149740053086</v>
      </c>
    </row>
    <row r="569" spans="1:4" ht="27.75" customHeight="1" x14ac:dyDescent="0.25">
      <c r="A569" s="7" t="s">
        <v>1899</v>
      </c>
      <c r="B569" s="8" t="s">
        <v>1900</v>
      </c>
      <c r="C569" s="186">
        <v>1.5347372696302718E-2</v>
      </c>
      <c r="D569" s="186">
        <v>11.957072287975418</v>
      </c>
    </row>
    <row r="570" spans="1:4" ht="27.75" customHeight="1" x14ac:dyDescent="0.25">
      <c r="A570" s="7" t="s">
        <v>1901</v>
      </c>
      <c r="B570" s="8" t="s">
        <v>1902</v>
      </c>
      <c r="C570" s="186">
        <v>2.077934373936035</v>
      </c>
      <c r="D570" s="186">
        <v>8.0684570178092301</v>
      </c>
    </row>
    <row r="571" spans="1:4" ht="27.75" customHeight="1" x14ac:dyDescent="0.25">
      <c r="A571" s="7" t="s">
        <v>1903</v>
      </c>
      <c r="B571" s="8" t="s">
        <v>1904</v>
      </c>
      <c r="C571" s="186">
        <v>1.8359579537062576</v>
      </c>
      <c r="D571" s="186">
        <v>13.772263491115975</v>
      </c>
    </row>
    <row r="572" spans="1:4" ht="27.75" customHeight="1" x14ac:dyDescent="0.25">
      <c r="A572" s="7" t="s">
        <v>1905</v>
      </c>
      <c r="B572" s="8" t="s">
        <v>1906</v>
      </c>
      <c r="C572" s="186">
        <v>8.6722816384974089E-2</v>
      </c>
      <c r="D572" s="186">
        <v>6.1224256360638716</v>
      </c>
    </row>
    <row r="573" spans="1:4" ht="27.75" customHeight="1" x14ac:dyDescent="0.25">
      <c r="A573" s="7" t="s">
        <v>1907</v>
      </c>
      <c r="B573" s="8" t="s">
        <v>1908</v>
      </c>
      <c r="C573" s="186">
        <v>4.1073133696936326E-2</v>
      </c>
      <c r="D573" s="186">
        <v>43.00288096738408</v>
      </c>
    </row>
    <row r="574" spans="1:4" ht="27.75" customHeight="1" x14ac:dyDescent="0.25">
      <c r="A574" s="7" t="s">
        <v>1909</v>
      </c>
      <c r="B574" s="8" t="s">
        <v>1910</v>
      </c>
      <c r="C574" s="186">
        <v>9.3007702918146098E-2</v>
      </c>
      <c r="D574" s="186">
        <v>5.7971599448068289</v>
      </c>
    </row>
    <row r="575" spans="1:4" ht="27.75" customHeight="1" x14ac:dyDescent="0.25">
      <c r="A575" s="7" t="s">
        <v>1911</v>
      </c>
      <c r="B575" s="8" t="s">
        <v>1912</v>
      </c>
      <c r="C575" s="186">
        <v>5.9578876886422771E-3</v>
      </c>
      <c r="D575" s="186">
        <v>5.3203813055609679</v>
      </c>
    </row>
    <row r="576" spans="1:4" ht="27.75" customHeight="1" x14ac:dyDescent="0.25">
      <c r="A576" s="7" t="s">
        <v>1913</v>
      </c>
      <c r="B576" s="8" t="s">
        <v>1914</v>
      </c>
      <c r="C576" s="186">
        <v>0.89455964964505252</v>
      </c>
      <c r="D576" s="186">
        <v>0.98532316852066348</v>
      </c>
    </row>
    <row r="577" spans="1:4" ht="27.75" customHeight="1" x14ac:dyDescent="0.25">
      <c r="A577" s="7" t="s">
        <v>1915</v>
      </c>
      <c r="B577" s="8" t="s">
        <v>1916</v>
      </c>
      <c r="C577" s="186">
        <v>0.8237660325484526</v>
      </c>
      <c r="D577" s="186">
        <v>22.411287542232806</v>
      </c>
    </row>
    <row r="578" spans="1:4" ht="27.75" customHeight="1" x14ac:dyDescent="0.25">
      <c r="A578" s="7" t="s">
        <v>1917</v>
      </c>
      <c r="B578" s="8" t="s">
        <v>1918</v>
      </c>
      <c r="C578" s="186">
        <v>2.942840597950827</v>
      </c>
      <c r="D578" s="186">
        <v>2.9169267071298561</v>
      </c>
    </row>
    <row r="579" spans="1:4" ht="27.75" customHeight="1" x14ac:dyDescent="0.25">
      <c r="A579" s="7" t="s">
        <v>1919</v>
      </c>
      <c r="B579" s="8" t="s">
        <v>1920</v>
      </c>
      <c r="C579" s="186">
        <v>0.80475756150825473</v>
      </c>
      <c r="D579" s="186">
        <v>8.2704327705844065</v>
      </c>
    </row>
    <row r="580" spans="1:4" ht="27.75" customHeight="1" x14ac:dyDescent="0.25">
      <c r="A580" s="7" t="s">
        <v>1921</v>
      </c>
      <c r="B580" s="8" t="s">
        <v>1922</v>
      </c>
      <c r="C580" s="186">
        <v>6.8604897845259174</v>
      </c>
      <c r="D580" s="186">
        <v>0.16281153710919222</v>
      </c>
    </row>
    <row r="581" spans="1:4" ht="27.75" customHeight="1" x14ac:dyDescent="0.25">
      <c r="A581" s="7" t="s">
        <v>1923</v>
      </c>
      <c r="B581" s="8" t="s">
        <v>1924</v>
      </c>
      <c r="C581" s="186">
        <v>0.57952131268796081</v>
      </c>
      <c r="D581" s="186">
        <v>-4.2852323147758149</v>
      </c>
    </row>
    <row r="582" spans="1:4" ht="27.75" customHeight="1" x14ac:dyDescent="0.25">
      <c r="A582" s="7" t="s">
        <v>1925</v>
      </c>
      <c r="B582" s="8" t="s">
        <v>1926</v>
      </c>
      <c r="C582" s="186">
        <v>3.3144949304895812</v>
      </c>
      <c r="D582" s="186">
        <v>10.779685402933861</v>
      </c>
    </row>
    <row r="583" spans="1:4" ht="27.75" customHeight="1" x14ac:dyDescent="0.25">
      <c r="A583" s="7" t="s">
        <v>1927</v>
      </c>
      <c r="B583" s="8" t="s">
        <v>1928</v>
      </c>
      <c r="C583" s="186">
        <v>7.1153939208533384E-2</v>
      </c>
      <c r="D583" s="186">
        <v>-1.0205266852142643</v>
      </c>
    </row>
    <row r="584" spans="1:4" ht="27.75" customHeight="1" x14ac:dyDescent="0.25">
      <c r="A584" s="7" t="s">
        <v>1929</v>
      </c>
      <c r="B584" s="8" t="s">
        <v>1930</v>
      </c>
      <c r="C584" s="186">
        <v>0.48260168343978915</v>
      </c>
      <c r="D584" s="186">
        <v>8.0863127568423714</v>
      </c>
    </row>
    <row r="585" spans="1:4" ht="27.75" customHeight="1" x14ac:dyDescent="0.25">
      <c r="A585" s="7" t="s">
        <v>1931</v>
      </c>
      <c r="B585" s="8" t="s">
        <v>1932</v>
      </c>
      <c r="C585" s="186">
        <v>0.65073999696688345</v>
      </c>
      <c r="D585" s="186">
        <v>12.491499768675588</v>
      </c>
    </row>
    <row r="586" spans="1:4" ht="27.75" customHeight="1" x14ac:dyDescent="0.25">
      <c r="A586" s="7" t="s">
        <v>1933</v>
      </c>
      <c r="B586" s="8" t="s">
        <v>1934</v>
      </c>
      <c r="C586" s="186">
        <v>2.5644078664214507</v>
      </c>
      <c r="D586" s="186">
        <v>16.469697213671516</v>
      </c>
    </row>
    <row r="587" spans="1:4" ht="27.75" customHeight="1" x14ac:dyDescent="0.25">
      <c r="A587" s="7" t="s">
        <v>1935</v>
      </c>
      <c r="B587" s="8" t="s">
        <v>1936</v>
      </c>
      <c r="C587" s="186">
        <v>4.2788909810036052E-2</v>
      </c>
      <c r="D587" s="186">
        <v>1.7188529190044901</v>
      </c>
    </row>
    <row r="588" spans="1:4" ht="27.75" customHeight="1" x14ac:dyDescent="0.25">
      <c r="A588" s="7" t="s">
        <v>1937</v>
      </c>
      <c r="B588" s="8" t="s">
        <v>1938</v>
      </c>
      <c r="C588" s="186">
        <v>-6.7371825374318217E-3</v>
      </c>
      <c r="D588" s="186">
        <v>2.5883271164634576</v>
      </c>
    </row>
    <row r="589" spans="1:4" ht="27.75" customHeight="1" x14ac:dyDescent="0.25">
      <c r="A589" s="7" t="s">
        <v>1939</v>
      </c>
      <c r="B589" s="8" t="s">
        <v>1940</v>
      </c>
      <c r="C589" s="186">
        <v>2.7688481588564184E-2</v>
      </c>
      <c r="D589" s="186">
        <v>2.2661568110889903</v>
      </c>
    </row>
    <row r="590" spans="1:4" ht="27.75" customHeight="1" x14ac:dyDescent="0.25">
      <c r="A590" s="7" t="s">
        <v>1941</v>
      </c>
      <c r="B590" s="8" t="s">
        <v>1942</v>
      </c>
      <c r="C590" s="186">
        <v>7.1688187809502923E-2</v>
      </c>
      <c r="D590" s="186">
        <v>0.31892932783765193</v>
      </c>
    </row>
    <row r="591" spans="1:4" ht="27.75" customHeight="1" x14ac:dyDescent="0.25">
      <c r="A591" s="7" t="s">
        <v>1943</v>
      </c>
      <c r="B591" s="8" t="s">
        <v>1944</v>
      </c>
      <c r="C591" s="186">
        <v>0.86203292334608317</v>
      </c>
      <c r="D591" s="186">
        <v>5.4253360222449238</v>
      </c>
    </row>
    <row r="592" spans="1:4" ht="27.75" customHeight="1" x14ac:dyDescent="0.25">
      <c r="A592" s="7" t="s">
        <v>1945</v>
      </c>
      <c r="B592" s="8" t="s">
        <v>1946</v>
      </c>
      <c r="C592" s="186">
        <v>0.70654749731618893</v>
      </c>
      <c r="D592" s="186">
        <v>10.699475982209711</v>
      </c>
    </row>
    <row r="593" spans="1:4" ht="27.75" customHeight="1" x14ac:dyDescent="0.25">
      <c r="A593" s="7" t="s">
        <v>1947</v>
      </c>
      <c r="B593" s="8" t="s">
        <v>1948</v>
      </c>
      <c r="C593" s="186">
        <v>-8.3219147319031576E-3</v>
      </c>
      <c r="D593" s="186">
        <v>12.056518552609688</v>
      </c>
    </row>
    <row r="594" spans="1:4" ht="27.75" customHeight="1" x14ac:dyDescent="0.25">
      <c r="A594" s="7" t="s">
        <v>1949</v>
      </c>
      <c r="B594" s="8" t="s">
        <v>1950</v>
      </c>
      <c r="C594" s="186">
        <v>5.7812777463596296E-2</v>
      </c>
      <c r="D594" s="186">
        <v>1.2687652767487125</v>
      </c>
    </row>
    <row r="595" spans="1:4" ht="27.75" customHeight="1" x14ac:dyDescent="0.25">
      <c r="A595" s="7" t="s">
        <v>1951</v>
      </c>
      <c r="B595" s="8" t="s">
        <v>1952</v>
      </c>
      <c r="C595" s="186">
        <v>0.60344064920220641</v>
      </c>
      <c r="D595" s="186">
        <v>15.909891164452379</v>
      </c>
    </row>
    <row r="596" spans="1:4" ht="27.75" customHeight="1" x14ac:dyDescent="0.25">
      <c r="A596" s="7" t="s">
        <v>1953</v>
      </c>
      <c r="B596" s="8" t="s">
        <v>1954</v>
      </c>
      <c r="C596" s="186">
        <v>1.1307363109442992</v>
      </c>
      <c r="D596" s="186">
        <v>8.1148325586818864</v>
      </c>
    </row>
    <row r="597" spans="1:4" ht="27.75" customHeight="1" x14ac:dyDescent="0.25">
      <c r="A597" s="7" t="s">
        <v>1955</v>
      </c>
      <c r="B597" s="8" t="s">
        <v>1956</v>
      </c>
      <c r="C597" s="186">
        <v>2.3004076148436132</v>
      </c>
      <c r="D597" s="186">
        <v>8.3850616277968886</v>
      </c>
    </row>
    <row r="598" spans="1:4" ht="27.75" customHeight="1" x14ac:dyDescent="0.25">
      <c r="A598" s="7" t="s">
        <v>1957</v>
      </c>
      <c r="B598" s="8" t="s">
        <v>1958</v>
      </c>
      <c r="C598" s="186">
        <v>2.0234903389616941</v>
      </c>
      <c r="D598" s="186">
        <v>17.841692416214027</v>
      </c>
    </row>
    <row r="599" spans="1:4" ht="27.75" customHeight="1" x14ac:dyDescent="0.25">
      <c r="A599" s="7" t="s">
        <v>1959</v>
      </c>
      <c r="B599" s="8" t="s">
        <v>1960</v>
      </c>
      <c r="C599" s="186">
        <v>7.2945255320819746E-2</v>
      </c>
      <c r="D599" s="186">
        <v>23.190878693615275</v>
      </c>
    </row>
    <row r="600" spans="1:4" ht="27.75" customHeight="1" x14ac:dyDescent="0.25">
      <c r="A600" s="7" t="s">
        <v>1961</v>
      </c>
      <c r="B600" s="8" t="s">
        <v>1962</v>
      </c>
      <c r="C600" s="186">
        <v>2.1630639549148714</v>
      </c>
      <c r="D600" s="186">
        <v>11.179380603173886</v>
      </c>
    </row>
    <row r="601" spans="1:4" ht="27.75" customHeight="1" x14ac:dyDescent="0.25">
      <c r="A601" s="7" t="s">
        <v>1963</v>
      </c>
      <c r="B601" s="8" t="s">
        <v>1964</v>
      </c>
      <c r="C601" s="186">
        <v>1.3189657543094284</v>
      </c>
      <c r="D601" s="186">
        <v>3.3935558255249325</v>
      </c>
    </row>
    <row r="602" spans="1:4" ht="27.75" customHeight="1" x14ac:dyDescent="0.25">
      <c r="A602" s="7" t="s">
        <v>1965</v>
      </c>
      <c r="B602" s="8" t="s">
        <v>1966</v>
      </c>
      <c r="C602" s="186">
        <v>1.6662169848610315</v>
      </c>
      <c r="D602" s="186">
        <v>30.514767316907765</v>
      </c>
    </row>
    <row r="603" spans="1:4" ht="27.75" customHeight="1" x14ac:dyDescent="0.25">
      <c r="A603" s="7" t="s">
        <v>1967</v>
      </c>
      <c r="B603" s="8" t="s">
        <v>1968</v>
      </c>
      <c r="C603" s="186">
        <v>1.3714773213865894</v>
      </c>
      <c r="D603" s="186">
        <v>5.505572367273448</v>
      </c>
    </row>
    <row r="604" spans="1:4" ht="27.75" customHeight="1" x14ac:dyDescent="0.25">
      <c r="A604" s="7" t="s">
        <v>1969</v>
      </c>
      <c r="B604" s="8" t="s">
        <v>1970</v>
      </c>
      <c r="C604" s="186">
        <v>0.60304945314910463</v>
      </c>
      <c r="D604" s="186">
        <v>-2.3505455909119366</v>
      </c>
    </row>
    <row r="605" spans="1:4" ht="27.75" customHeight="1" x14ac:dyDescent="0.25">
      <c r="A605" s="7" t="s">
        <v>1971</v>
      </c>
      <c r="B605" s="8" t="s">
        <v>1972</v>
      </c>
      <c r="C605" s="186">
        <v>3.2197858556277361</v>
      </c>
      <c r="D605" s="186">
        <v>5.8871203061288391</v>
      </c>
    </row>
    <row r="606" spans="1:4" ht="27.75" customHeight="1" x14ac:dyDescent="0.25">
      <c r="A606" s="7" t="s">
        <v>1973</v>
      </c>
      <c r="B606" s="8" t="s">
        <v>1974</v>
      </c>
      <c r="C606" s="186">
        <v>4.6389101916034159</v>
      </c>
      <c r="D606" s="186">
        <v>19.438462686548625</v>
      </c>
    </row>
    <row r="607" spans="1:4" ht="27.75" customHeight="1" x14ac:dyDescent="0.25">
      <c r="A607" s="7" t="s">
        <v>1975</v>
      </c>
      <c r="B607" s="8" t="s">
        <v>1976</v>
      </c>
      <c r="C607" s="186">
        <v>0.41699602469848163</v>
      </c>
      <c r="D607" s="186">
        <v>5.1250785742608596</v>
      </c>
    </row>
    <row r="608" spans="1:4" ht="27.75" customHeight="1" x14ac:dyDescent="0.25">
      <c r="A608" s="7" t="s">
        <v>1977</v>
      </c>
      <c r="B608" s="8" t="s">
        <v>1978</v>
      </c>
      <c r="C608" s="186">
        <v>0.25053177543569549</v>
      </c>
      <c r="D608" s="186">
        <v>8.8101255585269271</v>
      </c>
    </row>
    <row r="609" spans="1:4" ht="27.75" customHeight="1" x14ac:dyDescent="0.25">
      <c r="A609" s="7" t="s">
        <v>1979</v>
      </c>
      <c r="B609" s="8" t="s">
        <v>1980</v>
      </c>
      <c r="C609" s="186">
        <v>0.13981441705620024</v>
      </c>
      <c r="D609" s="186">
        <v>0.27847575256334373</v>
      </c>
    </row>
    <row r="610" spans="1:4" ht="27.75" customHeight="1" x14ac:dyDescent="0.25">
      <c r="A610" s="7" t="s">
        <v>1981</v>
      </c>
      <c r="B610" s="8" t="s">
        <v>1982</v>
      </c>
      <c r="C610" s="186">
        <v>6.2359438366188596E-2</v>
      </c>
      <c r="D610" s="186">
        <v>15.54775177620634</v>
      </c>
    </row>
    <row r="611" spans="1:4" ht="27.75" customHeight="1" x14ac:dyDescent="0.25">
      <c r="A611" s="7" t="s">
        <v>1983</v>
      </c>
      <c r="B611" s="8" t="s">
        <v>1984</v>
      </c>
      <c r="C611" s="186">
        <v>2.6753350619209812</v>
      </c>
      <c r="D611" s="186">
        <v>5.1697055637364908</v>
      </c>
    </row>
    <row r="612" spans="1:4" ht="27.75" customHeight="1" x14ac:dyDescent="0.25">
      <c r="A612" s="7" t="s">
        <v>1985</v>
      </c>
      <c r="B612" s="8" t="s">
        <v>1986</v>
      </c>
      <c r="C612" s="186">
        <v>0.13509556311950638</v>
      </c>
      <c r="D612" s="186">
        <v>1.5683450194978099</v>
      </c>
    </row>
    <row r="613" spans="1:4" ht="27.75" customHeight="1" x14ac:dyDescent="0.25">
      <c r="A613" s="7" t="s">
        <v>1987</v>
      </c>
      <c r="B613" s="8" t="s">
        <v>1988</v>
      </c>
      <c r="C613" s="186">
        <v>0.98594651420901847</v>
      </c>
      <c r="D613" s="186">
        <v>17.538980301710648</v>
      </c>
    </row>
    <row r="614" spans="1:4" ht="27.75" customHeight="1" x14ac:dyDescent="0.25">
      <c r="A614" s="7" t="s">
        <v>1989</v>
      </c>
      <c r="B614" s="8" t="s">
        <v>1990</v>
      </c>
      <c r="C614" s="186">
        <v>2.5724066134368253</v>
      </c>
      <c r="D614" s="186">
        <v>8.3742691293163229</v>
      </c>
    </row>
    <row r="615" spans="1:4" ht="27.75" customHeight="1" x14ac:dyDescent="0.25">
      <c r="A615" s="7" t="s">
        <v>1991</v>
      </c>
      <c r="B615" s="8" t="s">
        <v>1992</v>
      </c>
      <c r="C615" s="186">
        <v>2.8846113171837304</v>
      </c>
      <c r="D615" s="186">
        <v>8.9588981983409859</v>
      </c>
    </row>
    <row r="616" spans="1:4" ht="27.75" customHeight="1" x14ac:dyDescent="0.25">
      <c r="A616" s="7" t="s">
        <v>1993</v>
      </c>
      <c r="B616" s="8" t="s">
        <v>1994</v>
      </c>
      <c r="C616" s="186">
        <v>1.4125940926969567</v>
      </c>
      <c r="D616" s="186">
        <v>-4.1768063348568401</v>
      </c>
    </row>
    <row r="617" spans="1:4" ht="27.75" customHeight="1" x14ac:dyDescent="0.25">
      <c r="A617" s="7" t="s">
        <v>1995</v>
      </c>
      <c r="B617" s="8" t="s">
        <v>1996</v>
      </c>
      <c r="C617" s="186">
        <v>-7.5976121365113891E-2</v>
      </c>
      <c r="D617" s="186">
        <v>6.1092101532325875</v>
      </c>
    </row>
    <row r="618" spans="1:4" ht="27.75" customHeight="1" x14ac:dyDescent="0.25">
      <c r="A618" s="7" t="s">
        <v>1997</v>
      </c>
      <c r="B618" s="8" t="s">
        <v>1996</v>
      </c>
      <c r="C618" s="186">
        <v>0.48174603112862779</v>
      </c>
      <c r="D618" s="186">
        <v>8.8828326585408597</v>
      </c>
    </row>
    <row r="619" spans="1:4" ht="27.75" customHeight="1" x14ac:dyDescent="0.25">
      <c r="A619" s="7" t="s">
        <v>1998</v>
      </c>
      <c r="B619" s="8" t="s">
        <v>1999</v>
      </c>
      <c r="C619" s="186">
        <v>9.5447497608148052E-2</v>
      </c>
      <c r="D619" s="186">
        <v>6.8880933350553439</v>
      </c>
    </row>
    <row r="620" spans="1:4" ht="27.75" customHeight="1" x14ac:dyDescent="0.25">
      <c r="A620" s="7" t="s">
        <v>2000</v>
      </c>
      <c r="B620" s="8" t="s">
        <v>2001</v>
      </c>
      <c r="C620" s="186">
        <v>0.39624915060220928</v>
      </c>
      <c r="D620" s="186">
        <v>0.84083547828658223</v>
      </c>
    </row>
    <row r="621" spans="1:4" ht="27.75" customHeight="1" x14ac:dyDescent="0.25">
      <c r="A621" s="7" t="s">
        <v>2002</v>
      </c>
      <c r="B621" s="8" t="s">
        <v>2003</v>
      </c>
      <c r="C621" s="186">
        <v>2.9384055726460682E-2</v>
      </c>
      <c r="D621" s="186">
        <v>3.8006377700756122</v>
      </c>
    </row>
    <row r="622" spans="1:4" ht="27.75" customHeight="1" x14ac:dyDescent="0.25">
      <c r="A622" s="7" t="s">
        <v>2004</v>
      </c>
      <c r="B622" s="8" t="s">
        <v>2005</v>
      </c>
      <c r="C622" s="186">
        <v>0.62757658530601113</v>
      </c>
      <c r="D622" s="186">
        <v>8.6948455817114301</v>
      </c>
    </row>
    <row r="623" spans="1:4" ht="27.75" customHeight="1" x14ac:dyDescent="0.25">
      <c r="A623" s="7" t="s">
        <v>2006</v>
      </c>
      <c r="B623" s="8" t="s">
        <v>2005</v>
      </c>
      <c r="C623" s="186">
        <v>4.0249147635109117E-2</v>
      </c>
      <c r="D623" s="186">
        <v>7.7752503651472704</v>
      </c>
    </row>
    <row r="624" spans="1:4" ht="27.75" customHeight="1" x14ac:dyDescent="0.25">
      <c r="A624" s="7" t="s">
        <v>2007</v>
      </c>
      <c r="B624" s="8" t="s">
        <v>2008</v>
      </c>
      <c r="C624" s="186">
        <v>1.787619810485682</v>
      </c>
      <c r="D624" s="186">
        <v>18.056637361359012</v>
      </c>
    </row>
    <row r="625" spans="1:4" ht="27.75" customHeight="1" x14ac:dyDescent="0.25">
      <c r="A625" s="7" t="s">
        <v>2009</v>
      </c>
      <c r="B625" s="8" t="s">
        <v>2010</v>
      </c>
      <c r="C625" s="186">
        <v>0.84390328484425892</v>
      </c>
      <c r="D625" s="186">
        <v>1.4035811835377896</v>
      </c>
    </row>
    <row r="626" spans="1:4" ht="27.75" customHeight="1" x14ac:dyDescent="0.25">
      <c r="A626" s="7" t="s">
        <v>2011</v>
      </c>
      <c r="B626" s="8" t="s">
        <v>2012</v>
      </c>
      <c r="C626" s="186">
        <v>2.4642670804774771</v>
      </c>
      <c r="D626" s="186">
        <v>11.572177820887662</v>
      </c>
    </row>
    <row r="627" spans="1:4" ht="27.75" customHeight="1" x14ac:dyDescent="0.25">
      <c r="A627" s="7" t="s">
        <v>2013</v>
      </c>
      <c r="B627" s="8" t="s">
        <v>2014</v>
      </c>
      <c r="C627" s="186">
        <v>1.0867570103793269</v>
      </c>
      <c r="D627" s="186">
        <v>8.2191867724636314</v>
      </c>
    </row>
    <row r="628" spans="1:4" ht="27.75" customHeight="1" x14ac:dyDescent="0.25">
      <c r="A628" s="7" t="s">
        <v>2015</v>
      </c>
      <c r="B628" s="8" t="s">
        <v>2016</v>
      </c>
      <c r="C628" s="186">
        <v>3.0909436739864087</v>
      </c>
      <c r="D628" s="186">
        <v>18.678299086238979</v>
      </c>
    </row>
    <row r="629" spans="1:4" ht="27.75" customHeight="1" x14ac:dyDescent="0.25">
      <c r="A629" s="7" t="s">
        <v>2017</v>
      </c>
      <c r="B629" s="8" t="s">
        <v>2018</v>
      </c>
      <c r="C629" s="186">
        <v>0.54541400550209285</v>
      </c>
      <c r="D629" s="186">
        <v>25.61991186329147</v>
      </c>
    </row>
    <row r="630" spans="1:4" ht="27.75" customHeight="1" x14ac:dyDescent="0.25">
      <c r="A630" s="7" t="s">
        <v>2019</v>
      </c>
      <c r="B630" s="8" t="s">
        <v>2020</v>
      </c>
      <c r="C630" s="186">
        <v>0.2849259009389643</v>
      </c>
      <c r="D630" s="186">
        <v>5.334407592565837</v>
      </c>
    </row>
    <row r="631" spans="1:4" ht="27.75" customHeight="1" x14ac:dyDescent="0.25">
      <c r="A631" s="7" t="s">
        <v>2021</v>
      </c>
      <c r="B631" s="8" t="s">
        <v>2022</v>
      </c>
      <c r="C631" s="186">
        <v>1.8723413902642587</v>
      </c>
      <c r="D631" s="186">
        <v>15.093457273466882</v>
      </c>
    </row>
    <row r="632" spans="1:4" ht="27.75" customHeight="1" x14ac:dyDescent="0.25">
      <c r="A632" s="7" t="s">
        <v>2023</v>
      </c>
      <c r="B632" s="8" t="s">
        <v>2024</v>
      </c>
      <c r="C632" s="186">
        <v>0.44183750325445131</v>
      </c>
      <c r="D632" s="186">
        <v>4.6122294775244148</v>
      </c>
    </row>
    <row r="633" spans="1:4" ht="27.75" customHeight="1" x14ac:dyDescent="0.25">
      <c r="A633" s="7" t="s">
        <v>2025</v>
      </c>
      <c r="B633" s="8" t="s">
        <v>2026</v>
      </c>
      <c r="C633" s="186">
        <v>1.48333448742737E-2</v>
      </c>
      <c r="D633" s="186">
        <v>18.483533968811791</v>
      </c>
    </row>
    <row r="634" spans="1:4" ht="27.75" customHeight="1" x14ac:dyDescent="0.25">
      <c r="A634" s="7" t="s">
        <v>2027</v>
      </c>
      <c r="B634" s="8" t="s">
        <v>2028</v>
      </c>
      <c r="C634" s="186">
        <v>0.66607567150388158</v>
      </c>
      <c r="D634" s="186">
        <v>22.863205091005995</v>
      </c>
    </row>
    <row r="635" spans="1:4" ht="27.75" customHeight="1" x14ac:dyDescent="0.25">
      <c r="A635" s="7" t="s">
        <v>2029</v>
      </c>
      <c r="B635" s="8" t="s">
        <v>2030</v>
      </c>
      <c r="C635" s="186">
        <v>6.5592142043771878E-3</v>
      </c>
      <c r="D635" s="186">
        <v>-0.78872321994569505</v>
      </c>
    </row>
    <row r="636" spans="1:4" ht="27.75" customHeight="1" x14ac:dyDescent="0.25">
      <c r="A636" s="7" t="s">
        <v>2031</v>
      </c>
      <c r="B636" s="8" t="s">
        <v>2032</v>
      </c>
      <c r="C636" s="186">
        <v>0.42027867020660514</v>
      </c>
      <c r="D636" s="186">
        <v>1.5556310951449994</v>
      </c>
    </row>
    <row r="637" spans="1:4" ht="27.75" customHeight="1" x14ac:dyDescent="0.25">
      <c r="A637" s="7" t="s">
        <v>2033</v>
      </c>
      <c r="B637" s="8" t="s">
        <v>2034</v>
      </c>
      <c r="C637" s="186">
        <v>2.6610902291546221</v>
      </c>
      <c r="D637" s="186">
        <v>8.6345425734196866</v>
      </c>
    </row>
    <row r="638" spans="1:4" ht="27.75" customHeight="1" x14ac:dyDescent="0.25">
      <c r="A638" s="7" t="s">
        <v>2035</v>
      </c>
      <c r="B638" s="8" t="s">
        <v>2036</v>
      </c>
      <c r="C638" s="186">
        <v>4.2539700187960647E-2</v>
      </c>
      <c r="D638" s="186">
        <v>8.1432963481182412</v>
      </c>
    </row>
    <row r="639" spans="1:4" ht="27.75" customHeight="1" x14ac:dyDescent="0.25">
      <c r="A639" s="7" t="s">
        <v>2037</v>
      </c>
      <c r="B639" s="8" t="s">
        <v>2036</v>
      </c>
      <c r="C639" s="186">
        <v>6.1615362078042725E-3</v>
      </c>
      <c r="D639" s="186">
        <v>0.86561643244739761</v>
      </c>
    </row>
    <row r="640" spans="1:4" ht="27.75" customHeight="1" x14ac:dyDescent="0.25">
      <c r="A640" s="7" t="s">
        <v>2038</v>
      </c>
      <c r="B640" s="8" t="s">
        <v>2039</v>
      </c>
      <c r="C640" s="186">
        <v>2.369247258186169</v>
      </c>
      <c r="D640" s="186">
        <v>26.134990514108964</v>
      </c>
    </row>
    <row r="641" spans="1:4" ht="27.75" customHeight="1" x14ac:dyDescent="0.25">
      <c r="A641" s="7" t="s">
        <v>2040</v>
      </c>
      <c r="B641" s="8" t="s">
        <v>2041</v>
      </c>
      <c r="C641" s="186">
        <v>3.4185567918117092</v>
      </c>
      <c r="D641" s="186">
        <v>15.494353089004141</v>
      </c>
    </row>
    <row r="642" spans="1:4" ht="27.75" customHeight="1" x14ac:dyDescent="0.25">
      <c r="A642" s="7" t="s">
        <v>2042</v>
      </c>
      <c r="B642" s="8" t="s">
        <v>2043</v>
      </c>
      <c r="C642" s="186">
        <v>0.72042066822907858</v>
      </c>
      <c r="D642" s="186">
        <v>16.730639829542159</v>
      </c>
    </row>
    <row r="643" spans="1:4" ht="27.75" customHeight="1" x14ac:dyDescent="0.25">
      <c r="A643" s="7" t="s">
        <v>2044</v>
      </c>
      <c r="B643" s="8" t="s">
        <v>2045</v>
      </c>
      <c r="C643" s="186">
        <v>0.15659988130943994</v>
      </c>
      <c r="D643" s="186">
        <v>13.078455163605923</v>
      </c>
    </row>
    <row r="644" spans="1:4" ht="27.75" customHeight="1" x14ac:dyDescent="0.25">
      <c r="A644" s="7" t="s">
        <v>2046</v>
      </c>
      <c r="B644" s="8" t="s">
        <v>2047</v>
      </c>
      <c r="C644" s="186">
        <v>0.10036498371980374</v>
      </c>
      <c r="D644" s="186">
        <v>1.8889341490471767</v>
      </c>
    </row>
    <row r="645" spans="1:4" ht="27.75" customHeight="1" x14ac:dyDescent="0.25">
      <c r="A645" s="7" t="s">
        <v>2048</v>
      </c>
      <c r="B645" s="8" t="s">
        <v>2049</v>
      </c>
      <c r="C645" s="186">
        <v>-2.1080695966767672E-3</v>
      </c>
      <c r="D645" s="186">
        <v>1.8962833394462155</v>
      </c>
    </row>
    <row r="646" spans="1:4" ht="27.75" customHeight="1" x14ac:dyDescent="0.25">
      <c r="A646" s="7" t="s">
        <v>2050</v>
      </c>
      <c r="B646" s="8" t="s">
        <v>2051</v>
      </c>
      <c r="C646" s="186">
        <v>0</v>
      </c>
      <c r="D646" s="186">
        <v>3.3365571719625642</v>
      </c>
    </row>
    <row r="647" spans="1:4" ht="27.75" customHeight="1" x14ac:dyDescent="0.25">
      <c r="A647" s="7" t="s">
        <v>2052</v>
      </c>
      <c r="B647" s="8" t="s">
        <v>2051</v>
      </c>
      <c r="C647" s="186">
        <v>0</v>
      </c>
      <c r="D647" s="186">
        <v>3.3379232675952855</v>
      </c>
    </row>
    <row r="648" spans="1:4" ht="27.75" customHeight="1" x14ac:dyDescent="0.25">
      <c r="A648" s="7" t="s">
        <v>2053</v>
      </c>
      <c r="B648" s="8" t="s">
        <v>2054</v>
      </c>
      <c r="C648" s="186">
        <v>0.51795624586802069</v>
      </c>
      <c r="D648" s="186">
        <v>5.3494275985580559</v>
      </c>
    </row>
    <row r="649" spans="1:4" ht="27.75" customHeight="1" x14ac:dyDescent="0.25">
      <c r="A649" s="7" t="s">
        <v>2055</v>
      </c>
      <c r="B649" s="8" t="s">
        <v>2056</v>
      </c>
      <c r="C649" s="186">
        <v>0.4341159805924284</v>
      </c>
      <c r="D649" s="186">
        <v>5.0905057570297574</v>
      </c>
    </row>
    <row r="650" spans="1:4" ht="27.75" customHeight="1" x14ac:dyDescent="0.25">
      <c r="A650" s="7" t="s">
        <v>2057</v>
      </c>
      <c r="B650" s="8" t="s">
        <v>2058</v>
      </c>
      <c r="C650" s="186">
        <v>7.4272153870934832E-2</v>
      </c>
      <c r="D650" s="186">
        <v>-0.16091882697058138</v>
      </c>
    </row>
    <row r="651" spans="1:4" ht="27.75" customHeight="1" x14ac:dyDescent="0.25">
      <c r="A651" s="7" t="s">
        <v>2059</v>
      </c>
      <c r="B651" s="8" t="s">
        <v>2060</v>
      </c>
      <c r="C651" s="186">
        <v>4.3900288784411607</v>
      </c>
      <c r="D651" s="186">
        <v>11.164451077131144</v>
      </c>
    </row>
    <row r="652" spans="1:4" ht="27.75" customHeight="1" x14ac:dyDescent="0.25">
      <c r="A652" s="7" t="s">
        <v>2061</v>
      </c>
      <c r="B652" s="8" t="s">
        <v>2062</v>
      </c>
      <c r="C652" s="186">
        <v>0</v>
      </c>
      <c r="D652" s="186">
        <v>16.056931140867178</v>
      </c>
    </row>
    <row r="653" spans="1:4" ht="27.75" customHeight="1" x14ac:dyDescent="0.25">
      <c r="A653" s="7" t="s">
        <v>2063</v>
      </c>
      <c r="B653" s="8" t="s">
        <v>2064</v>
      </c>
      <c r="C653" s="186">
        <v>1.1382953414848165</v>
      </c>
      <c r="D653" s="186">
        <v>3.3855476772266258</v>
      </c>
    </row>
    <row r="654" spans="1:4" ht="27.75" customHeight="1" x14ac:dyDescent="0.25">
      <c r="A654" s="7" t="s">
        <v>2065</v>
      </c>
      <c r="B654" s="8" t="s">
        <v>2064</v>
      </c>
      <c r="C654" s="186">
        <v>1.0989845339975615</v>
      </c>
      <c r="D654" s="186">
        <v>0.57159784561078042</v>
      </c>
    </row>
    <row r="655" spans="1:4" ht="27.75" customHeight="1" x14ac:dyDescent="0.25">
      <c r="A655" s="7" t="s">
        <v>2066</v>
      </c>
      <c r="B655" s="8" t="s">
        <v>2067</v>
      </c>
      <c r="C655" s="186">
        <v>7.3860332087452496E-3</v>
      </c>
      <c r="D655" s="186">
        <v>2.6006476828053313</v>
      </c>
    </row>
    <row r="656" spans="1:4" ht="27.75" customHeight="1" x14ac:dyDescent="0.25">
      <c r="A656" s="7" t="s">
        <v>2068</v>
      </c>
      <c r="B656" s="8" t="s">
        <v>2069</v>
      </c>
      <c r="C656" s="186">
        <v>0</v>
      </c>
      <c r="D656" s="186">
        <v>0.82985061020856432</v>
      </c>
    </row>
    <row r="657" spans="1:4" ht="27.75" customHeight="1" x14ac:dyDescent="0.25">
      <c r="A657" s="7" t="s">
        <v>2070</v>
      </c>
      <c r="B657" s="8" t="s">
        <v>2069</v>
      </c>
      <c r="C657" s="186">
        <v>0</v>
      </c>
      <c r="D657" s="186">
        <v>0.81999783174934437</v>
      </c>
    </row>
    <row r="658" spans="1:4" ht="27.75" customHeight="1" x14ac:dyDescent="0.25">
      <c r="A658" s="7" t="s">
        <v>2071</v>
      </c>
      <c r="B658" s="8" t="s">
        <v>2072</v>
      </c>
      <c r="C658" s="186">
        <v>0</v>
      </c>
      <c r="D658" s="186">
        <v>0.96572902498660718</v>
      </c>
    </row>
    <row r="659" spans="1:4" ht="27.75" customHeight="1" x14ac:dyDescent="0.25">
      <c r="A659" s="7" t="s">
        <v>2073</v>
      </c>
      <c r="B659" s="8" t="s">
        <v>2072</v>
      </c>
      <c r="C659" s="186">
        <v>0</v>
      </c>
      <c r="D659" s="186">
        <v>1.6993247093136574</v>
      </c>
    </row>
    <row r="660" spans="1:4" ht="27.75" customHeight="1" x14ac:dyDescent="0.25">
      <c r="A660" s="7" t="s">
        <v>2074</v>
      </c>
      <c r="B660" s="8" t="s">
        <v>2075</v>
      </c>
      <c r="C660" s="186">
        <v>0</v>
      </c>
      <c r="D660" s="186">
        <v>2.1752662039178863</v>
      </c>
    </row>
    <row r="661" spans="1:4" ht="27.75" customHeight="1" x14ac:dyDescent="0.25">
      <c r="A661" s="7" t="s">
        <v>2076</v>
      </c>
      <c r="B661" s="8" t="s">
        <v>2077</v>
      </c>
      <c r="C661" s="186">
        <v>0.21803140371207425</v>
      </c>
      <c r="D661" s="186">
        <v>-0.64002936215121953</v>
      </c>
    </row>
    <row r="662" spans="1:4" ht="27.75" customHeight="1" x14ac:dyDescent="0.25">
      <c r="A662" s="7" t="s">
        <v>2078</v>
      </c>
      <c r="B662" s="8" t="s">
        <v>2079</v>
      </c>
      <c r="C662" s="186">
        <v>1.2111274170402971E-2</v>
      </c>
      <c r="D662" s="186">
        <v>17.658352175616962</v>
      </c>
    </row>
    <row r="663" spans="1:4" ht="27.75" customHeight="1" x14ac:dyDescent="0.25">
      <c r="A663" s="7" t="s">
        <v>2080</v>
      </c>
      <c r="B663" s="8" t="s">
        <v>2081</v>
      </c>
      <c r="C663" s="186">
        <v>2.4070045346587738</v>
      </c>
      <c r="D663" s="186">
        <v>4.7492848375983252</v>
      </c>
    </row>
    <row r="664" spans="1:4" ht="27.75" customHeight="1" x14ac:dyDescent="0.25">
      <c r="A664" s="7" t="s">
        <v>2082</v>
      </c>
      <c r="B664" s="8" t="s">
        <v>2083</v>
      </c>
      <c r="C664" s="186">
        <v>0.61964120052412452</v>
      </c>
      <c r="D664" s="186">
        <v>13.931645746204758</v>
      </c>
    </row>
    <row r="665" spans="1:4" ht="27.75" customHeight="1" x14ac:dyDescent="0.25">
      <c r="A665" s="7" t="s">
        <v>2084</v>
      </c>
      <c r="B665" s="8" t="s">
        <v>2085</v>
      </c>
      <c r="C665" s="186">
        <v>0.88577441908738108</v>
      </c>
      <c r="D665" s="186">
        <v>16.951479707848328</v>
      </c>
    </row>
    <row r="666" spans="1:4" ht="27.75" customHeight="1" x14ac:dyDescent="0.25">
      <c r="A666" s="7" t="s">
        <v>2086</v>
      </c>
      <c r="B666" s="8" t="s">
        <v>2087</v>
      </c>
      <c r="C666" s="186">
        <v>0.50331080556162999</v>
      </c>
      <c r="D666" s="186">
        <v>8.80206276368774</v>
      </c>
    </row>
    <row r="667" spans="1:4" ht="27.75" customHeight="1" x14ac:dyDescent="0.25">
      <c r="A667" s="7" t="s">
        <v>2088</v>
      </c>
      <c r="B667" s="8" t="s">
        <v>2087</v>
      </c>
      <c r="C667" s="186">
        <v>0.27524057575561256</v>
      </c>
      <c r="D667" s="186">
        <v>8.9417046939991334</v>
      </c>
    </row>
    <row r="668" spans="1:4" ht="27.75" customHeight="1" x14ac:dyDescent="0.25">
      <c r="A668" s="7" t="s">
        <v>2089</v>
      </c>
      <c r="B668" s="8" t="s">
        <v>2090</v>
      </c>
      <c r="C668" s="186">
        <v>0.90199468603437594</v>
      </c>
      <c r="D668" s="186">
        <v>11.882547677173562</v>
      </c>
    </row>
    <row r="669" spans="1:4" ht="27.75" customHeight="1" x14ac:dyDescent="0.25">
      <c r="A669" s="7" t="s">
        <v>2091</v>
      </c>
      <c r="B669" s="8" t="s">
        <v>2092</v>
      </c>
      <c r="C669" s="186">
        <v>0.40269371663099718</v>
      </c>
      <c r="D669" s="186">
        <v>12.325047536073907</v>
      </c>
    </row>
    <row r="670" spans="1:4" ht="27.75" customHeight="1" x14ac:dyDescent="0.25">
      <c r="A670" s="7" t="s">
        <v>2093</v>
      </c>
      <c r="B670" s="8" t="s">
        <v>2094</v>
      </c>
      <c r="C670" s="186">
        <v>1.9235885813273472</v>
      </c>
      <c r="D670" s="186">
        <v>6.7241525776032942</v>
      </c>
    </row>
    <row r="671" spans="1:4" ht="27.75" customHeight="1" x14ac:dyDescent="0.25">
      <c r="A671" s="7" t="s">
        <v>2095</v>
      </c>
      <c r="B671" s="8" t="s">
        <v>2096</v>
      </c>
      <c r="C671" s="186">
        <v>2.614510560344395</v>
      </c>
      <c r="D671" s="186">
        <v>22.952918523827009</v>
      </c>
    </row>
    <row r="672" spans="1:4" ht="27.75" customHeight="1" x14ac:dyDescent="0.25">
      <c r="A672" s="7" t="s">
        <v>2097</v>
      </c>
      <c r="B672" s="8" t="s">
        <v>2098</v>
      </c>
      <c r="C672" s="186">
        <v>0.6028726125266336</v>
      </c>
      <c r="D672" s="186">
        <v>1.9951612563850989</v>
      </c>
    </row>
    <row r="673" spans="1:4" ht="27.75" customHeight="1" x14ac:dyDescent="0.25">
      <c r="A673" s="7" t="s">
        <v>2099</v>
      </c>
      <c r="B673" s="8" t="s">
        <v>2100</v>
      </c>
      <c r="C673" s="186">
        <v>0.81336906517529239</v>
      </c>
      <c r="D673" s="186">
        <v>26.149342874925665</v>
      </c>
    </row>
    <row r="674" spans="1:4" ht="27.75" customHeight="1" x14ac:dyDescent="0.25">
      <c r="A674" s="7" t="s">
        <v>2101</v>
      </c>
      <c r="B674" s="8" t="s">
        <v>2102</v>
      </c>
      <c r="C674" s="186">
        <v>0.12646830427585432</v>
      </c>
      <c r="D674" s="186">
        <v>13.033800971859909</v>
      </c>
    </row>
    <row r="675" spans="1:4" ht="27.75" customHeight="1" x14ac:dyDescent="0.25">
      <c r="A675" s="7" t="s">
        <v>2103</v>
      </c>
      <c r="B675" s="8" t="s">
        <v>2104</v>
      </c>
      <c r="C675" s="186">
        <v>-0.20025422121662384</v>
      </c>
      <c r="D675" s="186">
        <v>6.667688163449748</v>
      </c>
    </row>
    <row r="676" spans="1:4" ht="27.75" customHeight="1" x14ac:dyDescent="0.25">
      <c r="A676" s="7" t="s">
        <v>2105</v>
      </c>
      <c r="B676" s="8" t="s">
        <v>2106</v>
      </c>
      <c r="C676" s="186">
        <v>0</v>
      </c>
      <c r="D676" s="186">
        <v>4.0415890952557074</v>
      </c>
    </row>
    <row r="677" spans="1:4" ht="27.75" customHeight="1" x14ac:dyDescent="0.25">
      <c r="A677" s="7" t="s">
        <v>2107</v>
      </c>
      <c r="B677" s="8" t="s">
        <v>2108</v>
      </c>
      <c r="C677" s="186">
        <v>8.4837527729197688E-3</v>
      </c>
      <c r="D677" s="186">
        <v>3.7750224425210517</v>
      </c>
    </row>
    <row r="678" spans="1:4" ht="27.75" customHeight="1" x14ac:dyDescent="0.25">
      <c r="A678" s="7" t="s">
        <v>2109</v>
      </c>
      <c r="B678" s="8" t="s">
        <v>2110</v>
      </c>
      <c r="C678" s="186">
        <v>0.74912306399572703</v>
      </c>
      <c r="D678" s="186">
        <v>9.3803491424018759</v>
      </c>
    </row>
    <row r="679" spans="1:4" ht="27.75" customHeight="1" x14ac:dyDescent="0.25">
      <c r="A679" s="7" t="s">
        <v>2111</v>
      </c>
      <c r="B679" s="8" t="s">
        <v>2112</v>
      </c>
      <c r="C679" s="186">
        <v>2.1593468641967899</v>
      </c>
      <c r="D679" s="186">
        <v>5.1314285099339427</v>
      </c>
    </row>
    <row r="680" spans="1:4" ht="27.75" customHeight="1" x14ac:dyDescent="0.25">
      <c r="A680" s="7" t="s">
        <v>2113</v>
      </c>
      <c r="B680" s="8" t="s">
        <v>2114</v>
      </c>
      <c r="C680" s="186">
        <v>2.8732973941840427</v>
      </c>
      <c r="D680" s="186">
        <v>21.012729052546511</v>
      </c>
    </row>
    <row r="681" spans="1:4" ht="27.75" customHeight="1" x14ac:dyDescent="0.25">
      <c r="A681" s="7" t="s">
        <v>2115</v>
      </c>
      <c r="B681" s="8" t="s">
        <v>2116</v>
      </c>
      <c r="C681" s="186">
        <v>1.1237334838628569E-2</v>
      </c>
      <c r="D681" s="186">
        <v>0.71341535694108105</v>
      </c>
    </row>
    <row r="682" spans="1:4" ht="27.75" customHeight="1" x14ac:dyDescent="0.25">
      <c r="A682" s="7" t="s">
        <v>2117</v>
      </c>
      <c r="B682" s="8" t="s">
        <v>2118</v>
      </c>
      <c r="C682" s="186">
        <v>9.5423591905226451E-2</v>
      </c>
      <c r="D682" s="186">
        <v>0.94509715199751421</v>
      </c>
    </row>
    <row r="683" spans="1:4" ht="27.75" customHeight="1" x14ac:dyDescent="0.25">
      <c r="A683" s="7" t="s">
        <v>2119</v>
      </c>
      <c r="B683" s="8" t="s">
        <v>2120</v>
      </c>
      <c r="C683" s="186">
        <v>2.5464990419023361</v>
      </c>
      <c r="D683" s="186">
        <v>25.451175322324779</v>
      </c>
    </row>
    <row r="684" spans="1:4" ht="27.75" customHeight="1" x14ac:dyDescent="0.25">
      <c r="A684" s="7" t="s">
        <v>2121</v>
      </c>
      <c r="B684" s="8" t="s">
        <v>2122</v>
      </c>
      <c r="C684" s="186">
        <v>7.3689068805162343E-3</v>
      </c>
      <c r="D684" s="186">
        <v>0.51044973423992279</v>
      </c>
    </row>
    <row r="685" spans="1:4" ht="27.75" customHeight="1" x14ac:dyDescent="0.25">
      <c r="A685" s="7" t="s">
        <v>2123</v>
      </c>
      <c r="B685" s="8" t="s">
        <v>2124</v>
      </c>
      <c r="C685" s="186">
        <v>0.5990032537767791</v>
      </c>
      <c r="D685" s="186">
        <v>9.7770885520758117</v>
      </c>
    </row>
    <row r="686" spans="1:4" ht="27.75" customHeight="1" x14ac:dyDescent="0.25">
      <c r="A686" s="7" t="s">
        <v>2125</v>
      </c>
      <c r="B686" s="8" t="s">
        <v>2126</v>
      </c>
      <c r="C686" s="186">
        <v>0.36513339907898612</v>
      </c>
      <c r="D686" s="186">
        <v>8.246371927561551</v>
      </c>
    </row>
    <row r="687" spans="1:4" ht="27.75" customHeight="1" x14ac:dyDescent="0.25">
      <c r="A687" s="7" t="s">
        <v>2127</v>
      </c>
      <c r="B687" s="8" t="s">
        <v>2128</v>
      </c>
      <c r="C687" s="186">
        <v>1.5146025152720117</v>
      </c>
      <c r="D687" s="186">
        <v>19.42044158939645</v>
      </c>
    </row>
    <row r="688" spans="1:4" ht="27.75" customHeight="1" x14ac:dyDescent="0.25">
      <c r="A688" s="7" t="s">
        <v>2129</v>
      </c>
      <c r="B688" s="8" t="s">
        <v>2130</v>
      </c>
      <c r="C688" s="186">
        <v>-1.8625707496841032E-2</v>
      </c>
      <c r="D688" s="186">
        <v>16.58434080008935</v>
      </c>
    </row>
    <row r="689" spans="1:4" ht="27.75" customHeight="1" x14ac:dyDescent="0.25">
      <c r="A689" s="7" t="s">
        <v>2131</v>
      </c>
      <c r="B689" s="8" t="s">
        <v>2132</v>
      </c>
      <c r="C689" s="186">
        <v>2.7646441538079776</v>
      </c>
      <c r="D689" s="186">
        <v>9.010085154833634</v>
      </c>
    </row>
    <row r="690" spans="1:4" ht="27.75" customHeight="1" x14ac:dyDescent="0.25">
      <c r="A690" s="7" t="s">
        <v>2133</v>
      </c>
      <c r="B690" s="8" t="s">
        <v>2134</v>
      </c>
      <c r="C690" s="186">
        <v>1.7239270564151352</v>
      </c>
      <c r="D690" s="186">
        <v>-2.281534218797824</v>
      </c>
    </row>
    <row r="691" spans="1:4" ht="27.75" customHeight="1" x14ac:dyDescent="0.25">
      <c r="A691" s="7" t="s">
        <v>2135</v>
      </c>
      <c r="B691" s="8" t="s">
        <v>2136</v>
      </c>
      <c r="C691" s="186">
        <v>0.20764011445370023</v>
      </c>
      <c r="D691" s="186">
        <v>7.7120964279732744</v>
      </c>
    </row>
    <row r="692" spans="1:4" ht="27.75" customHeight="1" x14ac:dyDescent="0.25">
      <c r="A692" s="7" t="s">
        <v>2137</v>
      </c>
      <c r="B692" s="8" t="s">
        <v>2138</v>
      </c>
      <c r="C692" s="186">
        <v>1.2555682107678521</v>
      </c>
      <c r="D692" s="186">
        <v>17.83269610830283</v>
      </c>
    </row>
    <row r="693" spans="1:4" ht="27.75" customHeight="1" x14ac:dyDescent="0.25">
      <c r="A693" s="7" t="s">
        <v>2139</v>
      </c>
      <c r="B693" s="8" t="s">
        <v>2140</v>
      </c>
      <c r="C693" s="186">
        <v>8.7516919823334816E-2</v>
      </c>
      <c r="D693" s="186">
        <v>20.053260418742664</v>
      </c>
    </row>
    <row r="694" spans="1:4" ht="27.75" customHeight="1" x14ac:dyDescent="0.25">
      <c r="A694" s="7" t="s">
        <v>2141</v>
      </c>
      <c r="B694" s="8" t="s">
        <v>2142</v>
      </c>
      <c r="C694" s="186">
        <v>0.56767659004188964</v>
      </c>
      <c r="D694" s="186">
        <v>1.6966108822328945</v>
      </c>
    </row>
    <row r="695" spans="1:4" ht="27.75" customHeight="1" x14ac:dyDescent="0.25">
      <c r="A695" s="7" t="s">
        <v>2143</v>
      </c>
      <c r="B695" s="8" t="s">
        <v>2144</v>
      </c>
      <c r="C695" s="186">
        <v>9.5541420040286623E-2</v>
      </c>
      <c r="D695" s="186">
        <v>8.0939451587427591</v>
      </c>
    </row>
    <row r="696" spans="1:4" ht="27.75" customHeight="1" x14ac:dyDescent="0.25">
      <c r="A696" s="7" t="s">
        <v>2145</v>
      </c>
      <c r="B696" s="8" t="s">
        <v>2146</v>
      </c>
      <c r="C696" s="186">
        <v>0.38958232741765664</v>
      </c>
      <c r="D696" s="186">
        <v>21.757644459949645</v>
      </c>
    </row>
    <row r="697" spans="1:4" ht="27.75" customHeight="1" x14ac:dyDescent="0.25">
      <c r="A697" s="7" t="s">
        <v>2147</v>
      </c>
      <c r="B697" s="8" t="s">
        <v>2148</v>
      </c>
      <c r="C697" s="186">
        <v>0.34379463561206014</v>
      </c>
      <c r="D697" s="186">
        <v>6.325437840793529</v>
      </c>
    </row>
    <row r="698" spans="1:4" ht="27.75" customHeight="1" x14ac:dyDescent="0.25">
      <c r="A698" s="7" t="s">
        <v>2149</v>
      </c>
      <c r="B698" s="8" t="s">
        <v>2150</v>
      </c>
      <c r="C698" s="186">
        <v>2.9552950906246735E-2</v>
      </c>
      <c r="D698" s="186">
        <v>0.51845829078469496</v>
      </c>
    </row>
    <row r="699" spans="1:4" ht="27.75" customHeight="1" x14ac:dyDescent="0.25">
      <c r="A699" s="7" t="s">
        <v>2151</v>
      </c>
      <c r="B699" s="8" t="s">
        <v>2152</v>
      </c>
      <c r="C699" s="186">
        <v>-1.5764300796068786E-2</v>
      </c>
      <c r="D699" s="186">
        <v>11.102631812738311</v>
      </c>
    </row>
    <row r="700" spans="1:4" ht="27.75" customHeight="1" x14ac:dyDescent="0.25">
      <c r="A700" s="7" t="s">
        <v>2153</v>
      </c>
      <c r="B700" s="8" t="s">
        <v>2154</v>
      </c>
      <c r="C700" s="186">
        <v>0.42171674520614782</v>
      </c>
      <c r="D700" s="186">
        <v>3.822460961255735</v>
      </c>
    </row>
    <row r="701" spans="1:4" ht="27.75" customHeight="1" x14ac:dyDescent="0.25">
      <c r="A701" s="7" t="s">
        <v>2155</v>
      </c>
      <c r="B701" s="8" t="s">
        <v>2156</v>
      </c>
      <c r="C701" s="186">
        <v>-0.236899125365784</v>
      </c>
      <c r="D701" s="186">
        <v>1.4183150486606269</v>
      </c>
    </row>
    <row r="702" spans="1:4" ht="27.75" customHeight="1" x14ac:dyDescent="0.25">
      <c r="A702" s="7" t="s">
        <v>2157</v>
      </c>
      <c r="B702" s="8" t="s">
        <v>2158</v>
      </c>
      <c r="C702" s="186">
        <v>0.67872930020716238</v>
      </c>
      <c r="D702" s="186">
        <v>10.172857685162583</v>
      </c>
    </row>
    <row r="703" spans="1:4" ht="27.75" customHeight="1" x14ac:dyDescent="0.25">
      <c r="A703" s="7" t="s">
        <v>2159</v>
      </c>
      <c r="B703" s="8" t="s">
        <v>2160</v>
      </c>
      <c r="C703" s="186">
        <v>2.4728653734720885</v>
      </c>
      <c r="D703" s="186">
        <v>15.090790454921349</v>
      </c>
    </row>
    <row r="704" spans="1:4" ht="27.75" customHeight="1" x14ac:dyDescent="0.25">
      <c r="A704" s="7" t="s">
        <v>2161</v>
      </c>
      <c r="B704" s="8" t="s">
        <v>2162</v>
      </c>
      <c r="C704" s="186">
        <v>0.69384252148794068</v>
      </c>
      <c r="D704" s="186">
        <v>3.3016226605970873</v>
      </c>
    </row>
    <row r="705" spans="1:4" ht="27.75" customHeight="1" x14ac:dyDescent="0.25">
      <c r="A705" s="7" t="s">
        <v>2163</v>
      </c>
      <c r="B705" s="8" t="s">
        <v>2164</v>
      </c>
      <c r="C705" s="186">
        <v>2.9296453798034214</v>
      </c>
      <c r="D705" s="186">
        <v>12.569737907043049</v>
      </c>
    </row>
    <row r="706" spans="1:4" ht="27.75" customHeight="1" x14ac:dyDescent="0.25">
      <c r="A706" s="7" t="s">
        <v>2165</v>
      </c>
      <c r="B706" s="8" t="s">
        <v>2166</v>
      </c>
      <c r="C706" s="186">
        <v>1.0397994934085995</v>
      </c>
      <c r="D706" s="186">
        <v>4.9035557861999806</v>
      </c>
    </row>
    <row r="707" spans="1:4" ht="27.75" customHeight="1" x14ac:dyDescent="0.25">
      <c r="A707" s="7" t="s">
        <v>2167</v>
      </c>
      <c r="B707" s="8" t="s">
        <v>2168</v>
      </c>
      <c r="C707" s="186">
        <v>0.4535652279702943</v>
      </c>
      <c r="D707" s="186">
        <v>14.567989331748569</v>
      </c>
    </row>
    <row r="708" spans="1:4" ht="27.75" customHeight="1" x14ac:dyDescent="0.25">
      <c r="A708" s="7" t="s">
        <v>2169</v>
      </c>
      <c r="B708" s="8" t="s">
        <v>2170</v>
      </c>
      <c r="C708" s="186">
        <v>1.0946444231462946</v>
      </c>
      <c r="D708" s="186">
        <v>2.8979099857069643</v>
      </c>
    </row>
    <row r="709" spans="1:4" ht="27.75" customHeight="1" x14ac:dyDescent="0.25">
      <c r="A709" s="7" t="s">
        <v>2171</v>
      </c>
      <c r="B709" s="8" t="s">
        <v>2172</v>
      </c>
      <c r="C709" s="186">
        <v>0.7125960284857864</v>
      </c>
      <c r="D709" s="186">
        <v>8.0361180026382346</v>
      </c>
    </row>
    <row r="710" spans="1:4" ht="27.75" customHeight="1" x14ac:dyDescent="0.25">
      <c r="A710" s="7" t="s">
        <v>2173</v>
      </c>
      <c r="B710" s="8" t="s">
        <v>2174</v>
      </c>
      <c r="C710" s="186">
        <v>1.2438715580718813</v>
      </c>
      <c r="D710" s="186">
        <v>25.733091665920934</v>
      </c>
    </row>
    <row r="711" spans="1:4" ht="27.75" customHeight="1" x14ac:dyDescent="0.25">
      <c r="A711" s="7" t="s">
        <v>2175</v>
      </c>
      <c r="B711" s="8" t="s">
        <v>2176</v>
      </c>
      <c r="C711" s="186">
        <v>0</v>
      </c>
      <c r="D711" s="186">
        <v>5.3604904945134049</v>
      </c>
    </row>
    <row r="712" spans="1:4" ht="27.75" customHeight="1" x14ac:dyDescent="0.25">
      <c r="A712" s="7" t="s">
        <v>2177</v>
      </c>
      <c r="B712" s="8" t="s">
        <v>2176</v>
      </c>
      <c r="C712" s="186">
        <v>0</v>
      </c>
      <c r="D712" s="186">
        <v>5.3616092135857452</v>
      </c>
    </row>
    <row r="713" spans="1:4" ht="27.75" customHeight="1" x14ac:dyDescent="0.25">
      <c r="A713" s="7" t="s">
        <v>2178</v>
      </c>
      <c r="B713" s="8" t="s">
        <v>2179</v>
      </c>
      <c r="C713" s="186">
        <v>8.068751349209943E-3</v>
      </c>
      <c r="D713" s="186">
        <v>14.357460689566151</v>
      </c>
    </row>
    <row r="714" spans="1:4" ht="27.75" customHeight="1" x14ac:dyDescent="0.25">
      <c r="A714" s="7" t="s">
        <v>2180</v>
      </c>
      <c r="B714" s="8" t="s">
        <v>2179</v>
      </c>
      <c r="C714" s="186">
        <v>8.0375518027659097E-3</v>
      </c>
      <c r="D714" s="186">
        <v>8.9877101860946169</v>
      </c>
    </row>
    <row r="715" spans="1:4" ht="27.75" customHeight="1" x14ac:dyDescent="0.25">
      <c r="A715" s="7" t="s">
        <v>2181</v>
      </c>
      <c r="B715" s="8" t="s">
        <v>2182</v>
      </c>
      <c r="C715" s="186">
        <v>8.0848861183755876</v>
      </c>
      <c r="D715" s="186">
        <v>-1.5834763161382139</v>
      </c>
    </row>
    <row r="716" spans="1:4" ht="27.75" customHeight="1" x14ac:dyDescent="0.25">
      <c r="A716" s="7" t="s">
        <v>2183</v>
      </c>
      <c r="B716" s="8" t="s">
        <v>2184</v>
      </c>
      <c r="C716" s="186">
        <v>0.80036218323521813</v>
      </c>
      <c r="D716" s="186">
        <v>-4.8284626181771086</v>
      </c>
    </row>
    <row r="717" spans="1:4" ht="27.75" customHeight="1" x14ac:dyDescent="0.25">
      <c r="A717" s="7" t="s">
        <v>2185</v>
      </c>
      <c r="B717" s="8" t="s">
        <v>2186</v>
      </c>
      <c r="C717" s="186">
        <v>2.6344814761371751</v>
      </c>
      <c r="D717" s="186">
        <v>19.179364128717062</v>
      </c>
    </row>
    <row r="718" spans="1:4" ht="27.75" customHeight="1" x14ac:dyDescent="0.25">
      <c r="A718" s="7" t="s">
        <v>2187</v>
      </c>
      <c r="B718" s="8" t="s">
        <v>2188</v>
      </c>
      <c r="C718" s="186">
        <v>1.9589966100747589</v>
      </c>
      <c r="D718" s="186">
        <v>22.039556706042987</v>
      </c>
    </row>
    <row r="719" spans="1:4" ht="27.75" customHeight="1" x14ac:dyDescent="0.25">
      <c r="A719" s="7" t="s">
        <v>2189</v>
      </c>
      <c r="B719" s="8" t="s">
        <v>2190</v>
      </c>
      <c r="C719" s="186">
        <v>0.96522211461665841</v>
      </c>
      <c r="D719" s="186">
        <v>5.8862001917357301</v>
      </c>
    </row>
    <row r="720" spans="1:4" ht="27.75" customHeight="1" x14ac:dyDescent="0.25">
      <c r="A720" s="7" t="s">
        <v>2191</v>
      </c>
      <c r="B720" s="8" t="s">
        <v>2192</v>
      </c>
      <c r="C720" s="186">
        <v>0.232435606027112</v>
      </c>
      <c r="D720" s="186">
        <v>-0.67652802146176438</v>
      </c>
    </row>
    <row r="721" spans="1:4" ht="27.75" customHeight="1" x14ac:dyDescent="0.25">
      <c r="A721" s="7" t="s">
        <v>2193</v>
      </c>
      <c r="B721" s="8" t="s">
        <v>2194</v>
      </c>
      <c r="C721" s="186">
        <v>1.2722861994127234E-2</v>
      </c>
      <c r="D721" s="186">
        <v>21.669836133217004</v>
      </c>
    </row>
    <row r="722" spans="1:4" ht="27.75" customHeight="1" x14ac:dyDescent="0.25">
      <c r="A722" s="7" t="s">
        <v>2195</v>
      </c>
      <c r="B722" s="8" t="s">
        <v>2196</v>
      </c>
      <c r="C722" s="186">
        <v>0.15920946687240861</v>
      </c>
      <c r="D722" s="186">
        <v>-3.1088345860537537E-2</v>
      </c>
    </row>
    <row r="723" spans="1:4" ht="27.75" customHeight="1" x14ac:dyDescent="0.25">
      <c r="A723" s="7" t="s">
        <v>2197</v>
      </c>
      <c r="B723" s="8" t="s">
        <v>2198</v>
      </c>
      <c r="C723" s="186">
        <v>0.34097427651573181</v>
      </c>
      <c r="D723" s="186">
        <v>1.6846009778415416</v>
      </c>
    </row>
    <row r="724" spans="1:4" ht="27.75" customHeight="1" x14ac:dyDescent="0.25">
      <c r="A724" s="7" t="s">
        <v>2199</v>
      </c>
      <c r="B724" s="8" t="s">
        <v>2198</v>
      </c>
      <c r="C724" s="186">
        <v>0.34322307028692312</v>
      </c>
      <c r="D724" s="186">
        <v>-0.39331929263315546</v>
      </c>
    </row>
    <row r="725" spans="1:4" ht="27.75" customHeight="1" x14ac:dyDescent="0.25">
      <c r="A725" s="7" t="s">
        <v>2200</v>
      </c>
      <c r="B725" s="8" t="s">
        <v>2201</v>
      </c>
      <c r="C725" s="186">
        <v>-0.28831963389861148</v>
      </c>
      <c r="D725" s="186">
        <v>5.5151880894288654</v>
      </c>
    </row>
    <row r="726" spans="1:4" ht="27.75" customHeight="1" x14ac:dyDescent="0.25">
      <c r="A726" s="7" t="s">
        <v>2202</v>
      </c>
      <c r="B726" s="8" t="s">
        <v>2203</v>
      </c>
      <c r="C726" s="186">
        <v>-1.41094144661085E-2</v>
      </c>
      <c r="D726" s="186">
        <v>-1.7173452775281111</v>
      </c>
    </row>
    <row r="727" spans="1:4" ht="27.75" customHeight="1" x14ac:dyDescent="0.25">
      <c r="A727" s="7" t="s">
        <v>2204</v>
      </c>
      <c r="B727" s="8" t="s">
        <v>2205</v>
      </c>
      <c r="C727" s="186">
        <v>0</v>
      </c>
      <c r="D727" s="186">
        <v>5.6881569024501317</v>
      </c>
    </row>
    <row r="728" spans="1:4" ht="27.75" customHeight="1" x14ac:dyDescent="0.25">
      <c r="A728" s="7" t="s">
        <v>2206</v>
      </c>
      <c r="B728" s="8" t="s">
        <v>2207</v>
      </c>
      <c r="C728" s="186">
        <v>3.965116994484517</v>
      </c>
      <c r="D728" s="186">
        <v>-0.59062063098736184</v>
      </c>
    </row>
    <row r="729" spans="1:4" ht="27.75" customHeight="1" x14ac:dyDescent="0.25">
      <c r="A729" s="7" t="s">
        <v>2208</v>
      </c>
      <c r="B729" s="8" t="s">
        <v>2209</v>
      </c>
      <c r="C729" s="186">
        <v>0.16730980157845038</v>
      </c>
      <c r="D729" s="186">
        <v>26.952762030053009</v>
      </c>
    </row>
    <row r="730" spans="1:4" ht="27.75" customHeight="1" x14ac:dyDescent="0.25">
      <c r="A730" s="7" t="s">
        <v>2210</v>
      </c>
      <c r="B730" s="8" t="s">
        <v>2211</v>
      </c>
      <c r="C730" s="186">
        <v>2.3940517619658666</v>
      </c>
      <c r="D730" s="186">
        <v>8.2463543230573855</v>
      </c>
    </row>
    <row r="731" spans="1:4" ht="27.75" customHeight="1" x14ac:dyDescent="0.25">
      <c r="A731" s="7" t="s">
        <v>2212</v>
      </c>
      <c r="B731" s="8" t="s">
        <v>2213</v>
      </c>
      <c r="C731" s="186">
        <v>3.8408439210697344E-2</v>
      </c>
      <c r="D731" s="186">
        <v>0.38380178160598338</v>
      </c>
    </row>
    <row r="732" spans="1:4" ht="27.75" customHeight="1" x14ac:dyDescent="0.25">
      <c r="A732" s="7" t="s">
        <v>2214</v>
      </c>
      <c r="B732" s="8" t="s">
        <v>2215</v>
      </c>
      <c r="C732" s="186">
        <v>0.77428890842261033</v>
      </c>
      <c r="D732" s="186">
        <v>11.944545977247259</v>
      </c>
    </row>
    <row r="733" spans="1:4" ht="27.75" customHeight="1" x14ac:dyDescent="0.25">
      <c r="A733" s="7" t="s">
        <v>2216</v>
      </c>
      <c r="B733" s="8" t="s">
        <v>2217</v>
      </c>
      <c r="C733" s="186">
        <v>3.7561965780896114E-2</v>
      </c>
      <c r="D733" s="186">
        <v>1.90914544069298</v>
      </c>
    </row>
    <row r="734" spans="1:4" ht="27.75" customHeight="1" x14ac:dyDescent="0.25">
      <c r="A734" s="7" t="s">
        <v>2218</v>
      </c>
      <c r="B734" s="8" t="s">
        <v>2219</v>
      </c>
      <c r="C734" s="186">
        <v>1.1358212954418949</v>
      </c>
      <c r="D734" s="186">
        <v>11.530805270748761</v>
      </c>
    </row>
    <row r="735" spans="1:4" ht="27.75" customHeight="1" x14ac:dyDescent="0.25">
      <c r="A735" s="7" t="s">
        <v>2220</v>
      </c>
      <c r="B735" s="8" t="s">
        <v>2221</v>
      </c>
      <c r="C735" s="186">
        <v>0.10652057261875367</v>
      </c>
      <c r="D735" s="186">
        <v>3.4797581974370209</v>
      </c>
    </row>
    <row r="736" spans="1:4" ht="27.75" customHeight="1" x14ac:dyDescent="0.25">
      <c r="A736" s="7" t="s">
        <v>2222</v>
      </c>
      <c r="B736" s="8" t="s">
        <v>2221</v>
      </c>
      <c r="C736" s="186">
        <v>0.12413783872258222</v>
      </c>
      <c r="D736" s="186">
        <v>6.3559531764587387</v>
      </c>
    </row>
    <row r="737" spans="1:4" ht="27.75" customHeight="1" x14ac:dyDescent="0.25">
      <c r="A737" s="7" t="s">
        <v>2223</v>
      </c>
      <c r="B737" s="8" t="s">
        <v>2224</v>
      </c>
      <c r="C737" s="186">
        <v>1.5274147472624233</v>
      </c>
      <c r="D737" s="186">
        <v>24.211766189707337</v>
      </c>
    </row>
    <row r="738" spans="1:4" ht="27.75" customHeight="1" x14ac:dyDescent="0.25">
      <c r="A738" s="7" t="s">
        <v>2225</v>
      </c>
      <c r="B738" s="8" t="s">
        <v>2226</v>
      </c>
      <c r="C738" s="186">
        <v>0</v>
      </c>
      <c r="D738" s="186">
        <v>0.82550139518063981</v>
      </c>
    </row>
    <row r="739" spans="1:4" ht="27.75" customHeight="1" x14ac:dyDescent="0.25">
      <c r="A739" s="7" t="s">
        <v>2227</v>
      </c>
      <c r="B739" s="8" t="s">
        <v>2226</v>
      </c>
      <c r="C739" s="186">
        <v>0.33305130836627522</v>
      </c>
      <c r="D739" s="186">
        <v>0.84847215880836968</v>
      </c>
    </row>
    <row r="740" spans="1:4" ht="27.75" customHeight="1" x14ac:dyDescent="0.25">
      <c r="A740" s="7" t="s">
        <v>2228</v>
      </c>
      <c r="B740" s="8" t="s">
        <v>2229</v>
      </c>
      <c r="C740" s="186">
        <v>0.96938227189926196</v>
      </c>
      <c r="D740" s="186">
        <v>1.8651504810733885</v>
      </c>
    </row>
    <row r="741" spans="1:4" ht="27.75" customHeight="1" x14ac:dyDescent="0.25">
      <c r="A741" s="7" t="s">
        <v>2230</v>
      </c>
      <c r="B741" s="8" t="s">
        <v>2231</v>
      </c>
      <c r="C741" s="186">
        <v>-2.5001499545129326</v>
      </c>
      <c r="D741" s="186">
        <v>13.102489993818629</v>
      </c>
    </row>
    <row r="742" spans="1:4" ht="27.75" customHeight="1" x14ac:dyDescent="0.25">
      <c r="A742" s="7" t="s">
        <v>2232</v>
      </c>
      <c r="B742" s="8" t="s">
        <v>2233</v>
      </c>
      <c r="C742" s="186">
        <v>1.3271005652693151</v>
      </c>
      <c r="D742" s="186">
        <v>14.843431092025938</v>
      </c>
    </row>
    <row r="743" spans="1:4" ht="27.75" customHeight="1" x14ac:dyDescent="0.25">
      <c r="A743" s="7" t="s">
        <v>2234</v>
      </c>
      <c r="B743" s="8" t="s">
        <v>2235</v>
      </c>
      <c r="C743" s="186">
        <v>1.3903393508322486</v>
      </c>
      <c r="D743" s="186">
        <v>7.8823024403524018</v>
      </c>
    </row>
    <row r="744" spans="1:4" ht="27.75" customHeight="1" x14ac:dyDescent="0.25">
      <c r="A744" s="7" t="s">
        <v>2236</v>
      </c>
      <c r="B744" s="8" t="s">
        <v>2237</v>
      </c>
      <c r="C744" s="186">
        <v>3.3125960256604028</v>
      </c>
      <c r="D744" s="186">
        <v>16.041312158225402</v>
      </c>
    </row>
    <row r="745" spans="1:4" ht="27.75" customHeight="1" x14ac:dyDescent="0.25">
      <c r="A745" s="7" t="s">
        <v>2238</v>
      </c>
      <c r="B745" s="8" t="s">
        <v>2239</v>
      </c>
      <c r="C745" s="186">
        <v>0.49856812033847342</v>
      </c>
      <c r="D745" s="186">
        <v>5.5359746071936193</v>
      </c>
    </row>
    <row r="746" spans="1:4" ht="27.75" customHeight="1" x14ac:dyDescent="0.25">
      <c r="A746" s="7" t="s">
        <v>2240</v>
      </c>
      <c r="B746" s="8" t="s">
        <v>2241</v>
      </c>
      <c r="C746" s="186">
        <v>1.8480599134492122</v>
      </c>
      <c r="D746" s="186">
        <v>7.8760354753920367</v>
      </c>
    </row>
    <row r="747" spans="1:4" ht="27.75" customHeight="1" x14ac:dyDescent="0.25">
      <c r="A747" s="7" t="s">
        <v>2242</v>
      </c>
      <c r="B747" s="8" t="s">
        <v>2241</v>
      </c>
      <c r="C747" s="186">
        <v>0.47972477566281563</v>
      </c>
      <c r="D747" s="186">
        <v>7.0398448848549764</v>
      </c>
    </row>
    <row r="748" spans="1:4" ht="27.75" customHeight="1" x14ac:dyDescent="0.25">
      <c r="A748" s="7" t="s">
        <v>2243</v>
      </c>
      <c r="B748" s="8" t="s">
        <v>2244</v>
      </c>
      <c r="C748" s="186">
        <v>0.79244650640056669</v>
      </c>
      <c r="D748" s="186">
        <v>9.4809988140506967</v>
      </c>
    </row>
    <row r="749" spans="1:4" ht="27.75" customHeight="1" x14ac:dyDescent="0.25">
      <c r="A749" s="7" t="s">
        <v>2245</v>
      </c>
      <c r="B749" s="8" t="s">
        <v>2246</v>
      </c>
      <c r="C749" s="186">
        <v>0.19474367733676684</v>
      </c>
      <c r="D749" s="186">
        <v>3.9005149409495403</v>
      </c>
    </row>
    <row r="750" spans="1:4" ht="27.75" customHeight="1" x14ac:dyDescent="0.25">
      <c r="A750" s="7" t="s">
        <v>2247</v>
      </c>
      <c r="B750" s="8" t="s">
        <v>2248</v>
      </c>
      <c r="C750" s="186">
        <v>0.11556392234275302</v>
      </c>
      <c r="D750" s="186">
        <v>6.5408068083125528</v>
      </c>
    </row>
    <row r="751" spans="1:4" ht="27.75" customHeight="1" x14ac:dyDescent="0.25">
      <c r="A751" s="7" t="s">
        <v>2249</v>
      </c>
      <c r="B751" s="8" t="s">
        <v>2250</v>
      </c>
      <c r="C751" s="186">
        <v>2.7920721626498581</v>
      </c>
      <c r="D751" s="186">
        <v>6.9179780875096366</v>
      </c>
    </row>
    <row r="752" spans="1:4" ht="27.75" customHeight="1" x14ac:dyDescent="0.25">
      <c r="A752" s="7" t="s">
        <v>2251</v>
      </c>
      <c r="B752" s="8" t="s">
        <v>2252</v>
      </c>
      <c r="C752" s="186">
        <v>1.0146455558758765</v>
      </c>
      <c r="D752" s="186">
        <v>16.056717852157462</v>
      </c>
    </row>
    <row r="753" spans="1:4" ht="27.75" customHeight="1" x14ac:dyDescent="0.25">
      <c r="A753" s="7" t="s">
        <v>2253</v>
      </c>
      <c r="B753" s="8" t="s">
        <v>2254</v>
      </c>
      <c r="C753" s="186">
        <v>0</v>
      </c>
      <c r="D753" s="186">
        <v>0.66356938126798481</v>
      </c>
    </row>
    <row r="754" spans="1:4" ht="27.75" customHeight="1" x14ac:dyDescent="0.25">
      <c r="A754" s="7" t="s">
        <v>2255</v>
      </c>
      <c r="B754" s="8" t="s">
        <v>2256</v>
      </c>
      <c r="C754" s="186">
        <v>0.28781957765135247</v>
      </c>
      <c r="D754" s="186">
        <v>16.447356063377395</v>
      </c>
    </row>
    <row r="755" spans="1:4" ht="27.75" customHeight="1" x14ac:dyDescent="0.25">
      <c r="A755" s="7" t="s">
        <v>2257</v>
      </c>
      <c r="B755" s="8" t="s">
        <v>2258</v>
      </c>
      <c r="C755" s="186">
        <v>-0.29689766394203265</v>
      </c>
      <c r="D755" s="186">
        <v>-2.5163710822845875</v>
      </c>
    </row>
    <row r="756" spans="1:4" ht="27.75" customHeight="1" x14ac:dyDescent="0.25">
      <c r="A756" s="7" t="s">
        <v>2259</v>
      </c>
      <c r="B756" s="8" t="s">
        <v>2260</v>
      </c>
      <c r="C756" s="186">
        <v>1.4994908297620652E-2</v>
      </c>
      <c r="D756" s="186">
        <v>9.578244905126498</v>
      </c>
    </row>
    <row r="757" spans="1:4" ht="27.75" customHeight="1" x14ac:dyDescent="0.25">
      <c r="A757" s="7" t="s">
        <v>2261</v>
      </c>
      <c r="B757" s="8" t="s">
        <v>2262</v>
      </c>
      <c r="C757" s="186">
        <v>3.3314158263278943</v>
      </c>
      <c r="D757" s="186">
        <v>24.715579142686977</v>
      </c>
    </row>
    <row r="758" spans="1:4" ht="27.75" customHeight="1" x14ac:dyDescent="0.25">
      <c r="A758" s="7" t="s">
        <v>2263</v>
      </c>
      <c r="B758" s="8" t="s">
        <v>2264</v>
      </c>
      <c r="C758" s="186">
        <v>8.0063670913278304E-2</v>
      </c>
      <c r="D758" s="186">
        <v>9.893869816958583</v>
      </c>
    </row>
    <row r="759" spans="1:4" ht="27.75" customHeight="1" x14ac:dyDescent="0.25">
      <c r="A759" s="7" t="s">
        <v>2265</v>
      </c>
      <c r="B759" s="8" t="s">
        <v>2266</v>
      </c>
      <c r="C759" s="186">
        <v>0.23477107285556603</v>
      </c>
      <c r="D759" s="186">
        <v>5.383821201801671E-2</v>
      </c>
    </row>
    <row r="760" spans="1:4" ht="27.75" customHeight="1" x14ac:dyDescent="0.25">
      <c r="A760" s="7" t="s">
        <v>2267</v>
      </c>
      <c r="B760" s="8" t="s">
        <v>2266</v>
      </c>
      <c r="C760" s="186">
        <v>0.23470319523259545</v>
      </c>
      <c r="D760" s="186">
        <v>5.2797452761358964E-2</v>
      </c>
    </row>
    <row r="761" spans="1:4" ht="27.75" customHeight="1" x14ac:dyDescent="0.25">
      <c r="A761" s="7" t="s">
        <v>2268</v>
      </c>
      <c r="B761" s="8" t="s">
        <v>2269</v>
      </c>
      <c r="C761" s="186">
        <v>0</v>
      </c>
      <c r="D761" s="186">
        <v>0.70222333384495972</v>
      </c>
    </row>
    <row r="762" spans="1:4" ht="27.75" customHeight="1" x14ac:dyDescent="0.25">
      <c r="A762" s="7" t="s">
        <v>2270</v>
      </c>
      <c r="B762" s="8" t="s">
        <v>2271</v>
      </c>
      <c r="C762" s="186">
        <v>0.42795136270776868</v>
      </c>
      <c r="D762" s="186">
        <v>21.510903167303624</v>
      </c>
    </row>
    <row r="763" spans="1:4" ht="27.75" customHeight="1" x14ac:dyDescent="0.25">
      <c r="A763" s="7" t="s">
        <v>2272</v>
      </c>
      <c r="B763" s="8" t="s">
        <v>2273</v>
      </c>
      <c r="C763" s="186">
        <v>0.28163237067674163</v>
      </c>
      <c r="D763" s="186">
        <v>1.678622937975756</v>
      </c>
    </row>
    <row r="764" spans="1:4" ht="27.75" customHeight="1" x14ac:dyDescent="0.25">
      <c r="A764" s="7" t="s">
        <v>2274</v>
      </c>
      <c r="B764" s="8" t="s">
        <v>2275</v>
      </c>
      <c r="C764" s="186">
        <v>0.28989240698819568</v>
      </c>
      <c r="D764" s="186">
        <v>4.8134203612218451</v>
      </c>
    </row>
    <row r="765" spans="1:4" ht="27.75" customHeight="1" x14ac:dyDescent="0.25">
      <c r="A765" s="7" t="s">
        <v>2276</v>
      </c>
      <c r="B765" s="8" t="s">
        <v>2277</v>
      </c>
      <c r="C765" s="186">
        <v>2.1817797618662746</v>
      </c>
      <c r="D765" s="186">
        <v>14.716880857520692</v>
      </c>
    </row>
    <row r="766" spans="1:4" ht="27.75" customHeight="1" x14ac:dyDescent="0.25">
      <c r="A766" s="7" t="s">
        <v>2278</v>
      </c>
      <c r="B766" s="8" t="s">
        <v>2279</v>
      </c>
      <c r="C766" s="186">
        <v>0.87290328772587489</v>
      </c>
      <c r="D766" s="186">
        <v>2.001239632779459</v>
      </c>
    </row>
    <row r="767" spans="1:4" ht="27.75" customHeight="1" x14ac:dyDescent="0.25">
      <c r="A767" s="7" t="s">
        <v>2280</v>
      </c>
      <c r="B767" s="8" t="s">
        <v>2281</v>
      </c>
      <c r="C767" s="186">
        <v>2.0780072048254459</v>
      </c>
      <c r="D767" s="186">
        <v>6.6591147688528061</v>
      </c>
    </row>
    <row r="768" spans="1:4" ht="27.75" customHeight="1" x14ac:dyDescent="0.25">
      <c r="A768" s="7" t="s">
        <v>2282</v>
      </c>
      <c r="B768" s="8" t="s">
        <v>2283</v>
      </c>
      <c r="C768" s="186">
        <v>8.0487220123539344E-2</v>
      </c>
      <c r="D768" s="186">
        <v>-0.45198526228830127</v>
      </c>
    </row>
    <row r="769" spans="1:4" ht="27.75" customHeight="1" x14ac:dyDescent="0.25">
      <c r="A769" s="7" t="s">
        <v>2284</v>
      </c>
      <c r="B769" s="8" t="s">
        <v>2285</v>
      </c>
      <c r="C769" s="186">
        <v>0.55997327479185055</v>
      </c>
      <c r="D769" s="186">
        <v>7.3755731026708276</v>
      </c>
    </row>
    <row r="770" spans="1:4" ht="27.75" customHeight="1" x14ac:dyDescent="0.25">
      <c r="A770" s="7" t="s">
        <v>2286</v>
      </c>
      <c r="B770" s="8" t="s">
        <v>2287</v>
      </c>
      <c r="C770" s="186">
        <v>1.1951170852157338</v>
      </c>
      <c r="D770" s="186">
        <v>2.785664794670236</v>
      </c>
    </row>
    <row r="771" spans="1:4" ht="27.75" customHeight="1" x14ac:dyDescent="0.25">
      <c r="A771" s="7" t="s">
        <v>2288</v>
      </c>
      <c r="B771" s="8" t="s">
        <v>2289</v>
      </c>
      <c r="C771" s="186">
        <v>4.5616822395207928</v>
      </c>
      <c r="D771" s="186">
        <v>46.767595860820251</v>
      </c>
    </row>
    <row r="772" spans="1:4" ht="27.75" customHeight="1" x14ac:dyDescent="0.25">
      <c r="A772" s="7" t="s">
        <v>2290</v>
      </c>
      <c r="B772" s="8" t="s">
        <v>2291</v>
      </c>
      <c r="C772" s="186">
        <v>1.500761171886E-2</v>
      </c>
      <c r="D772" s="186">
        <v>-0.24871710958169996</v>
      </c>
    </row>
    <row r="773" spans="1:4" ht="27.75" customHeight="1" x14ac:dyDescent="0.25">
      <c r="A773" s="7" t="s">
        <v>2292</v>
      </c>
      <c r="B773" s="8" t="s">
        <v>2293</v>
      </c>
      <c r="C773" s="186">
        <v>2.0221019451724591</v>
      </c>
      <c r="D773" s="186">
        <v>9.9628642622832508</v>
      </c>
    </row>
    <row r="774" spans="1:4" ht="27.75" customHeight="1" x14ac:dyDescent="0.25">
      <c r="A774" s="7" t="s">
        <v>2294</v>
      </c>
      <c r="B774" s="8" t="s">
        <v>2295</v>
      </c>
      <c r="C774" s="186">
        <v>0</v>
      </c>
      <c r="D774" s="186">
        <v>2.7535701839165792E-2</v>
      </c>
    </row>
    <row r="775" spans="1:4" ht="27.75" customHeight="1" x14ac:dyDescent="0.25">
      <c r="A775" s="7" t="s">
        <v>2296</v>
      </c>
      <c r="B775" s="8" t="s">
        <v>2297</v>
      </c>
      <c r="C775" s="186">
        <v>3.3238755591429774</v>
      </c>
      <c r="D775" s="186">
        <v>10.602863892926337</v>
      </c>
    </row>
    <row r="776" spans="1:4" ht="27.75" customHeight="1" x14ac:dyDescent="0.25">
      <c r="A776" s="7" t="s">
        <v>2298</v>
      </c>
      <c r="B776" s="8" t="s">
        <v>2299</v>
      </c>
      <c r="C776" s="186">
        <v>4.3059653094074564E-3</v>
      </c>
      <c r="D776" s="186">
        <v>4.1393842231449796</v>
      </c>
    </row>
    <row r="777" spans="1:4" ht="27.75" customHeight="1" x14ac:dyDescent="0.25">
      <c r="A777" s="7" t="s">
        <v>2300</v>
      </c>
      <c r="B777" s="8" t="s">
        <v>2299</v>
      </c>
      <c r="C777" s="186">
        <v>0.148739922504105</v>
      </c>
      <c r="D777" s="186">
        <v>7.7345401449730797</v>
      </c>
    </row>
    <row r="778" spans="1:4" ht="27.75" customHeight="1" x14ac:dyDescent="0.25">
      <c r="A778" s="7" t="s">
        <v>2301</v>
      </c>
      <c r="B778" s="8" t="s">
        <v>2302</v>
      </c>
      <c r="C778" s="186">
        <v>0.42090679476881276</v>
      </c>
      <c r="D778" s="186">
        <v>6.9369650361988207</v>
      </c>
    </row>
    <row r="779" spans="1:4" ht="27.75" customHeight="1" x14ac:dyDescent="0.25">
      <c r="A779" s="7" t="s">
        <v>2303</v>
      </c>
      <c r="B779" s="8" t="s">
        <v>2304</v>
      </c>
      <c r="C779" s="186">
        <v>0.28138660124846476</v>
      </c>
      <c r="D779" s="186">
        <v>3.6524623214235099</v>
      </c>
    </row>
    <row r="780" spans="1:4" ht="27.75" customHeight="1" x14ac:dyDescent="0.25">
      <c r="A780" s="7" t="s">
        <v>2305</v>
      </c>
      <c r="B780" s="8" t="s">
        <v>2306</v>
      </c>
      <c r="C780" s="186">
        <v>0.26700416872941135</v>
      </c>
      <c r="D780" s="186">
        <v>5.1788965136531031</v>
      </c>
    </row>
    <row r="781" spans="1:4" ht="27.75" customHeight="1" x14ac:dyDescent="0.25">
      <c r="A781" s="7" t="s">
        <v>2307</v>
      </c>
      <c r="B781" s="8" t="s">
        <v>2308</v>
      </c>
      <c r="C781" s="186">
        <v>6.9775136018053796E-2</v>
      </c>
      <c r="D781" s="186">
        <v>0.14255039142808104</v>
      </c>
    </row>
    <row r="782" spans="1:4" ht="27.75" customHeight="1" x14ac:dyDescent="0.25">
      <c r="A782" s="7" t="s">
        <v>2309</v>
      </c>
      <c r="B782" s="8" t="s">
        <v>2310</v>
      </c>
      <c r="C782" s="186">
        <v>5.4946745190978002E-2</v>
      </c>
      <c r="D782" s="186">
        <v>9.6427507454403933</v>
      </c>
    </row>
    <row r="783" spans="1:4" ht="27.75" customHeight="1" x14ac:dyDescent="0.25">
      <c r="A783" s="7" t="s">
        <v>2311</v>
      </c>
      <c r="B783" s="8" t="s">
        <v>2312</v>
      </c>
      <c r="C783" s="186">
        <v>4.3274287385307184E-2</v>
      </c>
      <c r="D783" s="186">
        <v>4.166077413619214</v>
      </c>
    </row>
    <row r="784" spans="1:4" ht="27.75" customHeight="1" x14ac:dyDescent="0.25">
      <c r="A784" s="7" t="s">
        <v>2313</v>
      </c>
      <c r="B784" s="8" t="s">
        <v>2314</v>
      </c>
      <c r="C784" s="186">
        <v>0.37568590055163426</v>
      </c>
      <c r="D784" s="186">
        <v>6.1401113759624861</v>
      </c>
    </row>
    <row r="785" spans="1:4" ht="27.75" customHeight="1" x14ac:dyDescent="0.25">
      <c r="A785" s="7" t="s">
        <v>2315</v>
      </c>
      <c r="B785" s="8" t="s">
        <v>2316</v>
      </c>
      <c r="C785" s="186">
        <v>2.9292720548867938E-2</v>
      </c>
      <c r="D785" s="186">
        <v>6.4605550410224346</v>
      </c>
    </row>
    <row r="786" spans="1:4" ht="27.75" customHeight="1" x14ac:dyDescent="0.25">
      <c r="A786" s="7" t="s">
        <v>2317</v>
      </c>
      <c r="B786" s="8" t="s">
        <v>2318</v>
      </c>
      <c r="C786" s="186">
        <v>3.9736482328833096E-3</v>
      </c>
      <c r="D786" s="186">
        <v>2.1135770555951869</v>
      </c>
    </row>
    <row r="787" spans="1:4" ht="27.75" customHeight="1" x14ac:dyDescent="0.25">
      <c r="A787" s="7" t="s">
        <v>2319</v>
      </c>
      <c r="B787" s="8" t="s">
        <v>2320</v>
      </c>
      <c r="C787" s="186">
        <v>2.6500208981755575</v>
      </c>
      <c r="D787" s="186">
        <v>19.5510435078344</v>
      </c>
    </row>
    <row r="788" spans="1:4" ht="27.75" customHeight="1" x14ac:dyDescent="0.25">
      <c r="A788" s="7" t="s">
        <v>2321</v>
      </c>
      <c r="B788" s="8" t="s">
        <v>2322</v>
      </c>
      <c r="C788" s="186">
        <v>0.67071967154769241</v>
      </c>
      <c r="D788" s="186">
        <v>26.103608605417726</v>
      </c>
    </row>
    <row r="789" spans="1:4" ht="27.75" customHeight="1" x14ac:dyDescent="0.25">
      <c r="A789" s="7" t="s">
        <v>2323</v>
      </c>
      <c r="B789" s="8" t="s">
        <v>2324</v>
      </c>
      <c r="C789" s="186">
        <v>5.852540789437221E-2</v>
      </c>
      <c r="D789" s="186">
        <v>5.8174588210105664</v>
      </c>
    </row>
    <row r="790" spans="1:4" ht="27.75" customHeight="1" x14ac:dyDescent="0.25">
      <c r="A790" s="7" t="s">
        <v>2325</v>
      </c>
      <c r="B790" s="8" t="s">
        <v>2326</v>
      </c>
      <c r="C790" s="186">
        <v>1.1766293726060064</v>
      </c>
      <c r="D790" s="186">
        <v>3.9292545397632197</v>
      </c>
    </row>
    <row r="791" spans="1:4" ht="27.75" customHeight="1" x14ac:dyDescent="0.25">
      <c r="A791" s="7" t="s">
        <v>2327</v>
      </c>
      <c r="B791" s="8" t="s">
        <v>2328</v>
      </c>
      <c r="C791" s="186">
        <v>1.9734822340451277</v>
      </c>
      <c r="D791" s="186">
        <v>11.724106080861368</v>
      </c>
    </row>
    <row r="792" spans="1:4" ht="27.75" customHeight="1" x14ac:dyDescent="0.25">
      <c r="A792" s="7" t="s">
        <v>2329</v>
      </c>
      <c r="B792" s="8" t="s">
        <v>2330</v>
      </c>
      <c r="C792" s="186">
        <v>0.80164821100666095</v>
      </c>
      <c r="D792" s="186">
        <v>9.5057738865418795</v>
      </c>
    </row>
    <row r="793" spans="1:4" ht="27.75" customHeight="1" x14ac:dyDescent="0.25">
      <c r="A793" s="7" t="s">
        <v>2331</v>
      </c>
      <c r="B793" s="8" t="s">
        <v>2332</v>
      </c>
      <c r="C793" s="186">
        <v>0.21053980132046546</v>
      </c>
      <c r="D793" s="186">
        <v>11.815978944405792</v>
      </c>
    </row>
    <row r="794" spans="1:4" ht="27.75" customHeight="1" x14ac:dyDescent="0.25">
      <c r="A794" s="7" t="s">
        <v>2333</v>
      </c>
      <c r="B794" s="8" t="s">
        <v>2334</v>
      </c>
      <c r="C794" s="186">
        <v>0.3536243810592623</v>
      </c>
      <c r="D794" s="186">
        <v>6.8233127318023161</v>
      </c>
    </row>
    <row r="795" spans="1:4" ht="27.75" customHeight="1" x14ac:dyDescent="0.25">
      <c r="A795" s="7" t="s">
        <v>2335</v>
      </c>
      <c r="B795" s="8" t="s">
        <v>2336</v>
      </c>
      <c r="C795" s="186">
        <v>9.7743105384027835</v>
      </c>
      <c r="D795" s="186">
        <v>2.0687112059615211</v>
      </c>
    </row>
    <row r="796" spans="1:4" ht="27.75" customHeight="1" x14ac:dyDescent="0.25">
      <c r="A796" s="7" t="s">
        <v>2337</v>
      </c>
      <c r="B796" s="8" t="s">
        <v>2338</v>
      </c>
      <c r="C796" s="186">
        <v>2.5161283283231239</v>
      </c>
      <c r="D796" s="186">
        <v>8.9745065876512182</v>
      </c>
    </row>
    <row r="797" spans="1:4" ht="27.75" customHeight="1" x14ac:dyDescent="0.25">
      <c r="A797" s="7" t="s">
        <v>2339</v>
      </c>
      <c r="B797" s="8" t="s">
        <v>2340</v>
      </c>
      <c r="C797" s="186">
        <v>1.5925794809346523</v>
      </c>
      <c r="D797" s="186">
        <v>12.950294057325054</v>
      </c>
    </row>
    <row r="798" spans="1:4" ht="27.75" customHeight="1" x14ac:dyDescent="0.25">
      <c r="A798" s="7" t="s">
        <v>2341</v>
      </c>
      <c r="B798" s="8" t="s">
        <v>2342</v>
      </c>
      <c r="C798" s="186">
        <v>0.96411516516291351</v>
      </c>
      <c r="D798" s="186">
        <v>7.3181057758300678</v>
      </c>
    </row>
    <row r="799" spans="1:4" ht="27.75" customHeight="1" x14ac:dyDescent="0.25">
      <c r="A799" s="7" t="s">
        <v>2343</v>
      </c>
      <c r="B799" s="8" t="s">
        <v>2344</v>
      </c>
      <c r="C799" s="186">
        <v>3.074934468715218E-2</v>
      </c>
      <c r="D799" s="186">
        <v>13.776304868464379</v>
      </c>
    </row>
    <row r="800" spans="1:4" ht="27.75" customHeight="1" x14ac:dyDescent="0.25">
      <c r="A800" s="7" t="s">
        <v>2345</v>
      </c>
      <c r="B800" s="8" t="s">
        <v>2346</v>
      </c>
      <c r="C800" s="186">
        <v>0.12830942937673723</v>
      </c>
      <c r="D800" s="186">
        <v>0.3477181033071689</v>
      </c>
    </row>
    <row r="801" spans="1:4" ht="27.75" customHeight="1" x14ac:dyDescent="0.25">
      <c r="A801" s="7" t="s">
        <v>2347</v>
      </c>
      <c r="B801" s="8" t="s">
        <v>2348</v>
      </c>
      <c r="C801" s="186">
        <v>1.3993994047423444</v>
      </c>
      <c r="D801" s="186">
        <v>5.7268944705391238</v>
      </c>
    </row>
    <row r="802" spans="1:4" ht="27.75" customHeight="1" x14ac:dyDescent="0.25">
      <c r="A802" s="7" t="s">
        <v>2349</v>
      </c>
      <c r="B802" s="8" t="s">
        <v>2350</v>
      </c>
      <c r="C802" s="186">
        <v>0.29876588052896358</v>
      </c>
      <c r="D802" s="186">
        <v>3.1220977648442458</v>
      </c>
    </row>
    <row r="803" spans="1:4" ht="27.75" customHeight="1" x14ac:dyDescent="0.25">
      <c r="A803" s="7" t="s">
        <v>2351</v>
      </c>
      <c r="B803" s="8" t="s">
        <v>2352</v>
      </c>
      <c r="C803" s="186">
        <v>0.36187172799779954</v>
      </c>
      <c r="D803" s="186">
        <v>24.177613344814034</v>
      </c>
    </row>
    <row r="804" spans="1:4" ht="27.75" customHeight="1" x14ac:dyDescent="0.25">
      <c r="A804" s="7" t="s">
        <v>2353</v>
      </c>
      <c r="B804" s="8" t="s">
        <v>2354</v>
      </c>
      <c r="C804" s="186">
        <v>2.8620654243796322</v>
      </c>
      <c r="D804" s="186">
        <v>23.859155500952077</v>
      </c>
    </row>
    <row r="805" spans="1:4" ht="27.75" customHeight="1" x14ac:dyDescent="0.25">
      <c r="A805" s="7" t="s">
        <v>2355</v>
      </c>
      <c r="B805" s="8" t="s">
        <v>2356</v>
      </c>
      <c r="C805" s="186">
        <v>1.5249736757336096</v>
      </c>
      <c r="D805" s="186">
        <v>12.017760141123659</v>
      </c>
    </row>
    <row r="806" spans="1:4" ht="27.75" customHeight="1" x14ac:dyDescent="0.25">
      <c r="A806" s="7" t="s">
        <v>2357</v>
      </c>
      <c r="B806" s="8" t="s">
        <v>2358</v>
      </c>
      <c r="C806" s="186">
        <v>3.623698024294292</v>
      </c>
      <c r="D806" s="186">
        <v>17.50768779396833</v>
      </c>
    </row>
    <row r="807" spans="1:4" ht="27.75" customHeight="1" x14ac:dyDescent="0.25">
      <c r="A807" s="7" t="s">
        <v>2359</v>
      </c>
      <c r="B807" s="8" t="s">
        <v>2360</v>
      </c>
      <c r="C807" s="186">
        <v>4.2571021545592391E-2</v>
      </c>
      <c r="D807" s="186">
        <v>7.2337727708787491E-3</v>
      </c>
    </row>
    <row r="808" spans="1:4" ht="27.75" customHeight="1" x14ac:dyDescent="0.25">
      <c r="A808" s="7" t="s">
        <v>2361</v>
      </c>
      <c r="B808" s="8" t="s">
        <v>2362</v>
      </c>
      <c r="C808" s="186">
        <v>1.0637716802692447</v>
      </c>
      <c r="D808" s="186">
        <v>-0.16885919735949534</v>
      </c>
    </row>
    <row r="809" spans="1:4" ht="27.75" customHeight="1" x14ac:dyDescent="0.25">
      <c r="A809" s="7" t="s">
        <v>2363</v>
      </c>
      <c r="B809" s="8" t="s">
        <v>2364</v>
      </c>
      <c r="C809" s="186">
        <v>0.40675557479933011</v>
      </c>
      <c r="D809" s="186">
        <v>-5.2985752592650801</v>
      </c>
    </row>
    <row r="810" spans="1:4" ht="27.75" customHeight="1" x14ac:dyDescent="0.25">
      <c r="A810" s="7" t="s">
        <v>2365</v>
      </c>
      <c r="B810" s="8" t="s">
        <v>2366</v>
      </c>
      <c r="C810" s="186">
        <v>0.15214985073227003</v>
      </c>
      <c r="D810" s="186">
        <v>11.783175595005204</v>
      </c>
    </row>
    <row r="811" spans="1:4" ht="27.75" customHeight="1" x14ac:dyDescent="0.25">
      <c r="A811" s="7" t="s">
        <v>2367</v>
      </c>
      <c r="B811" s="8" t="s">
        <v>2368</v>
      </c>
      <c r="C811" s="186">
        <v>2.4362870583947256</v>
      </c>
      <c r="D811" s="186">
        <v>20.360418171400116</v>
      </c>
    </row>
    <row r="812" spans="1:4" ht="27.75" customHeight="1" x14ac:dyDescent="0.25">
      <c r="A812" s="7" t="s">
        <v>2369</v>
      </c>
      <c r="B812" s="8" t="s">
        <v>2370</v>
      </c>
      <c r="C812" s="186">
        <v>-2.8759714582821984E-2</v>
      </c>
      <c r="D812" s="186">
        <v>8.9886082238031548</v>
      </c>
    </row>
    <row r="813" spans="1:4" ht="27.75" customHeight="1" x14ac:dyDescent="0.25">
      <c r="A813" s="7" t="s">
        <v>2371</v>
      </c>
      <c r="B813" s="8" t="s">
        <v>2372</v>
      </c>
      <c r="C813" s="186">
        <v>1.5813324811947924</v>
      </c>
      <c r="D813" s="186">
        <v>23.074989904381091</v>
      </c>
    </row>
    <row r="814" spans="1:4" ht="27.75" customHeight="1" x14ac:dyDescent="0.25">
      <c r="A814" s="7" t="s">
        <v>2373</v>
      </c>
      <c r="B814" s="8" t="s">
        <v>2374</v>
      </c>
      <c r="C814" s="186">
        <v>0.83615363980532187</v>
      </c>
      <c r="D814" s="186">
        <v>8.2442671113308652</v>
      </c>
    </row>
    <row r="815" spans="1:4" ht="27.75" customHeight="1" x14ac:dyDescent="0.25">
      <c r="A815" s="7" t="s">
        <v>2375</v>
      </c>
      <c r="B815" s="8" t="s">
        <v>2376</v>
      </c>
      <c r="C815" s="186">
        <v>1.1185096062858679</v>
      </c>
      <c r="D815" s="186">
        <v>10.461565902422315</v>
      </c>
    </row>
    <row r="816" spans="1:4" ht="27.75" customHeight="1" x14ac:dyDescent="0.25">
      <c r="A816" s="7" t="s">
        <v>2377</v>
      </c>
      <c r="B816" s="8" t="s">
        <v>2378</v>
      </c>
      <c r="C816" s="186">
        <v>0.74582604698126254</v>
      </c>
      <c r="D816" s="186">
        <v>12.247445291913301</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CF6A-9794-4093-8B78-9B8372E7D314}">
  <sheetPr>
    <pageSetUpPr fitToPage="1"/>
  </sheetPr>
  <dimension ref="A1:G762"/>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NGED East Midlands Area (GSP Group _B)"</f>
        <v>Southern Electric Power Distribution plc - Effective from 1 April 2027 - Final Nodal/Zonal charges in NGED East Midlands Area (GSP Group _B)</v>
      </c>
      <c r="B2" s="404"/>
      <c r="C2" s="404"/>
      <c r="D2" s="405"/>
    </row>
    <row r="3" spans="1:7" ht="60.75" customHeight="1" x14ac:dyDescent="0.25">
      <c r="A3" s="21" t="s">
        <v>2379</v>
      </c>
      <c r="B3" s="21" t="s">
        <v>2380</v>
      </c>
      <c r="C3" s="21" t="s">
        <v>2381</v>
      </c>
      <c r="D3" s="21" t="s">
        <v>2382</v>
      </c>
    </row>
    <row r="4" spans="1:7" ht="21.75" customHeight="1" x14ac:dyDescent="0.25">
      <c r="A4" s="203" t="s">
        <v>8452</v>
      </c>
      <c r="B4" s="186" t="s">
        <v>709</v>
      </c>
      <c r="C4" s="204">
        <v>5.0105752394203069</v>
      </c>
      <c r="D4" s="204" t="s">
        <v>709</v>
      </c>
    </row>
    <row r="5" spans="1:7" ht="33" customHeight="1" x14ac:dyDescent="0.25">
      <c r="A5" s="203" t="s">
        <v>8453</v>
      </c>
      <c r="B5" s="186" t="s">
        <v>709</v>
      </c>
      <c r="C5" s="204" t="s">
        <v>709</v>
      </c>
      <c r="D5" s="204" t="s">
        <v>709</v>
      </c>
    </row>
    <row r="6" spans="1:7" ht="21.75" customHeight="1" x14ac:dyDescent="0.25">
      <c r="A6" s="203" t="s">
        <v>8454</v>
      </c>
      <c r="B6" s="186" t="s">
        <v>709</v>
      </c>
      <c r="C6" s="204">
        <v>0.67058445136835887</v>
      </c>
      <c r="D6" s="204" t="s">
        <v>709</v>
      </c>
    </row>
    <row r="7" spans="1:7" ht="21.75" customHeight="1" x14ac:dyDescent="0.25">
      <c r="A7" s="203" t="s">
        <v>8455</v>
      </c>
      <c r="B7" s="186" t="s">
        <v>8452</v>
      </c>
      <c r="C7" s="204">
        <v>2.4450336625842848</v>
      </c>
      <c r="D7" s="204" t="s">
        <v>709</v>
      </c>
    </row>
    <row r="8" spans="1:7" ht="21.75" customHeight="1" x14ac:dyDescent="0.25">
      <c r="A8" s="203" t="s">
        <v>8456</v>
      </c>
      <c r="B8" s="186" t="s">
        <v>8454</v>
      </c>
      <c r="C8" s="204">
        <v>3.4304197468413871</v>
      </c>
      <c r="D8" s="204" t="s">
        <v>709</v>
      </c>
    </row>
    <row r="9" spans="1:7" ht="21.75" customHeight="1" x14ac:dyDescent="0.25">
      <c r="A9" s="203" t="s">
        <v>8457</v>
      </c>
      <c r="B9" s="186" t="s">
        <v>8454</v>
      </c>
      <c r="C9" s="204">
        <v>0.43379339126952027</v>
      </c>
      <c r="D9" s="204" t="s">
        <v>709</v>
      </c>
    </row>
    <row r="10" spans="1:7" ht="21.75" customHeight="1" x14ac:dyDescent="0.25">
      <c r="A10" s="203" t="s">
        <v>8458</v>
      </c>
      <c r="B10" s="186" t="s">
        <v>8454</v>
      </c>
      <c r="C10" s="204">
        <v>4.5091168723975237</v>
      </c>
      <c r="D10" s="204" t="s">
        <v>709</v>
      </c>
    </row>
    <row r="11" spans="1:7" ht="21.75" customHeight="1" x14ac:dyDescent="0.25">
      <c r="A11" s="203" t="s">
        <v>8459</v>
      </c>
      <c r="B11" s="186" t="s">
        <v>8454</v>
      </c>
      <c r="C11" s="204">
        <v>4.1642505819890463</v>
      </c>
      <c r="D11" s="204" t="s">
        <v>709</v>
      </c>
    </row>
    <row r="12" spans="1:7" ht="21.75" customHeight="1" x14ac:dyDescent="0.25">
      <c r="A12" s="203" t="s">
        <v>8460</v>
      </c>
      <c r="B12" s="186" t="s">
        <v>8454</v>
      </c>
      <c r="C12" s="204">
        <v>7.3446407171724593</v>
      </c>
      <c r="D12" s="204" t="s">
        <v>709</v>
      </c>
    </row>
    <row r="13" spans="1:7" ht="21.75" customHeight="1" x14ac:dyDescent="0.25">
      <c r="A13" s="203" t="s">
        <v>8461</v>
      </c>
      <c r="B13" s="186" t="s">
        <v>8452</v>
      </c>
      <c r="C13" s="204" t="s">
        <v>709</v>
      </c>
      <c r="D13" s="204" t="s">
        <v>709</v>
      </c>
    </row>
    <row r="14" spans="1:7" ht="21.75" customHeight="1" x14ac:dyDescent="0.25">
      <c r="A14" s="203" t="s">
        <v>8462</v>
      </c>
      <c r="B14" s="186" t="s">
        <v>8452</v>
      </c>
      <c r="C14" s="204">
        <v>4.3989374272633119</v>
      </c>
      <c r="D14" s="204" t="s">
        <v>709</v>
      </c>
    </row>
    <row r="15" spans="1:7" ht="21.75" customHeight="1" x14ac:dyDescent="0.25">
      <c r="A15" s="203" t="s">
        <v>8463</v>
      </c>
      <c r="B15" s="186" t="s">
        <v>8454</v>
      </c>
      <c r="C15" s="204">
        <v>2.2853758000006335</v>
      </c>
      <c r="D15" s="204" t="s">
        <v>709</v>
      </c>
    </row>
    <row r="16" spans="1:7" ht="21.75" customHeight="1" x14ac:dyDescent="0.25">
      <c r="A16" s="203" t="s">
        <v>8464</v>
      </c>
      <c r="B16" s="186" t="s">
        <v>8453</v>
      </c>
      <c r="C16" s="204">
        <v>2.2271276591205176</v>
      </c>
      <c r="D16" s="204" t="s">
        <v>709</v>
      </c>
    </row>
    <row r="17" spans="1:4" ht="21.75" customHeight="1" x14ac:dyDescent="0.25">
      <c r="A17" s="203" t="s">
        <v>8465</v>
      </c>
      <c r="B17" s="186" t="s">
        <v>8454</v>
      </c>
      <c r="C17" s="204">
        <v>4.9780215092153792</v>
      </c>
      <c r="D17" s="204" t="s">
        <v>709</v>
      </c>
    </row>
    <row r="18" spans="1:4" ht="21.75" customHeight="1" x14ac:dyDescent="0.25">
      <c r="A18" s="203" t="s">
        <v>8466</v>
      </c>
      <c r="B18" s="186" t="s">
        <v>8452</v>
      </c>
      <c r="C18" s="204" t="s">
        <v>709</v>
      </c>
      <c r="D18" s="204" t="s">
        <v>709</v>
      </c>
    </row>
    <row r="19" spans="1:4" ht="21.75" customHeight="1" x14ac:dyDescent="0.25">
      <c r="A19" s="203" t="s">
        <v>8467</v>
      </c>
      <c r="B19" s="186" t="s">
        <v>8453</v>
      </c>
      <c r="C19" s="204" t="s">
        <v>709</v>
      </c>
      <c r="D19" s="204" t="s">
        <v>709</v>
      </c>
    </row>
    <row r="20" spans="1:4" ht="21.75" customHeight="1" x14ac:dyDescent="0.25">
      <c r="A20" s="203" t="s">
        <v>8468</v>
      </c>
      <c r="B20" s="186" t="s">
        <v>8454</v>
      </c>
      <c r="C20" s="204" t="s">
        <v>709</v>
      </c>
      <c r="D20" s="204" t="s">
        <v>709</v>
      </c>
    </row>
    <row r="21" spans="1:4" ht="21.75" customHeight="1" x14ac:dyDescent="0.25">
      <c r="A21" s="203" t="s">
        <v>8469</v>
      </c>
      <c r="B21" s="186" t="s">
        <v>8454</v>
      </c>
      <c r="C21" s="204" t="s">
        <v>709</v>
      </c>
      <c r="D21" s="204" t="s">
        <v>709</v>
      </c>
    </row>
    <row r="22" spans="1:4" ht="21.75" customHeight="1" x14ac:dyDescent="0.25">
      <c r="A22" s="203" t="s">
        <v>8470</v>
      </c>
      <c r="B22" s="186" t="s">
        <v>8454</v>
      </c>
      <c r="C22" s="204" t="s">
        <v>709</v>
      </c>
      <c r="D22" s="204" t="s">
        <v>709</v>
      </c>
    </row>
    <row r="23" spans="1:4" ht="21.75" customHeight="1" x14ac:dyDescent="0.25">
      <c r="A23" s="203" t="s">
        <v>8471</v>
      </c>
      <c r="B23" s="186" t="s">
        <v>8452</v>
      </c>
      <c r="C23" s="204" t="s">
        <v>709</v>
      </c>
      <c r="D23" s="204" t="s">
        <v>709</v>
      </c>
    </row>
    <row r="24" spans="1:4" ht="21.75" customHeight="1" x14ac:dyDescent="0.25">
      <c r="A24" s="203" t="s">
        <v>8472</v>
      </c>
      <c r="B24" s="186" t="s">
        <v>8454</v>
      </c>
      <c r="C24" s="204">
        <v>1.9438758124650941</v>
      </c>
      <c r="D24" s="204" t="s">
        <v>709</v>
      </c>
    </row>
    <row r="25" spans="1:4" ht="21.75" customHeight="1" x14ac:dyDescent="0.25">
      <c r="A25" s="203" t="s">
        <v>8473</v>
      </c>
      <c r="B25" s="186" t="s">
        <v>8454</v>
      </c>
      <c r="C25" s="204">
        <v>0.96105834155572256</v>
      </c>
      <c r="D25" s="204" t="s">
        <v>709</v>
      </c>
    </row>
    <row r="26" spans="1:4" ht="21.75" customHeight="1" x14ac:dyDescent="0.25">
      <c r="A26" s="203" t="s">
        <v>8474</v>
      </c>
      <c r="B26" s="186" t="s">
        <v>8454</v>
      </c>
      <c r="C26" s="204">
        <v>3.0736648535020485</v>
      </c>
      <c r="D26" s="204" t="s">
        <v>709</v>
      </c>
    </row>
    <row r="27" spans="1:4" ht="27.75" customHeight="1" x14ac:dyDescent="0.25">
      <c r="A27" s="203" t="s">
        <v>8475</v>
      </c>
      <c r="B27" s="186" t="s">
        <v>8454</v>
      </c>
      <c r="C27" s="204">
        <v>4.9919897003050133</v>
      </c>
      <c r="D27" s="204" t="s">
        <v>709</v>
      </c>
    </row>
    <row r="28" spans="1:4" ht="27.75" customHeight="1" x14ac:dyDescent="0.25">
      <c r="A28" s="203" t="s">
        <v>8476</v>
      </c>
      <c r="B28" s="186" t="s">
        <v>8452</v>
      </c>
      <c r="C28" s="204">
        <v>2.8540699182895848</v>
      </c>
      <c r="D28" s="204" t="s">
        <v>709</v>
      </c>
    </row>
    <row r="29" spans="1:4" ht="27.75" customHeight="1" x14ac:dyDescent="0.25">
      <c r="A29" s="203" t="s">
        <v>8477</v>
      </c>
      <c r="B29" s="186" t="s">
        <v>8465</v>
      </c>
      <c r="C29" s="204">
        <v>2.8080473088297384</v>
      </c>
      <c r="D29" s="204" t="s">
        <v>709</v>
      </c>
    </row>
    <row r="30" spans="1:4" ht="27.75" customHeight="1" x14ac:dyDescent="0.25">
      <c r="A30" s="203" t="s">
        <v>8478</v>
      </c>
      <c r="B30" s="186" t="s">
        <v>8465</v>
      </c>
      <c r="C30" s="204">
        <v>7.3405858340576504</v>
      </c>
      <c r="D30" s="204" t="s">
        <v>709</v>
      </c>
    </row>
    <row r="31" spans="1:4" ht="27.75" customHeight="1" x14ac:dyDescent="0.25">
      <c r="A31" s="203" t="s">
        <v>8479</v>
      </c>
      <c r="B31" s="186" t="s">
        <v>8456</v>
      </c>
      <c r="C31" s="204" t="s">
        <v>709</v>
      </c>
      <c r="D31" s="204" t="s">
        <v>709</v>
      </c>
    </row>
    <row r="32" spans="1:4" ht="27.75" customHeight="1" x14ac:dyDescent="0.25">
      <c r="A32" s="203" t="s">
        <v>8480</v>
      </c>
      <c r="B32" s="186" t="s">
        <v>8459</v>
      </c>
      <c r="C32" s="204" t="s">
        <v>709</v>
      </c>
      <c r="D32" s="204" t="s">
        <v>709</v>
      </c>
    </row>
    <row r="33" spans="1:4" ht="27.75" customHeight="1" x14ac:dyDescent="0.25">
      <c r="A33" s="203" t="s">
        <v>8481</v>
      </c>
      <c r="B33" s="186" t="s">
        <v>8458</v>
      </c>
      <c r="C33" s="204">
        <v>5.9774107975653923</v>
      </c>
      <c r="D33" s="204" t="s">
        <v>709</v>
      </c>
    </row>
    <row r="34" spans="1:4" ht="27.75" customHeight="1" x14ac:dyDescent="0.25">
      <c r="A34" s="203" t="s">
        <v>8482</v>
      </c>
      <c r="B34" s="186" t="s">
        <v>8460</v>
      </c>
      <c r="C34" s="204" t="s">
        <v>709</v>
      </c>
      <c r="D34" s="204" t="s">
        <v>709</v>
      </c>
    </row>
    <row r="35" spans="1:4" ht="27.75" customHeight="1" x14ac:dyDescent="0.25">
      <c r="A35" s="203" t="s">
        <v>8483</v>
      </c>
      <c r="B35" s="186" t="s">
        <v>8461</v>
      </c>
      <c r="C35" s="204" t="s">
        <v>709</v>
      </c>
      <c r="D35" s="204" t="s">
        <v>709</v>
      </c>
    </row>
    <row r="36" spans="1:4" ht="27.75" customHeight="1" x14ac:dyDescent="0.25">
      <c r="A36" s="203" t="s">
        <v>8484</v>
      </c>
      <c r="B36" s="186" t="s">
        <v>8462</v>
      </c>
      <c r="C36" s="204" t="s">
        <v>709</v>
      </c>
      <c r="D36" s="204" t="s">
        <v>709</v>
      </c>
    </row>
    <row r="37" spans="1:4" ht="27.75" customHeight="1" x14ac:dyDescent="0.25">
      <c r="A37" s="203" t="s">
        <v>8485</v>
      </c>
      <c r="B37" s="186" t="s">
        <v>8456</v>
      </c>
      <c r="C37" s="204">
        <v>9.0849906381207699</v>
      </c>
      <c r="D37" s="204" t="s">
        <v>709</v>
      </c>
    </row>
    <row r="38" spans="1:4" ht="27.75" customHeight="1" x14ac:dyDescent="0.25">
      <c r="A38" s="203" t="s">
        <v>8486</v>
      </c>
      <c r="B38" s="186" t="s">
        <v>8456</v>
      </c>
      <c r="C38" s="204">
        <v>3.3398454241025082</v>
      </c>
      <c r="D38" s="204" t="s">
        <v>709</v>
      </c>
    </row>
    <row r="39" spans="1:4" ht="27.75" customHeight="1" x14ac:dyDescent="0.25">
      <c r="A39" s="203" t="s">
        <v>8487</v>
      </c>
      <c r="B39" s="186" t="s">
        <v>8459</v>
      </c>
      <c r="C39" s="204" t="s">
        <v>709</v>
      </c>
      <c r="D39" s="204" t="s">
        <v>709</v>
      </c>
    </row>
    <row r="40" spans="1:4" ht="27.75" customHeight="1" x14ac:dyDescent="0.25">
      <c r="A40" s="203" t="s">
        <v>8488</v>
      </c>
      <c r="B40" s="186" t="s">
        <v>8455</v>
      </c>
      <c r="C40" s="204" t="s">
        <v>709</v>
      </c>
      <c r="D40" s="204" t="s">
        <v>709</v>
      </c>
    </row>
    <row r="41" spans="1:4" ht="27.75" customHeight="1" x14ac:dyDescent="0.25">
      <c r="A41" s="203" t="s">
        <v>8489</v>
      </c>
      <c r="B41" s="186" t="s">
        <v>8463</v>
      </c>
      <c r="C41" s="204" t="s">
        <v>709</v>
      </c>
      <c r="D41" s="204" t="s">
        <v>709</v>
      </c>
    </row>
    <row r="42" spans="1:4" ht="27.75" customHeight="1" x14ac:dyDescent="0.25">
      <c r="A42" s="203" t="s">
        <v>8490</v>
      </c>
      <c r="B42" s="186" t="s">
        <v>8474</v>
      </c>
      <c r="C42" s="204">
        <v>3.2410216509856253</v>
      </c>
      <c r="D42" s="204" t="s">
        <v>709</v>
      </c>
    </row>
    <row r="43" spans="1:4" ht="27.75" customHeight="1" x14ac:dyDescent="0.25">
      <c r="A43" s="203" t="s">
        <v>8491</v>
      </c>
      <c r="B43" s="186" t="s">
        <v>8463</v>
      </c>
      <c r="C43" s="204" t="s">
        <v>709</v>
      </c>
      <c r="D43" s="204" t="s">
        <v>709</v>
      </c>
    </row>
    <row r="44" spans="1:4" ht="27.75" customHeight="1" x14ac:dyDescent="0.25">
      <c r="A44" s="203" t="s">
        <v>8492</v>
      </c>
      <c r="B44" s="186" t="s">
        <v>8462</v>
      </c>
      <c r="C44" s="204" t="s">
        <v>709</v>
      </c>
      <c r="D44" s="204" t="s">
        <v>709</v>
      </c>
    </row>
    <row r="45" spans="1:4" ht="27.75" customHeight="1" x14ac:dyDescent="0.25">
      <c r="A45" s="203" t="s">
        <v>8493</v>
      </c>
      <c r="B45" s="186" t="s">
        <v>8457</v>
      </c>
      <c r="C45" s="204" t="s">
        <v>709</v>
      </c>
      <c r="D45" s="204" t="s">
        <v>709</v>
      </c>
    </row>
    <row r="46" spans="1:4" ht="27.75" customHeight="1" x14ac:dyDescent="0.25">
      <c r="A46" s="203" t="s">
        <v>8494</v>
      </c>
      <c r="B46" s="186" t="s">
        <v>8457</v>
      </c>
      <c r="C46" s="204" t="s">
        <v>709</v>
      </c>
      <c r="D46" s="204" t="s">
        <v>709</v>
      </c>
    </row>
    <row r="47" spans="1:4" ht="27.75" customHeight="1" x14ac:dyDescent="0.25">
      <c r="A47" s="203" t="s">
        <v>8495</v>
      </c>
      <c r="B47" s="186" t="s">
        <v>8462</v>
      </c>
      <c r="C47" s="204">
        <v>5.1297027770470187</v>
      </c>
      <c r="D47" s="204" t="s">
        <v>709</v>
      </c>
    </row>
    <row r="48" spans="1:4" ht="27.75" customHeight="1" x14ac:dyDescent="0.25">
      <c r="A48" s="203" t="s">
        <v>8496</v>
      </c>
      <c r="B48" s="186" t="s">
        <v>8456</v>
      </c>
      <c r="C48" s="204" t="s">
        <v>709</v>
      </c>
      <c r="D48" s="204" t="s">
        <v>709</v>
      </c>
    </row>
    <row r="49" spans="1:4" ht="27.75" customHeight="1" x14ac:dyDescent="0.25">
      <c r="A49" s="203" t="s">
        <v>8497</v>
      </c>
      <c r="B49" s="186" t="s">
        <v>8459</v>
      </c>
      <c r="C49" s="204" t="s">
        <v>709</v>
      </c>
      <c r="D49" s="204" t="s">
        <v>709</v>
      </c>
    </row>
    <row r="50" spans="1:4" ht="27.75" customHeight="1" x14ac:dyDescent="0.25">
      <c r="A50" s="203" t="s">
        <v>8498</v>
      </c>
      <c r="B50" s="186" t="s">
        <v>8465</v>
      </c>
      <c r="C50" s="204" t="s">
        <v>709</v>
      </c>
      <c r="D50" s="204" t="s">
        <v>709</v>
      </c>
    </row>
    <row r="51" spans="1:4" ht="27.75" customHeight="1" x14ac:dyDescent="0.25">
      <c r="A51" s="203" t="s">
        <v>8499</v>
      </c>
      <c r="B51" s="186" t="s">
        <v>8460</v>
      </c>
      <c r="C51" s="204" t="s">
        <v>709</v>
      </c>
      <c r="D51" s="204" t="s">
        <v>709</v>
      </c>
    </row>
    <row r="52" spans="1:4" ht="27.75" customHeight="1" x14ac:dyDescent="0.25">
      <c r="A52" s="203" t="s">
        <v>8500</v>
      </c>
      <c r="B52" s="186" t="s">
        <v>8460</v>
      </c>
      <c r="C52" s="204">
        <v>5.8669052546988949</v>
      </c>
      <c r="D52" s="204" t="s">
        <v>709</v>
      </c>
    </row>
    <row r="53" spans="1:4" ht="27.75" customHeight="1" x14ac:dyDescent="0.25">
      <c r="A53" s="203" t="s">
        <v>8501</v>
      </c>
      <c r="B53" s="186" t="s">
        <v>8466</v>
      </c>
      <c r="C53" s="204" t="s">
        <v>709</v>
      </c>
      <c r="D53" s="204" t="s">
        <v>709</v>
      </c>
    </row>
    <row r="54" spans="1:4" ht="27.75" customHeight="1" x14ac:dyDescent="0.25">
      <c r="A54" s="203" t="s">
        <v>8502</v>
      </c>
      <c r="B54" s="186" t="s">
        <v>8466</v>
      </c>
      <c r="C54" s="204" t="s">
        <v>709</v>
      </c>
      <c r="D54" s="204" t="s">
        <v>709</v>
      </c>
    </row>
    <row r="55" spans="1:4" ht="27.75" customHeight="1" x14ac:dyDescent="0.25">
      <c r="A55" s="203" t="s">
        <v>8503</v>
      </c>
      <c r="B55" s="186" t="s">
        <v>8466</v>
      </c>
      <c r="C55" s="204" t="s">
        <v>709</v>
      </c>
      <c r="D55" s="204" t="s">
        <v>709</v>
      </c>
    </row>
    <row r="56" spans="1:4" ht="27.75" customHeight="1" x14ac:dyDescent="0.25">
      <c r="A56" s="203" t="s">
        <v>8504</v>
      </c>
      <c r="B56" s="186" t="s">
        <v>8459</v>
      </c>
      <c r="C56" s="204" t="s">
        <v>709</v>
      </c>
      <c r="D56" s="204" t="s">
        <v>709</v>
      </c>
    </row>
    <row r="57" spans="1:4" ht="27.75" customHeight="1" x14ac:dyDescent="0.25">
      <c r="A57" s="203" t="s">
        <v>8505</v>
      </c>
      <c r="B57" s="186" t="s">
        <v>8454</v>
      </c>
      <c r="C57" s="204" t="s">
        <v>709</v>
      </c>
      <c r="D57" s="204" t="s">
        <v>709</v>
      </c>
    </row>
    <row r="58" spans="1:4" ht="27.75" customHeight="1" x14ac:dyDescent="0.25">
      <c r="A58" s="203" t="s">
        <v>8506</v>
      </c>
      <c r="B58" s="186" t="s">
        <v>8464</v>
      </c>
      <c r="C58" s="204" t="s">
        <v>709</v>
      </c>
      <c r="D58" s="204" t="s">
        <v>709</v>
      </c>
    </row>
    <row r="59" spans="1:4" ht="27.75" customHeight="1" x14ac:dyDescent="0.25">
      <c r="A59" s="203" t="s">
        <v>8507</v>
      </c>
      <c r="B59" s="186" t="s">
        <v>8466</v>
      </c>
      <c r="C59" s="204" t="s">
        <v>709</v>
      </c>
      <c r="D59" s="204" t="s">
        <v>709</v>
      </c>
    </row>
    <row r="60" spans="1:4" ht="27.75" customHeight="1" x14ac:dyDescent="0.25">
      <c r="A60" s="203" t="s">
        <v>8508</v>
      </c>
      <c r="B60" s="186" t="s">
        <v>8456</v>
      </c>
      <c r="C60" s="204" t="s">
        <v>709</v>
      </c>
      <c r="D60" s="204" t="s">
        <v>709</v>
      </c>
    </row>
    <row r="61" spans="1:4" ht="27.75" customHeight="1" x14ac:dyDescent="0.25">
      <c r="A61" s="203" t="s">
        <v>8509</v>
      </c>
      <c r="B61" s="186" t="s">
        <v>8468</v>
      </c>
      <c r="C61" s="204" t="s">
        <v>709</v>
      </c>
      <c r="D61" s="204" t="s">
        <v>709</v>
      </c>
    </row>
    <row r="62" spans="1:4" ht="27.75" customHeight="1" x14ac:dyDescent="0.25">
      <c r="A62" s="203" t="s">
        <v>8510</v>
      </c>
      <c r="B62" s="186" t="s">
        <v>8473</v>
      </c>
      <c r="C62" s="204" t="s">
        <v>709</v>
      </c>
      <c r="D62" s="204" t="s">
        <v>709</v>
      </c>
    </row>
    <row r="63" spans="1:4" ht="27.75" customHeight="1" x14ac:dyDescent="0.25">
      <c r="A63" s="203" t="s">
        <v>8511</v>
      </c>
      <c r="B63" s="186" t="s">
        <v>8457</v>
      </c>
      <c r="C63" s="204" t="s">
        <v>709</v>
      </c>
      <c r="D63" s="204" t="s">
        <v>709</v>
      </c>
    </row>
    <row r="64" spans="1:4" ht="27.75" customHeight="1" x14ac:dyDescent="0.25">
      <c r="A64" s="203" t="s">
        <v>8512</v>
      </c>
      <c r="B64" s="186" t="s">
        <v>8454</v>
      </c>
      <c r="C64" s="204" t="s">
        <v>709</v>
      </c>
      <c r="D64" s="204" t="s">
        <v>709</v>
      </c>
    </row>
    <row r="65" spans="1:4" ht="27.75" customHeight="1" x14ac:dyDescent="0.25">
      <c r="A65" s="203" t="s">
        <v>8513</v>
      </c>
      <c r="B65" s="186" t="s">
        <v>8464</v>
      </c>
      <c r="C65" s="204">
        <v>5.737951399464869</v>
      </c>
      <c r="D65" s="204" t="s">
        <v>709</v>
      </c>
    </row>
    <row r="66" spans="1:4" ht="27.75" customHeight="1" x14ac:dyDescent="0.25">
      <c r="A66" s="203" t="s">
        <v>8514</v>
      </c>
      <c r="B66" s="186" t="s">
        <v>8465</v>
      </c>
      <c r="C66" s="204" t="s">
        <v>709</v>
      </c>
      <c r="D66" s="204" t="s">
        <v>709</v>
      </c>
    </row>
    <row r="67" spans="1:4" ht="27.75" customHeight="1" x14ac:dyDescent="0.25">
      <c r="A67" s="203" t="s">
        <v>8515</v>
      </c>
      <c r="B67" s="186" t="s">
        <v>8458</v>
      </c>
      <c r="C67" s="204">
        <v>4.6662663145811853</v>
      </c>
      <c r="D67" s="204" t="s">
        <v>709</v>
      </c>
    </row>
    <row r="68" spans="1:4" ht="27.75" customHeight="1" x14ac:dyDescent="0.25">
      <c r="A68" s="203" t="s">
        <v>8516</v>
      </c>
      <c r="B68" s="186" t="s">
        <v>8460</v>
      </c>
      <c r="C68" s="204">
        <v>4.5669744976811897</v>
      </c>
      <c r="D68" s="204" t="s">
        <v>709</v>
      </c>
    </row>
    <row r="69" spans="1:4" ht="27.75" customHeight="1" x14ac:dyDescent="0.25">
      <c r="A69" s="203" t="s">
        <v>8517</v>
      </c>
      <c r="B69" s="186" t="s">
        <v>8465</v>
      </c>
      <c r="C69" s="204" t="s">
        <v>709</v>
      </c>
      <c r="D69" s="204" t="s">
        <v>709</v>
      </c>
    </row>
    <row r="70" spans="1:4" ht="27.75" customHeight="1" x14ac:dyDescent="0.25">
      <c r="A70" s="203" t="s">
        <v>8517</v>
      </c>
      <c r="B70" s="186" t="s">
        <v>8465</v>
      </c>
      <c r="C70" s="204" t="s">
        <v>709</v>
      </c>
      <c r="D70" s="204" t="s">
        <v>709</v>
      </c>
    </row>
    <row r="71" spans="1:4" ht="27.75" customHeight="1" x14ac:dyDescent="0.25">
      <c r="A71" s="203" t="s">
        <v>8518</v>
      </c>
      <c r="B71" s="186" t="s">
        <v>8466</v>
      </c>
      <c r="C71" s="204" t="s">
        <v>709</v>
      </c>
      <c r="D71" s="204" t="s">
        <v>709</v>
      </c>
    </row>
    <row r="72" spans="1:4" ht="27.75" customHeight="1" x14ac:dyDescent="0.25">
      <c r="A72" s="203" t="s">
        <v>8519</v>
      </c>
      <c r="B72" s="186" t="s">
        <v>8455</v>
      </c>
      <c r="C72" s="204" t="s">
        <v>709</v>
      </c>
      <c r="D72" s="204" t="s">
        <v>709</v>
      </c>
    </row>
    <row r="73" spans="1:4" ht="27.75" customHeight="1" x14ac:dyDescent="0.25">
      <c r="A73" s="203" t="s">
        <v>8520</v>
      </c>
      <c r="B73" s="186" t="s">
        <v>8455</v>
      </c>
      <c r="C73" s="204" t="s">
        <v>709</v>
      </c>
      <c r="D73" s="204" t="s">
        <v>709</v>
      </c>
    </row>
    <row r="74" spans="1:4" ht="27.75" customHeight="1" x14ac:dyDescent="0.25">
      <c r="A74" s="203" t="s">
        <v>8521</v>
      </c>
      <c r="B74" s="186" t="s">
        <v>8463</v>
      </c>
      <c r="C74" s="204" t="s">
        <v>709</v>
      </c>
      <c r="D74" s="204" t="s">
        <v>709</v>
      </c>
    </row>
    <row r="75" spans="1:4" ht="27.75" customHeight="1" x14ac:dyDescent="0.25">
      <c r="A75" s="203" t="s">
        <v>8522</v>
      </c>
      <c r="B75" s="186" t="s">
        <v>8455</v>
      </c>
      <c r="C75" s="204" t="s">
        <v>709</v>
      </c>
      <c r="D75" s="204" t="s">
        <v>709</v>
      </c>
    </row>
    <row r="76" spans="1:4" ht="27.75" customHeight="1" x14ac:dyDescent="0.25">
      <c r="A76" s="203" t="s">
        <v>8523</v>
      </c>
      <c r="B76" s="186" t="s">
        <v>8455</v>
      </c>
      <c r="C76" s="204" t="s">
        <v>709</v>
      </c>
      <c r="D76" s="204" t="s">
        <v>709</v>
      </c>
    </row>
    <row r="77" spans="1:4" ht="27.75" customHeight="1" x14ac:dyDescent="0.25">
      <c r="A77" s="203" t="s">
        <v>8524</v>
      </c>
      <c r="B77" s="186" t="s">
        <v>8455</v>
      </c>
      <c r="C77" s="204">
        <v>6.4819428008556832</v>
      </c>
      <c r="D77" s="204" t="s">
        <v>709</v>
      </c>
    </row>
    <row r="78" spans="1:4" ht="27.75" customHeight="1" x14ac:dyDescent="0.25">
      <c r="A78" s="203" t="s">
        <v>8525</v>
      </c>
      <c r="B78" s="186" t="s">
        <v>8460</v>
      </c>
      <c r="C78" s="204">
        <v>6.2315144017774591</v>
      </c>
      <c r="D78" s="204" t="s">
        <v>709</v>
      </c>
    </row>
    <row r="79" spans="1:4" ht="27.75" customHeight="1" x14ac:dyDescent="0.25">
      <c r="A79" s="203" t="s">
        <v>8526</v>
      </c>
      <c r="B79" s="186" t="s">
        <v>8458</v>
      </c>
      <c r="C79" s="204" t="s">
        <v>709</v>
      </c>
      <c r="D79" s="204" t="s">
        <v>709</v>
      </c>
    </row>
    <row r="80" spans="1:4" ht="27.75" customHeight="1" x14ac:dyDescent="0.25">
      <c r="A80" s="203" t="s">
        <v>8527</v>
      </c>
      <c r="B80" s="186" t="s">
        <v>8460</v>
      </c>
      <c r="C80" s="204" t="s">
        <v>709</v>
      </c>
      <c r="D80" s="204" t="s">
        <v>709</v>
      </c>
    </row>
    <row r="81" spans="1:4" ht="27.75" customHeight="1" x14ac:dyDescent="0.25">
      <c r="A81" s="203" t="s">
        <v>8528</v>
      </c>
      <c r="B81" s="186" t="s">
        <v>8472</v>
      </c>
      <c r="C81" s="204">
        <v>4.0446418106539177</v>
      </c>
      <c r="D81" s="204" t="s">
        <v>709</v>
      </c>
    </row>
    <row r="82" spans="1:4" ht="27.75" customHeight="1" x14ac:dyDescent="0.25">
      <c r="A82" s="203" t="s">
        <v>8529</v>
      </c>
      <c r="B82" s="186" t="s">
        <v>8465</v>
      </c>
      <c r="C82" s="204" t="s">
        <v>709</v>
      </c>
      <c r="D82" s="204" t="s">
        <v>709</v>
      </c>
    </row>
    <row r="83" spans="1:4" ht="27.75" customHeight="1" x14ac:dyDescent="0.25">
      <c r="A83" s="203" t="s">
        <v>8530</v>
      </c>
      <c r="B83" s="186" t="s">
        <v>8455</v>
      </c>
      <c r="C83" s="204" t="s">
        <v>709</v>
      </c>
      <c r="D83" s="204" t="s">
        <v>709</v>
      </c>
    </row>
    <row r="84" spans="1:4" ht="27.75" customHeight="1" x14ac:dyDescent="0.25">
      <c r="A84" s="203" t="s">
        <v>8531</v>
      </c>
      <c r="B84" s="186" t="s">
        <v>8463</v>
      </c>
      <c r="C84" s="204" t="s">
        <v>709</v>
      </c>
      <c r="D84" s="204" t="s">
        <v>709</v>
      </c>
    </row>
    <row r="85" spans="1:4" ht="27.75" customHeight="1" x14ac:dyDescent="0.25">
      <c r="A85" s="203" t="s">
        <v>8532</v>
      </c>
      <c r="B85" s="186" t="s">
        <v>8464</v>
      </c>
      <c r="C85" s="204" t="s">
        <v>709</v>
      </c>
      <c r="D85" s="204" t="s">
        <v>709</v>
      </c>
    </row>
    <row r="86" spans="1:4" ht="27.75" customHeight="1" x14ac:dyDescent="0.25">
      <c r="A86" s="203" t="s">
        <v>8533</v>
      </c>
      <c r="B86" s="186" t="s">
        <v>8456</v>
      </c>
      <c r="C86" s="204" t="s">
        <v>709</v>
      </c>
      <c r="D86" s="204" t="s">
        <v>709</v>
      </c>
    </row>
    <row r="87" spans="1:4" ht="27.75" customHeight="1" x14ac:dyDescent="0.25">
      <c r="A87" s="203" t="s">
        <v>8534</v>
      </c>
      <c r="B87" s="186" t="s">
        <v>8456</v>
      </c>
      <c r="C87" s="204" t="s">
        <v>709</v>
      </c>
      <c r="D87" s="204" t="s">
        <v>709</v>
      </c>
    </row>
    <row r="88" spans="1:4" ht="27.75" customHeight="1" x14ac:dyDescent="0.25">
      <c r="A88" s="203" t="s">
        <v>8535</v>
      </c>
      <c r="B88" s="186" t="s">
        <v>8463</v>
      </c>
      <c r="C88" s="204" t="s">
        <v>709</v>
      </c>
      <c r="D88" s="204" t="s">
        <v>709</v>
      </c>
    </row>
    <row r="89" spans="1:4" ht="27.75" customHeight="1" x14ac:dyDescent="0.25">
      <c r="A89" s="203" t="s">
        <v>8536</v>
      </c>
      <c r="B89" s="186" t="s">
        <v>8467</v>
      </c>
      <c r="C89" s="204" t="s">
        <v>709</v>
      </c>
      <c r="D89" s="204" t="s">
        <v>709</v>
      </c>
    </row>
    <row r="90" spans="1:4" ht="27.75" customHeight="1" x14ac:dyDescent="0.25">
      <c r="A90" s="203" t="s">
        <v>8537</v>
      </c>
      <c r="B90" s="186" t="s">
        <v>8466</v>
      </c>
      <c r="C90" s="204" t="s">
        <v>709</v>
      </c>
      <c r="D90" s="204" t="s">
        <v>709</v>
      </c>
    </row>
    <row r="91" spans="1:4" ht="27.75" customHeight="1" x14ac:dyDescent="0.25">
      <c r="A91" s="203" t="s">
        <v>8538</v>
      </c>
      <c r="B91" s="186" t="s">
        <v>8469</v>
      </c>
      <c r="C91" s="204" t="s">
        <v>709</v>
      </c>
      <c r="D91" s="204" t="s">
        <v>709</v>
      </c>
    </row>
    <row r="92" spans="1:4" ht="27.75" customHeight="1" x14ac:dyDescent="0.25">
      <c r="A92" s="203" t="s">
        <v>8539</v>
      </c>
      <c r="B92" s="186" t="s">
        <v>8464</v>
      </c>
      <c r="C92" s="204" t="s">
        <v>709</v>
      </c>
      <c r="D92" s="204" t="s">
        <v>709</v>
      </c>
    </row>
    <row r="93" spans="1:4" ht="27.75" customHeight="1" x14ac:dyDescent="0.25">
      <c r="A93" s="203" t="s">
        <v>8540</v>
      </c>
      <c r="B93" s="186" t="s">
        <v>8455</v>
      </c>
      <c r="C93" s="204" t="s">
        <v>709</v>
      </c>
      <c r="D93" s="204" t="s">
        <v>709</v>
      </c>
    </row>
    <row r="94" spans="1:4" ht="27.75" customHeight="1" x14ac:dyDescent="0.25">
      <c r="A94" s="203" t="s">
        <v>8541</v>
      </c>
      <c r="B94" s="186" t="s">
        <v>8467</v>
      </c>
      <c r="C94" s="204" t="s">
        <v>709</v>
      </c>
      <c r="D94" s="204" t="s">
        <v>709</v>
      </c>
    </row>
    <row r="95" spans="1:4" ht="27.75" customHeight="1" x14ac:dyDescent="0.25">
      <c r="A95" s="203" t="s">
        <v>8542</v>
      </c>
      <c r="B95" s="186" t="s">
        <v>8476</v>
      </c>
      <c r="C95" s="204">
        <v>3.7233658325296375</v>
      </c>
      <c r="D95" s="204" t="s">
        <v>709</v>
      </c>
    </row>
    <row r="96" spans="1:4" ht="27.75" customHeight="1" x14ac:dyDescent="0.25">
      <c r="A96" s="203" t="s">
        <v>8543</v>
      </c>
      <c r="B96" s="186" t="s">
        <v>8470</v>
      </c>
      <c r="C96" s="204" t="s">
        <v>709</v>
      </c>
      <c r="D96" s="204" t="s">
        <v>709</v>
      </c>
    </row>
    <row r="97" spans="1:4" ht="27.75" customHeight="1" x14ac:dyDescent="0.25">
      <c r="A97" s="203" t="s">
        <v>8544</v>
      </c>
      <c r="B97" s="186" t="s">
        <v>8458</v>
      </c>
      <c r="C97" s="204" t="s">
        <v>709</v>
      </c>
      <c r="D97" s="204" t="s">
        <v>709</v>
      </c>
    </row>
    <row r="98" spans="1:4" ht="27.75" customHeight="1" x14ac:dyDescent="0.25">
      <c r="A98" s="203" t="s">
        <v>8545</v>
      </c>
      <c r="B98" s="186" t="s">
        <v>8456</v>
      </c>
      <c r="C98" s="204">
        <v>5.8223773863057628</v>
      </c>
      <c r="D98" s="204" t="s">
        <v>709</v>
      </c>
    </row>
    <row r="99" spans="1:4" ht="27.75" customHeight="1" x14ac:dyDescent="0.25">
      <c r="A99" s="203" t="s">
        <v>8546</v>
      </c>
      <c r="B99" s="186" t="s">
        <v>8463</v>
      </c>
      <c r="C99" s="204">
        <v>8.3613116599431674</v>
      </c>
      <c r="D99" s="204" t="s">
        <v>709</v>
      </c>
    </row>
    <row r="100" spans="1:4" ht="27.75" customHeight="1" x14ac:dyDescent="0.25">
      <c r="A100" s="203" t="s">
        <v>8547</v>
      </c>
      <c r="B100" s="186" t="s">
        <v>8460</v>
      </c>
      <c r="C100" s="204" t="s">
        <v>709</v>
      </c>
      <c r="D100" s="204" t="s">
        <v>709</v>
      </c>
    </row>
    <row r="101" spans="1:4" ht="27.75" customHeight="1" x14ac:dyDescent="0.25">
      <c r="A101" s="203" t="s">
        <v>8548</v>
      </c>
      <c r="B101" s="186" t="s">
        <v>8463</v>
      </c>
      <c r="C101" s="204" t="s">
        <v>709</v>
      </c>
      <c r="D101" s="204" t="s">
        <v>709</v>
      </c>
    </row>
    <row r="102" spans="1:4" ht="27.75" customHeight="1" x14ac:dyDescent="0.25">
      <c r="A102" s="203" t="s">
        <v>8549</v>
      </c>
      <c r="B102" s="186" t="s">
        <v>8462</v>
      </c>
      <c r="C102" s="204" t="s">
        <v>709</v>
      </c>
      <c r="D102" s="204" t="s">
        <v>709</v>
      </c>
    </row>
    <row r="103" spans="1:4" ht="27.75" customHeight="1" x14ac:dyDescent="0.25">
      <c r="A103" s="203" t="s">
        <v>8550</v>
      </c>
      <c r="B103" s="186" t="s">
        <v>8465</v>
      </c>
      <c r="C103" s="204" t="s">
        <v>709</v>
      </c>
      <c r="D103" s="204" t="s">
        <v>709</v>
      </c>
    </row>
    <row r="104" spans="1:4" ht="27.75" customHeight="1" x14ac:dyDescent="0.25">
      <c r="A104" s="203" t="s">
        <v>8551</v>
      </c>
      <c r="B104" s="186" t="s">
        <v>8457</v>
      </c>
      <c r="C104" s="204" t="s">
        <v>709</v>
      </c>
      <c r="D104" s="204" t="s">
        <v>709</v>
      </c>
    </row>
    <row r="105" spans="1:4" ht="27.75" customHeight="1" x14ac:dyDescent="0.25">
      <c r="A105" s="203" t="s">
        <v>8552</v>
      </c>
      <c r="B105" s="186" t="s">
        <v>8457</v>
      </c>
      <c r="C105" s="204">
        <v>4.8430417828881644</v>
      </c>
      <c r="D105" s="204" t="s">
        <v>709</v>
      </c>
    </row>
    <row r="106" spans="1:4" ht="27.75" customHeight="1" x14ac:dyDescent="0.25">
      <c r="A106" s="203" t="s">
        <v>8553</v>
      </c>
      <c r="B106" s="186" t="s">
        <v>8471</v>
      </c>
      <c r="C106" s="204" t="s">
        <v>709</v>
      </c>
      <c r="D106" s="204" t="s">
        <v>709</v>
      </c>
    </row>
    <row r="107" spans="1:4" ht="27.75" customHeight="1" x14ac:dyDescent="0.25">
      <c r="A107" s="203" t="s">
        <v>8554</v>
      </c>
      <c r="B107" s="186" t="s">
        <v>8462</v>
      </c>
      <c r="C107" s="204" t="s">
        <v>709</v>
      </c>
      <c r="D107" s="204" t="s">
        <v>709</v>
      </c>
    </row>
    <row r="108" spans="1:4" ht="27.75" customHeight="1" x14ac:dyDescent="0.25">
      <c r="A108" s="203" t="s">
        <v>8555</v>
      </c>
      <c r="B108" s="186" t="s">
        <v>8462</v>
      </c>
      <c r="C108" s="204" t="s">
        <v>709</v>
      </c>
      <c r="D108" s="204" t="s">
        <v>709</v>
      </c>
    </row>
    <row r="109" spans="1:4" ht="27.75" customHeight="1" x14ac:dyDescent="0.25">
      <c r="A109" s="203" t="s">
        <v>8556</v>
      </c>
      <c r="B109" s="186" t="s">
        <v>8475</v>
      </c>
      <c r="C109" s="204">
        <v>7.9449735383857973</v>
      </c>
      <c r="D109" s="204" t="s">
        <v>709</v>
      </c>
    </row>
    <row r="110" spans="1:4" ht="27.75" customHeight="1" x14ac:dyDescent="0.25">
      <c r="A110" s="203" t="s">
        <v>8557</v>
      </c>
      <c r="B110" s="186" t="s">
        <v>8465</v>
      </c>
      <c r="C110" s="204" t="s">
        <v>709</v>
      </c>
      <c r="D110" s="204" t="s">
        <v>709</v>
      </c>
    </row>
    <row r="111" spans="1:4" ht="27.75" customHeight="1" x14ac:dyDescent="0.25">
      <c r="A111" s="203" t="s">
        <v>8558</v>
      </c>
      <c r="B111" s="186" t="s">
        <v>8463</v>
      </c>
      <c r="C111" s="204" t="s">
        <v>709</v>
      </c>
      <c r="D111" s="204" t="s">
        <v>709</v>
      </c>
    </row>
    <row r="112" spans="1:4" ht="27.75" customHeight="1" x14ac:dyDescent="0.25">
      <c r="A112" s="203" t="s">
        <v>8559</v>
      </c>
      <c r="B112" s="186" t="s">
        <v>8466</v>
      </c>
      <c r="C112" s="204" t="s">
        <v>709</v>
      </c>
      <c r="D112" s="204" t="s">
        <v>709</v>
      </c>
    </row>
    <row r="113" spans="1:4" ht="27.75" customHeight="1" x14ac:dyDescent="0.25">
      <c r="A113" s="203" t="s">
        <v>8560</v>
      </c>
      <c r="B113" s="186" t="s">
        <v>8462</v>
      </c>
      <c r="C113" s="204" t="s">
        <v>709</v>
      </c>
      <c r="D113" s="204" t="s">
        <v>709</v>
      </c>
    </row>
    <row r="114" spans="1:4" ht="27.75" customHeight="1" x14ac:dyDescent="0.25">
      <c r="A114" s="203" t="s">
        <v>8561</v>
      </c>
      <c r="B114" s="186" t="s">
        <v>8455</v>
      </c>
      <c r="C114" s="204" t="s">
        <v>709</v>
      </c>
      <c r="D114" s="204" t="s">
        <v>709</v>
      </c>
    </row>
    <row r="115" spans="1:4" ht="27.75" customHeight="1" x14ac:dyDescent="0.25">
      <c r="A115" s="203" t="s">
        <v>8562</v>
      </c>
      <c r="B115" s="186" t="s">
        <v>8467</v>
      </c>
      <c r="C115" s="204" t="s">
        <v>709</v>
      </c>
      <c r="D115" s="204" t="s">
        <v>709</v>
      </c>
    </row>
    <row r="116" spans="1:4" ht="27.75" customHeight="1" x14ac:dyDescent="0.25">
      <c r="A116" s="203" t="s">
        <v>8563</v>
      </c>
      <c r="B116" s="186" t="s">
        <v>8457</v>
      </c>
      <c r="C116" s="204" t="s">
        <v>709</v>
      </c>
      <c r="D116" s="204" t="s">
        <v>709</v>
      </c>
    </row>
    <row r="117" spans="1:4" ht="27.75" customHeight="1" x14ac:dyDescent="0.25">
      <c r="A117" s="203" t="s">
        <v>8564</v>
      </c>
      <c r="B117" s="186" t="s">
        <v>8457</v>
      </c>
      <c r="C117" s="204" t="s">
        <v>709</v>
      </c>
      <c r="D117" s="204" t="s">
        <v>709</v>
      </c>
    </row>
    <row r="118" spans="1:4" ht="27.75" customHeight="1" x14ac:dyDescent="0.25">
      <c r="A118" s="203" t="s">
        <v>8565</v>
      </c>
      <c r="B118" s="186" t="s">
        <v>8463</v>
      </c>
      <c r="C118" s="204">
        <v>3.3464769016206688</v>
      </c>
      <c r="D118" s="204" t="s">
        <v>709</v>
      </c>
    </row>
    <row r="119" spans="1:4" ht="27.75" customHeight="1" x14ac:dyDescent="0.25">
      <c r="A119" s="203" t="s">
        <v>8566</v>
      </c>
      <c r="B119" s="186" t="s">
        <v>8459</v>
      </c>
      <c r="C119" s="204" t="s">
        <v>709</v>
      </c>
      <c r="D119" s="204" t="s">
        <v>709</v>
      </c>
    </row>
    <row r="120" spans="1:4" ht="27.75" customHeight="1" x14ac:dyDescent="0.25">
      <c r="A120" s="203" t="s">
        <v>8567</v>
      </c>
      <c r="B120" s="186" t="s">
        <v>8462</v>
      </c>
      <c r="C120" s="204" t="s">
        <v>709</v>
      </c>
      <c r="D120" s="204" t="s">
        <v>709</v>
      </c>
    </row>
    <row r="121" spans="1:4" ht="27.75" customHeight="1" x14ac:dyDescent="0.25">
      <c r="A121" s="203" t="s">
        <v>8568</v>
      </c>
      <c r="B121" s="186" t="s">
        <v>8459</v>
      </c>
      <c r="C121" s="204" t="s">
        <v>709</v>
      </c>
      <c r="D121" s="204" t="s">
        <v>709</v>
      </c>
    </row>
    <row r="122" spans="1:4" ht="27.75" customHeight="1" x14ac:dyDescent="0.25">
      <c r="A122" s="203" t="s">
        <v>8569</v>
      </c>
      <c r="B122" s="186" t="s">
        <v>8452</v>
      </c>
      <c r="C122" s="204">
        <v>13.232354224285418</v>
      </c>
      <c r="D122" s="204" t="s">
        <v>709</v>
      </c>
    </row>
    <row r="123" spans="1:4" ht="27.75" customHeight="1" x14ac:dyDescent="0.25">
      <c r="A123" s="203" t="s">
        <v>8570</v>
      </c>
      <c r="B123" s="186" t="s">
        <v>8467</v>
      </c>
      <c r="C123" s="204" t="s">
        <v>709</v>
      </c>
      <c r="D123" s="204" t="s">
        <v>709</v>
      </c>
    </row>
    <row r="124" spans="1:4" ht="27.75" customHeight="1" x14ac:dyDescent="0.25">
      <c r="A124" s="203" t="s">
        <v>8569</v>
      </c>
      <c r="B124" s="186" t="s">
        <v>8452</v>
      </c>
      <c r="C124" s="204">
        <v>13.232354224285418</v>
      </c>
      <c r="D124" s="204" t="s">
        <v>709</v>
      </c>
    </row>
    <row r="125" spans="1:4" ht="27.75" customHeight="1" x14ac:dyDescent="0.25">
      <c r="A125" s="203" t="s">
        <v>8569</v>
      </c>
      <c r="B125" s="186" t="s">
        <v>8452</v>
      </c>
      <c r="C125" s="204">
        <v>13.232354224285418</v>
      </c>
      <c r="D125" s="204" t="s">
        <v>709</v>
      </c>
    </row>
    <row r="126" spans="1:4" ht="27.75" customHeight="1" x14ac:dyDescent="0.25">
      <c r="A126" s="203" t="s">
        <v>8571</v>
      </c>
      <c r="B126" s="186" t="s">
        <v>8458</v>
      </c>
      <c r="C126" s="204" t="s">
        <v>709</v>
      </c>
      <c r="D126" s="204" t="s">
        <v>709</v>
      </c>
    </row>
    <row r="127" spans="1:4" ht="27.75" customHeight="1" x14ac:dyDescent="0.25">
      <c r="A127" s="203" t="s">
        <v>8572</v>
      </c>
      <c r="B127" s="186" t="s">
        <v>8456</v>
      </c>
      <c r="C127" s="204" t="s">
        <v>709</v>
      </c>
      <c r="D127" s="204" t="s">
        <v>709</v>
      </c>
    </row>
    <row r="128" spans="1:4" ht="27.75" customHeight="1" x14ac:dyDescent="0.25">
      <c r="A128" s="203" t="s">
        <v>8573</v>
      </c>
      <c r="B128" s="186" t="s">
        <v>8458</v>
      </c>
      <c r="C128" s="204" t="s">
        <v>709</v>
      </c>
      <c r="D128" s="204" t="s">
        <v>709</v>
      </c>
    </row>
    <row r="129" spans="1:4" ht="27.75" customHeight="1" x14ac:dyDescent="0.25">
      <c r="A129" s="203" t="s">
        <v>8574</v>
      </c>
      <c r="B129" s="186" t="s">
        <v>8455</v>
      </c>
      <c r="C129" s="204" t="s">
        <v>709</v>
      </c>
      <c r="D129" s="204" t="s">
        <v>709</v>
      </c>
    </row>
    <row r="130" spans="1:4" ht="27.75" customHeight="1" x14ac:dyDescent="0.25">
      <c r="A130" s="203" t="s">
        <v>8575</v>
      </c>
      <c r="B130" s="186" t="s">
        <v>8462</v>
      </c>
      <c r="C130" s="204" t="s">
        <v>709</v>
      </c>
      <c r="D130" s="204" t="s">
        <v>709</v>
      </c>
    </row>
    <row r="131" spans="1:4" ht="27.75" customHeight="1" x14ac:dyDescent="0.25">
      <c r="A131" s="203" t="s">
        <v>8576</v>
      </c>
      <c r="B131" s="186" t="s">
        <v>8458</v>
      </c>
      <c r="C131" s="204" t="s">
        <v>709</v>
      </c>
      <c r="D131" s="204" t="s">
        <v>709</v>
      </c>
    </row>
    <row r="132" spans="1:4" ht="27.75" customHeight="1" x14ac:dyDescent="0.25">
      <c r="A132" s="203" t="s">
        <v>8577</v>
      </c>
      <c r="B132" s="186" t="s">
        <v>8458</v>
      </c>
      <c r="C132" s="204">
        <v>17.633848304734471</v>
      </c>
      <c r="D132" s="204" t="s">
        <v>709</v>
      </c>
    </row>
    <row r="133" spans="1:4" ht="27.75" customHeight="1" x14ac:dyDescent="0.25">
      <c r="A133" s="203" t="s">
        <v>8578</v>
      </c>
      <c r="B133" s="186" t="s">
        <v>8462</v>
      </c>
      <c r="C133" s="204" t="s">
        <v>709</v>
      </c>
      <c r="D133" s="204" t="s">
        <v>709</v>
      </c>
    </row>
    <row r="134" spans="1:4" ht="27.75" customHeight="1" x14ac:dyDescent="0.25">
      <c r="A134" s="203" t="s">
        <v>8577</v>
      </c>
      <c r="B134" s="186" t="s">
        <v>8458</v>
      </c>
      <c r="C134" s="204">
        <v>17.633848304734471</v>
      </c>
      <c r="D134" s="204" t="s">
        <v>709</v>
      </c>
    </row>
    <row r="135" spans="1:4" ht="27.75" customHeight="1" x14ac:dyDescent="0.25">
      <c r="A135" s="203" t="s">
        <v>8579</v>
      </c>
      <c r="B135" s="186" t="s">
        <v>709</v>
      </c>
      <c r="C135" s="204" t="s">
        <v>709</v>
      </c>
      <c r="D135" s="204" t="s">
        <v>709</v>
      </c>
    </row>
    <row r="136" spans="1:4" ht="27.75" customHeight="1" x14ac:dyDescent="0.25">
      <c r="A136" s="203" t="s">
        <v>8580</v>
      </c>
      <c r="B136" s="186" t="s">
        <v>8579</v>
      </c>
      <c r="C136" s="204">
        <v>1.3936257475208327</v>
      </c>
      <c r="D136" s="204" t="s">
        <v>709</v>
      </c>
    </row>
    <row r="137" spans="1:4" ht="27.75" customHeight="1" x14ac:dyDescent="0.25">
      <c r="A137" s="203" t="s">
        <v>8581</v>
      </c>
      <c r="B137" s="186" t="s">
        <v>8579</v>
      </c>
      <c r="C137" s="204">
        <v>5.3042112064012414</v>
      </c>
      <c r="D137" s="204" t="s">
        <v>709</v>
      </c>
    </row>
    <row r="138" spans="1:4" ht="27.75" customHeight="1" x14ac:dyDescent="0.25">
      <c r="A138" s="203" t="s">
        <v>8582</v>
      </c>
      <c r="B138" s="186" t="s">
        <v>8579</v>
      </c>
      <c r="C138" s="204">
        <v>0.78362779236081592</v>
      </c>
      <c r="D138" s="204" t="s">
        <v>709</v>
      </c>
    </row>
    <row r="139" spans="1:4" ht="27.75" customHeight="1" x14ac:dyDescent="0.25">
      <c r="A139" s="203" t="s">
        <v>8583</v>
      </c>
      <c r="B139" s="186" t="s">
        <v>8579</v>
      </c>
      <c r="C139" s="204" t="s">
        <v>709</v>
      </c>
      <c r="D139" s="204" t="s">
        <v>709</v>
      </c>
    </row>
    <row r="140" spans="1:4" ht="27.75" customHeight="1" x14ac:dyDescent="0.25">
      <c r="A140" s="203" t="s">
        <v>8584</v>
      </c>
      <c r="B140" s="186" t="s">
        <v>8579</v>
      </c>
      <c r="C140" s="204">
        <v>3.2214826535156873</v>
      </c>
      <c r="D140" s="204" t="s">
        <v>709</v>
      </c>
    </row>
    <row r="141" spans="1:4" ht="27.75" customHeight="1" x14ac:dyDescent="0.25">
      <c r="A141" s="203" t="s">
        <v>8585</v>
      </c>
      <c r="B141" s="186" t="s">
        <v>8579</v>
      </c>
      <c r="C141" s="204" t="s">
        <v>709</v>
      </c>
      <c r="D141" s="204" t="s">
        <v>709</v>
      </c>
    </row>
    <row r="142" spans="1:4" ht="27.75" customHeight="1" x14ac:dyDescent="0.25">
      <c r="A142" s="203" t="s">
        <v>8586</v>
      </c>
      <c r="B142" s="186" t="s">
        <v>8579</v>
      </c>
      <c r="C142" s="204">
        <v>2.4657598198131976</v>
      </c>
      <c r="D142" s="204" t="s">
        <v>709</v>
      </c>
    </row>
    <row r="143" spans="1:4" ht="27.75" customHeight="1" x14ac:dyDescent="0.25">
      <c r="A143" s="203" t="s">
        <v>8587</v>
      </c>
      <c r="B143" s="186" t="s">
        <v>709</v>
      </c>
      <c r="C143" s="204" t="s">
        <v>709</v>
      </c>
      <c r="D143" s="204" t="s">
        <v>709</v>
      </c>
    </row>
    <row r="144" spans="1:4" ht="27.75" customHeight="1" x14ac:dyDescent="0.25">
      <c r="A144" s="203" t="s">
        <v>8588</v>
      </c>
      <c r="B144" s="186" t="s">
        <v>8579</v>
      </c>
      <c r="C144" s="204" t="s">
        <v>709</v>
      </c>
      <c r="D144" s="204" t="s">
        <v>709</v>
      </c>
    </row>
    <row r="145" spans="1:4" ht="27.75" customHeight="1" x14ac:dyDescent="0.25">
      <c r="A145" s="203" t="s">
        <v>8589</v>
      </c>
      <c r="B145" s="186" t="s">
        <v>709</v>
      </c>
      <c r="C145" s="204" t="s">
        <v>709</v>
      </c>
      <c r="D145" s="204" t="s">
        <v>709</v>
      </c>
    </row>
    <row r="146" spans="1:4" ht="27.75" customHeight="1" x14ac:dyDescent="0.25">
      <c r="A146" s="203" t="s">
        <v>8590</v>
      </c>
      <c r="B146" s="186" t="s">
        <v>8579</v>
      </c>
      <c r="C146" s="204" t="s">
        <v>709</v>
      </c>
      <c r="D146" s="204" t="s">
        <v>709</v>
      </c>
    </row>
    <row r="147" spans="1:4" ht="27.75" customHeight="1" x14ac:dyDescent="0.25">
      <c r="A147" s="203" t="s">
        <v>8591</v>
      </c>
      <c r="B147" s="186" t="s">
        <v>8579</v>
      </c>
      <c r="C147" s="204" t="s">
        <v>709</v>
      </c>
      <c r="D147" s="204" t="s">
        <v>709</v>
      </c>
    </row>
    <row r="148" spans="1:4" ht="27.75" customHeight="1" x14ac:dyDescent="0.25">
      <c r="A148" s="203" t="s">
        <v>8592</v>
      </c>
      <c r="B148" s="186" t="s">
        <v>8579</v>
      </c>
      <c r="C148" s="204">
        <v>3.4598463369768417</v>
      </c>
      <c r="D148" s="204" t="s">
        <v>709</v>
      </c>
    </row>
    <row r="149" spans="1:4" ht="27.75" customHeight="1" x14ac:dyDescent="0.25">
      <c r="A149" s="203" t="s">
        <v>8593</v>
      </c>
      <c r="B149" s="186" t="s">
        <v>8579</v>
      </c>
      <c r="C149" s="204" t="s">
        <v>709</v>
      </c>
      <c r="D149" s="204" t="s">
        <v>709</v>
      </c>
    </row>
    <row r="150" spans="1:4" ht="27.75" customHeight="1" x14ac:dyDescent="0.25">
      <c r="A150" s="203" t="s">
        <v>8594</v>
      </c>
      <c r="B150" s="186" t="s">
        <v>8579</v>
      </c>
      <c r="C150" s="204" t="s">
        <v>709</v>
      </c>
      <c r="D150" s="204" t="s">
        <v>709</v>
      </c>
    </row>
    <row r="151" spans="1:4" ht="27.75" customHeight="1" x14ac:dyDescent="0.25">
      <c r="A151" s="203" t="s">
        <v>8595</v>
      </c>
      <c r="B151" s="186" t="s">
        <v>8579</v>
      </c>
      <c r="C151" s="204" t="s">
        <v>709</v>
      </c>
      <c r="D151" s="204" t="s">
        <v>709</v>
      </c>
    </row>
    <row r="152" spans="1:4" ht="27.75" customHeight="1" x14ac:dyDescent="0.25">
      <c r="A152" s="203" t="s">
        <v>8596</v>
      </c>
      <c r="B152" s="186" t="s">
        <v>8579</v>
      </c>
      <c r="C152" s="204">
        <v>3.0692168332373351</v>
      </c>
      <c r="D152" s="204" t="s">
        <v>709</v>
      </c>
    </row>
    <row r="153" spans="1:4" ht="27.75" customHeight="1" x14ac:dyDescent="0.25">
      <c r="A153" s="203" t="s">
        <v>8597</v>
      </c>
      <c r="B153" s="186" t="s">
        <v>8579</v>
      </c>
      <c r="C153" s="204">
        <v>3.0181828849774033</v>
      </c>
      <c r="D153" s="204" t="s">
        <v>709</v>
      </c>
    </row>
    <row r="154" spans="1:4" ht="27.75" customHeight="1" x14ac:dyDescent="0.25">
      <c r="A154" s="203" t="s">
        <v>8598</v>
      </c>
      <c r="B154" s="186" t="s">
        <v>8579</v>
      </c>
      <c r="C154" s="204">
        <v>3.16924711703671</v>
      </c>
      <c r="D154" s="204" t="s">
        <v>709</v>
      </c>
    </row>
    <row r="155" spans="1:4" ht="27.75" customHeight="1" x14ac:dyDescent="0.25">
      <c r="A155" s="203" t="s">
        <v>8599</v>
      </c>
      <c r="B155" s="186" t="s">
        <v>8579</v>
      </c>
      <c r="C155" s="204">
        <v>2.9941733714764238</v>
      </c>
      <c r="D155" s="204" t="s">
        <v>709</v>
      </c>
    </row>
    <row r="156" spans="1:4" ht="27.75" customHeight="1" x14ac:dyDescent="0.25">
      <c r="A156" s="203" t="s">
        <v>8600</v>
      </c>
      <c r="B156" s="186" t="s">
        <v>8579</v>
      </c>
      <c r="C156" s="204">
        <v>3.0703341504436117</v>
      </c>
      <c r="D156" s="204" t="s">
        <v>709</v>
      </c>
    </row>
    <row r="157" spans="1:4" ht="27.75" customHeight="1" x14ac:dyDescent="0.25">
      <c r="A157" s="203" t="s">
        <v>8601</v>
      </c>
      <c r="B157" s="186" t="s">
        <v>8579</v>
      </c>
      <c r="C157" s="204">
        <v>2.9931346204007303</v>
      </c>
      <c r="D157" s="204" t="s">
        <v>709</v>
      </c>
    </row>
    <row r="158" spans="1:4" ht="27.75" customHeight="1" x14ac:dyDescent="0.25">
      <c r="A158" s="203" t="s">
        <v>8602</v>
      </c>
      <c r="B158" s="186" t="s">
        <v>8579</v>
      </c>
      <c r="C158" s="204" t="s">
        <v>709</v>
      </c>
      <c r="D158" s="204" t="s">
        <v>709</v>
      </c>
    </row>
    <row r="159" spans="1:4" ht="27.75" customHeight="1" x14ac:dyDescent="0.25">
      <c r="A159" s="203" t="s">
        <v>8603</v>
      </c>
      <c r="B159" s="186" t="s">
        <v>8579</v>
      </c>
      <c r="C159" s="204" t="s">
        <v>709</v>
      </c>
      <c r="D159" s="204" t="s">
        <v>709</v>
      </c>
    </row>
    <row r="160" spans="1:4" ht="27.75" customHeight="1" x14ac:dyDescent="0.25">
      <c r="A160" s="203" t="s">
        <v>8604</v>
      </c>
      <c r="B160" s="186" t="s">
        <v>8579</v>
      </c>
      <c r="C160" s="204" t="s">
        <v>709</v>
      </c>
      <c r="D160" s="204" t="s">
        <v>709</v>
      </c>
    </row>
    <row r="161" spans="1:4" ht="27.75" customHeight="1" x14ac:dyDescent="0.25">
      <c r="A161" s="203" t="s">
        <v>8605</v>
      </c>
      <c r="B161" s="186" t="s">
        <v>8584</v>
      </c>
      <c r="C161" s="204">
        <v>4.1170651451601259</v>
      </c>
      <c r="D161" s="204" t="s">
        <v>709</v>
      </c>
    </row>
    <row r="162" spans="1:4" ht="27.75" customHeight="1" x14ac:dyDescent="0.25">
      <c r="A162" s="203" t="s">
        <v>8606</v>
      </c>
      <c r="B162" s="186" t="s">
        <v>8586</v>
      </c>
      <c r="C162" s="204" t="s">
        <v>709</v>
      </c>
      <c r="D162" s="204" t="s">
        <v>709</v>
      </c>
    </row>
    <row r="163" spans="1:4" ht="27.75" customHeight="1" x14ac:dyDescent="0.25">
      <c r="A163" s="203" t="s">
        <v>8607</v>
      </c>
      <c r="B163" s="186" t="s">
        <v>8586</v>
      </c>
      <c r="C163" s="204" t="s">
        <v>709</v>
      </c>
      <c r="D163" s="204" t="s">
        <v>709</v>
      </c>
    </row>
    <row r="164" spans="1:4" ht="27.75" customHeight="1" x14ac:dyDescent="0.25">
      <c r="A164" s="203" t="s">
        <v>8608</v>
      </c>
      <c r="B164" s="186" t="s">
        <v>8580</v>
      </c>
      <c r="C164" s="204" t="s">
        <v>709</v>
      </c>
      <c r="D164" s="204" t="s">
        <v>709</v>
      </c>
    </row>
    <row r="165" spans="1:4" ht="27.75" customHeight="1" x14ac:dyDescent="0.25">
      <c r="A165" s="203" t="s">
        <v>8609</v>
      </c>
      <c r="B165" s="186" t="s">
        <v>8585</v>
      </c>
      <c r="C165" s="204">
        <v>3.4404359610352304</v>
      </c>
      <c r="D165" s="204" t="s">
        <v>709</v>
      </c>
    </row>
    <row r="166" spans="1:4" ht="27.75" customHeight="1" x14ac:dyDescent="0.25">
      <c r="A166" s="203" t="s">
        <v>8610</v>
      </c>
      <c r="B166" s="186" t="s">
        <v>8586</v>
      </c>
      <c r="C166" s="204" t="s">
        <v>709</v>
      </c>
      <c r="D166" s="204" t="s">
        <v>709</v>
      </c>
    </row>
    <row r="167" spans="1:4" ht="27.75" customHeight="1" x14ac:dyDescent="0.25">
      <c r="A167" s="203" t="s">
        <v>8611</v>
      </c>
      <c r="B167" s="186" t="s">
        <v>8580</v>
      </c>
      <c r="C167" s="204" t="s">
        <v>709</v>
      </c>
      <c r="D167" s="204" t="s">
        <v>709</v>
      </c>
    </row>
    <row r="168" spans="1:4" ht="27.75" customHeight="1" x14ac:dyDescent="0.25">
      <c r="A168" s="203" t="s">
        <v>8612</v>
      </c>
      <c r="B168" s="186" t="s">
        <v>8600</v>
      </c>
      <c r="C168" s="204">
        <v>2.5929067085755171</v>
      </c>
      <c r="D168" s="204" t="s">
        <v>709</v>
      </c>
    </row>
    <row r="169" spans="1:4" ht="27.75" customHeight="1" x14ac:dyDescent="0.25">
      <c r="A169" s="203" t="s">
        <v>8613</v>
      </c>
      <c r="B169" s="186" t="s">
        <v>8584</v>
      </c>
      <c r="C169" s="204" t="s">
        <v>709</v>
      </c>
      <c r="D169" s="204" t="s">
        <v>709</v>
      </c>
    </row>
    <row r="170" spans="1:4" ht="27.75" customHeight="1" x14ac:dyDescent="0.25">
      <c r="A170" s="203" t="s">
        <v>8614</v>
      </c>
      <c r="B170" s="186" t="s">
        <v>8580</v>
      </c>
      <c r="C170" s="204" t="s">
        <v>709</v>
      </c>
      <c r="D170" s="204" t="s">
        <v>709</v>
      </c>
    </row>
    <row r="171" spans="1:4" ht="27.75" customHeight="1" x14ac:dyDescent="0.25">
      <c r="A171" s="203" t="s">
        <v>8615</v>
      </c>
      <c r="B171" s="186" t="s">
        <v>8584</v>
      </c>
      <c r="C171" s="204" t="s">
        <v>709</v>
      </c>
      <c r="D171" s="204" t="s">
        <v>709</v>
      </c>
    </row>
    <row r="172" spans="1:4" ht="27.75" customHeight="1" x14ac:dyDescent="0.25">
      <c r="A172" s="203" t="s">
        <v>8616</v>
      </c>
      <c r="B172" s="186" t="s">
        <v>8584</v>
      </c>
      <c r="C172" s="204" t="s">
        <v>709</v>
      </c>
      <c r="D172" s="204" t="s">
        <v>709</v>
      </c>
    </row>
    <row r="173" spans="1:4" ht="27.75" customHeight="1" x14ac:dyDescent="0.25">
      <c r="A173" s="203" t="s">
        <v>8617</v>
      </c>
      <c r="B173" s="186" t="s">
        <v>8584</v>
      </c>
      <c r="C173" s="204" t="s">
        <v>709</v>
      </c>
      <c r="D173" s="204" t="s">
        <v>709</v>
      </c>
    </row>
    <row r="174" spans="1:4" ht="27.75" customHeight="1" x14ac:dyDescent="0.25">
      <c r="A174" s="203" t="s">
        <v>8618</v>
      </c>
      <c r="B174" s="186" t="s">
        <v>8599</v>
      </c>
      <c r="C174" s="204" t="s">
        <v>709</v>
      </c>
      <c r="D174" s="204" t="s">
        <v>709</v>
      </c>
    </row>
    <row r="175" spans="1:4" ht="27.75" customHeight="1" x14ac:dyDescent="0.25">
      <c r="A175" s="203" t="s">
        <v>8619</v>
      </c>
      <c r="B175" s="186" t="s">
        <v>8582</v>
      </c>
      <c r="C175" s="204" t="s">
        <v>709</v>
      </c>
      <c r="D175" s="204" t="s">
        <v>709</v>
      </c>
    </row>
    <row r="176" spans="1:4" ht="27.75" customHeight="1" x14ac:dyDescent="0.25">
      <c r="A176" s="203" t="s">
        <v>8620</v>
      </c>
      <c r="B176" s="186" t="s">
        <v>8585</v>
      </c>
      <c r="C176" s="204" t="s">
        <v>709</v>
      </c>
      <c r="D176" s="204" t="s">
        <v>709</v>
      </c>
    </row>
    <row r="177" spans="1:4" ht="27.75" customHeight="1" x14ac:dyDescent="0.25">
      <c r="A177" s="203" t="s">
        <v>8621</v>
      </c>
      <c r="B177" s="186" t="s">
        <v>8585</v>
      </c>
      <c r="C177" s="204" t="s">
        <v>709</v>
      </c>
      <c r="D177" s="204" t="s">
        <v>709</v>
      </c>
    </row>
    <row r="178" spans="1:4" ht="27.75" customHeight="1" x14ac:dyDescent="0.25">
      <c r="A178" s="203" t="s">
        <v>8622</v>
      </c>
      <c r="B178" s="186" t="s">
        <v>8584</v>
      </c>
      <c r="C178" s="204" t="s">
        <v>709</v>
      </c>
      <c r="D178" s="204" t="s">
        <v>709</v>
      </c>
    </row>
    <row r="179" spans="1:4" ht="27.75" customHeight="1" x14ac:dyDescent="0.25">
      <c r="A179" s="203" t="s">
        <v>8623</v>
      </c>
      <c r="B179" s="186" t="s">
        <v>8581</v>
      </c>
      <c r="C179" s="204" t="s">
        <v>709</v>
      </c>
      <c r="D179" s="204" t="s">
        <v>709</v>
      </c>
    </row>
    <row r="180" spans="1:4" ht="27.75" customHeight="1" x14ac:dyDescent="0.25">
      <c r="A180" s="203" t="s">
        <v>8624</v>
      </c>
      <c r="B180" s="186" t="s">
        <v>8580</v>
      </c>
      <c r="C180" s="204">
        <v>4.5849430155388351</v>
      </c>
      <c r="D180" s="204" t="s">
        <v>709</v>
      </c>
    </row>
    <row r="181" spans="1:4" ht="27.75" customHeight="1" x14ac:dyDescent="0.25">
      <c r="A181" s="203" t="s">
        <v>8625</v>
      </c>
      <c r="B181" s="186" t="s">
        <v>8583</v>
      </c>
      <c r="C181" s="204" t="s">
        <v>709</v>
      </c>
      <c r="D181" s="204" t="s">
        <v>709</v>
      </c>
    </row>
    <row r="182" spans="1:4" ht="27.75" customHeight="1" x14ac:dyDescent="0.25">
      <c r="A182" s="203" t="s">
        <v>8626</v>
      </c>
      <c r="B182" s="186" t="s">
        <v>8588</v>
      </c>
      <c r="C182" s="204" t="s">
        <v>709</v>
      </c>
      <c r="D182" s="204" t="s">
        <v>709</v>
      </c>
    </row>
    <row r="183" spans="1:4" ht="27.75" customHeight="1" x14ac:dyDescent="0.25">
      <c r="A183" s="203" t="s">
        <v>8627</v>
      </c>
      <c r="B183" s="186" t="s">
        <v>8584</v>
      </c>
      <c r="C183" s="204" t="s">
        <v>709</v>
      </c>
      <c r="D183" s="204" t="s">
        <v>709</v>
      </c>
    </row>
    <row r="184" spans="1:4" ht="27.75" customHeight="1" x14ac:dyDescent="0.25">
      <c r="A184" s="203" t="s">
        <v>8628</v>
      </c>
      <c r="B184" s="186" t="s">
        <v>8582</v>
      </c>
      <c r="C184" s="204" t="s">
        <v>709</v>
      </c>
      <c r="D184" s="204" t="s">
        <v>709</v>
      </c>
    </row>
    <row r="185" spans="1:4" ht="27.75" customHeight="1" x14ac:dyDescent="0.25">
      <c r="A185" s="203" t="s">
        <v>8628</v>
      </c>
      <c r="B185" s="186" t="s">
        <v>8582</v>
      </c>
      <c r="C185" s="204" t="s">
        <v>709</v>
      </c>
      <c r="D185" s="204" t="s">
        <v>709</v>
      </c>
    </row>
    <row r="186" spans="1:4" ht="27.75" customHeight="1" x14ac:dyDescent="0.25">
      <c r="A186" s="203" t="s">
        <v>8629</v>
      </c>
      <c r="B186" s="186" t="s">
        <v>8585</v>
      </c>
      <c r="C186" s="204">
        <v>4.6262904950514043</v>
      </c>
      <c r="D186" s="204" t="s">
        <v>709</v>
      </c>
    </row>
    <row r="187" spans="1:4" ht="27.75" customHeight="1" x14ac:dyDescent="0.25">
      <c r="A187" s="203" t="s">
        <v>8630</v>
      </c>
      <c r="B187" s="186" t="s">
        <v>8585</v>
      </c>
      <c r="C187" s="204" t="s">
        <v>709</v>
      </c>
      <c r="D187" s="204" t="s">
        <v>709</v>
      </c>
    </row>
    <row r="188" spans="1:4" ht="27.75" customHeight="1" x14ac:dyDescent="0.25">
      <c r="A188" s="203" t="s">
        <v>8631</v>
      </c>
      <c r="B188" s="186" t="s">
        <v>8583</v>
      </c>
      <c r="C188" s="204" t="s">
        <v>709</v>
      </c>
      <c r="D188" s="204" t="s">
        <v>709</v>
      </c>
    </row>
    <row r="189" spans="1:4" ht="27.75" customHeight="1" x14ac:dyDescent="0.25">
      <c r="A189" s="203" t="s">
        <v>8632</v>
      </c>
      <c r="B189" s="186" t="s">
        <v>8583</v>
      </c>
      <c r="C189" s="204" t="s">
        <v>709</v>
      </c>
      <c r="D189" s="204" t="s">
        <v>709</v>
      </c>
    </row>
    <row r="190" spans="1:4" ht="27.75" customHeight="1" x14ac:dyDescent="0.25">
      <c r="A190" s="203" t="s">
        <v>8633</v>
      </c>
      <c r="B190" s="186" t="s">
        <v>8590</v>
      </c>
      <c r="C190" s="204" t="s">
        <v>709</v>
      </c>
      <c r="D190" s="204" t="s">
        <v>709</v>
      </c>
    </row>
    <row r="191" spans="1:4" ht="27.75" customHeight="1" x14ac:dyDescent="0.25">
      <c r="A191" s="203" t="s">
        <v>8634</v>
      </c>
      <c r="B191" s="186" t="s">
        <v>8579</v>
      </c>
      <c r="C191" s="204" t="s">
        <v>709</v>
      </c>
      <c r="D191" s="204" t="s">
        <v>709</v>
      </c>
    </row>
    <row r="192" spans="1:4" ht="27.75" customHeight="1" x14ac:dyDescent="0.25">
      <c r="A192" s="203" t="s">
        <v>8635</v>
      </c>
      <c r="B192" s="186" t="s">
        <v>8584</v>
      </c>
      <c r="C192" s="204" t="s">
        <v>709</v>
      </c>
      <c r="D192" s="204" t="s">
        <v>709</v>
      </c>
    </row>
    <row r="193" spans="1:4" ht="27.75" customHeight="1" x14ac:dyDescent="0.25">
      <c r="A193" s="203" t="s">
        <v>8636</v>
      </c>
      <c r="B193" s="186" t="s">
        <v>8588</v>
      </c>
      <c r="C193" s="204">
        <v>10.198975131919003</v>
      </c>
      <c r="D193" s="204" t="s">
        <v>709</v>
      </c>
    </row>
    <row r="194" spans="1:4" ht="27.75" customHeight="1" x14ac:dyDescent="0.25">
      <c r="A194" s="203" t="s">
        <v>8637</v>
      </c>
      <c r="B194" s="186" t="s">
        <v>8591</v>
      </c>
      <c r="C194" s="204" t="s">
        <v>709</v>
      </c>
      <c r="D194" s="204" t="s">
        <v>709</v>
      </c>
    </row>
    <row r="195" spans="1:4" ht="27.75" customHeight="1" x14ac:dyDescent="0.25">
      <c r="A195" s="203" t="s">
        <v>8638</v>
      </c>
      <c r="B195" s="186" t="s">
        <v>8588</v>
      </c>
      <c r="C195" s="204" t="s">
        <v>709</v>
      </c>
      <c r="D195" s="204" t="s">
        <v>709</v>
      </c>
    </row>
    <row r="196" spans="1:4" ht="27.75" customHeight="1" x14ac:dyDescent="0.25">
      <c r="A196" s="203" t="s">
        <v>8639</v>
      </c>
      <c r="B196" s="186" t="s">
        <v>8592</v>
      </c>
      <c r="C196" s="204" t="s">
        <v>709</v>
      </c>
      <c r="D196" s="204" t="s">
        <v>709</v>
      </c>
    </row>
    <row r="197" spans="1:4" ht="27.75" customHeight="1" x14ac:dyDescent="0.25">
      <c r="A197" s="203" t="s">
        <v>8639</v>
      </c>
      <c r="B197" s="186" t="s">
        <v>8592</v>
      </c>
      <c r="C197" s="204" t="s">
        <v>709</v>
      </c>
      <c r="D197" s="204" t="s">
        <v>709</v>
      </c>
    </row>
    <row r="198" spans="1:4" ht="27.75" customHeight="1" x14ac:dyDescent="0.25">
      <c r="A198" s="203" t="s">
        <v>8640</v>
      </c>
      <c r="B198" s="186" t="s">
        <v>8581</v>
      </c>
      <c r="C198" s="204" t="s">
        <v>709</v>
      </c>
      <c r="D198" s="204" t="s">
        <v>709</v>
      </c>
    </row>
    <row r="199" spans="1:4" ht="27.75" customHeight="1" x14ac:dyDescent="0.25">
      <c r="A199" s="203" t="s">
        <v>8641</v>
      </c>
      <c r="B199" s="186" t="s">
        <v>8589</v>
      </c>
      <c r="C199" s="204" t="s">
        <v>709</v>
      </c>
      <c r="D199" s="204" t="s">
        <v>709</v>
      </c>
    </row>
    <row r="200" spans="1:4" ht="27.75" customHeight="1" x14ac:dyDescent="0.25">
      <c r="A200" s="203" t="s">
        <v>8642</v>
      </c>
      <c r="B200" s="186" t="s">
        <v>8584</v>
      </c>
      <c r="C200" s="204">
        <v>6.2572292327895322</v>
      </c>
      <c r="D200" s="204" t="s">
        <v>709</v>
      </c>
    </row>
    <row r="201" spans="1:4" ht="27.75" customHeight="1" x14ac:dyDescent="0.25">
      <c r="A201" s="203" t="s">
        <v>8643</v>
      </c>
      <c r="B201" s="186" t="s">
        <v>8592</v>
      </c>
      <c r="C201" s="204" t="s">
        <v>709</v>
      </c>
      <c r="D201" s="204" t="s">
        <v>709</v>
      </c>
    </row>
    <row r="202" spans="1:4" ht="27.75" customHeight="1" x14ac:dyDescent="0.25">
      <c r="A202" s="203" t="s">
        <v>8644</v>
      </c>
      <c r="B202" s="186" t="s">
        <v>8580</v>
      </c>
      <c r="C202" s="204" t="s">
        <v>709</v>
      </c>
      <c r="D202" s="204" t="s">
        <v>709</v>
      </c>
    </row>
    <row r="203" spans="1:4" ht="27.75" customHeight="1" x14ac:dyDescent="0.25">
      <c r="A203" s="203" t="s">
        <v>8645</v>
      </c>
      <c r="B203" s="186" t="s">
        <v>8593</v>
      </c>
      <c r="C203" s="204" t="s">
        <v>709</v>
      </c>
      <c r="D203" s="204" t="s">
        <v>709</v>
      </c>
    </row>
    <row r="204" spans="1:4" ht="27.75" customHeight="1" x14ac:dyDescent="0.25">
      <c r="A204" s="203" t="s">
        <v>8646</v>
      </c>
      <c r="B204" s="186" t="s">
        <v>8586</v>
      </c>
      <c r="C204" s="204" t="s">
        <v>709</v>
      </c>
      <c r="D204" s="204" t="s">
        <v>709</v>
      </c>
    </row>
    <row r="205" spans="1:4" ht="27.75" customHeight="1" x14ac:dyDescent="0.25">
      <c r="A205" s="203" t="s">
        <v>8647</v>
      </c>
      <c r="B205" s="186" t="s">
        <v>8589</v>
      </c>
      <c r="C205" s="204" t="s">
        <v>709</v>
      </c>
      <c r="D205" s="204" t="s">
        <v>709</v>
      </c>
    </row>
    <row r="206" spans="1:4" ht="27.75" customHeight="1" x14ac:dyDescent="0.25">
      <c r="A206" s="203" t="s">
        <v>8648</v>
      </c>
      <c r="B206" s="186" t="s">
        <v>8603</v>
      </c>
      <c r="C206" s="204" t="s">
        <v>709</v>
      </c>
      <c r="D206" s="204" t="s">
        <v>709</v>
      </c>
    </row>
    <row r="207" spans="1:4" ht="27.75" customHeight="1" x14ac:dyDescent="0.25">
      <c r="A207" s="203" t="s">
        <v>8649</v>
      </c>
      <c r="B207" s="186" t="s">
        <v>8583</v>
      </c>
      <c r="C207" s="204" t="s">
        <v>709</v>
      </c>
      <c r="D207" s="204" t="s">
        <v>709</v>
      </c>
    </row>
    <row r="208" spans="1:4" ht="27.75" customHeight="1" x14ac:dyDescent="0.25">
      <c r="A208" s="203" t="s">
        <v>8650</v>
      </c>
      <c r="B208" s="186" t="s">
        <v>8597</v>
      </c>
      <c r="C208" s="204" t="s">
        <v>709</v>
      </c>
      <c r="D208" s="204" t="s">
        <v>709</v>
      </c>
    </row>
    <row r="209" spans="1:4" ht="27.75" customHeight="1" x14ac:dyDescent="0.25">
      <c r="A209" s="203" t="s">
        <v>8651</v>
      </c>
      <c r="B209" s="186" t="s">
        <v>8596</v>
      </c>
      <c r="C209" s="204">
        <v>3.9952538303135885</v>
      </c>
      <c r="D209" s="204" t="s">
        <v>709</v>
      </c>
    </row>
    <row r="210" spans="1:4" ht="27.75" customHeight="1" x14ac:dyDescent="0.25">
      <c r="A210" s="203" t="s">
        <v>8652</v>
      </c>
      <c r="B210" s="186" t="s">
        <v>8594</v>
      </c>
      <c r="C210" s="204" t="s">
        <v>709</v>
      </c>
      <c r="D210" s="204" t="s">
        <v>709</v>
      </c>
    </row>
    <row r="211" spans="1:4" ht="27.75" customHeight="1" x14ac:dyDescent="0.25">
      <c r="A211" s="203" t="s">
        <v>8653</v>
      </c>
      <c r="B211" s="186" t="s">
        <v>8588</v>
      </c>
      <c r="C211" s="204" t="s">
        <v>709</v>
      </c>
      <c r="D211" s="204" t="s">
        <v>709</v>
      </c>
    </row>
    <row r="212" spans="1:4" ht="27.75" customHeight="1" x14ac:dyDescent="0.25">
      <c r="A212" s="203" t="s">
        <v>8654</v>
      </c>
      <c r="B212" s="186" t="s">
        <v>8588</v>
      </c>
      <c r="C212" s="204" t="s">
        <v>709</v>
      </c>
      <c r="D212" s="204" t="s">
        <v>709</v>
      </c>
    </row>
    <row r="213" spans="1:4" ht="27.75" customHeight="1" x14ac:dyDescent="0.25">
      <c r="A213" s="203" t="s">
        <v>8655</v>
      </c>
      <c r="B213" s="186" t="s">
        <v>8592</v>
      </c>
      <c r="C213" s="204" t="s">
        <v>709</v>
      </c>
      <c r="D213" s="204" t="s">
        <v>709</v>
      </c>
    </row>
    <row r="214" spans="1:4" ht="27.75" customHeight="1" x14ac:dyDescent="0.25">
      <c r="A214" s="203" t="s">
        <v>8656</v>
      </c>
      <c r="B214" s="186" t="s">
        <v>8584</v>
      </c>
      <c r="C214" s="204" t="s">
        <v>709</v>
      </c>
      <c r="D214" s="204" t="s">
        <v>709</v>
      </c>
    </row>
    <row r="215" spans="1:4" ht="27.75" customHeight="1" x14ac:dyDescent="0.25">
      <c r="A215" s="203" t="s">
        <v>8657</v>
      </c>
      <c r="B215" s="186" t="s">
        <v>8586</v>
      </c>
      <c r="C215" s="204" t="s">
        <v>709</v>
      </c>
      <c r="D215" s="204" t="s">
        <v>709</v>
      </c>
    </row>
    <row r="216" spans="1:4" ht="27.75" customHeight="1" x14ac:dyDescent="0.25">
      <c r="A216" s="203" t="s">
        <v>8658</v>
      </c>
      <c r="B216" s="186" t="s">
        <v>8582</v>
      </c>
      <c r="C216" s="204" t="s">
        <v>709</v>
      </c>
      <c r="D216" s="204" t="s">
        <v>709</v>
      </c>
    </row>
    <row r="217" spans="1:4" ht="27.75" customHeight="1" x14ac:dyDescent="0.25">
      <c r="A217" s="203" t="s">
        <v>8659</v>
      </c>
      <c r="B217" s="186" t="s">
        <v>8586</v>
      </c>
      <c r="C217" s="204">
        <v>1.7420079836314963</v>
      </c>
      <c r="D217" s="204" t="s">
        <v>709</v>
      </c>
    </row>
    <row r="218" spans="1:4" ht="27.75" customHeight="1" x14ac:dyDescent="0.25">
      <c r="A218" s="203" t="s">
        <v>8660</v>
      </c>
      <c r="B218" s="186" t="s">
        <v>8586</v>
      </c>
      <c r="C218" s="204" t="s">
        <v>709</v>
      </c>
      <c r="D218" s="204" t="s">
        <v>709</v>
      </c>
    </row>
    <row r="219" spans="1:4" ht="27.75" customHeight="1" x14ac:dyDescent="0.25">
      <c r="A219" s="203" t="s">
        <v>8661</v>
      </c>
      <c r="B219" s="186" t="s">
        <v>8588</v>
      </c>
      <c r="C219" s="204" t="s">
        <v>709</v>
      </c>
      <c r="D219" s="204" t="s">
        <v>709</v>
      </c>
    </row>
    <row r="220" spans="1:4" ht="27.75" customHeight="1" x14ac:dyDescent="0.25">
      <c r="A220" s="203" t="s">
        <v>8662</v>
      </c>
      <c r="B220" s="186" t="s">
        <v>8580</v>
      </c>
      <c r="C220" s="204">
        <v>4.2347965664881704</v>
      </c>
      <c r="D220" s="204" t="s">
        <v>709</v>
      </c>
    </row>
    <row r="221" spans="1:4" ht="27.75" customHeight="1" x14ac:dyDescent="0.25">
      <c r="A221" s="203" t="s">
        <v>8663</v>
      </c>
      <c r="B221" s="186" t="s">
        <v>8595</v>
      </c>
      <c r="C221" s="204" t="s">
        <v>709</v>
      </c>
      <c r="D221" s="204" t="s">
        <v>709</v>
      </c>
    </row>
    <row r="222" spans="1:4" ht="27.75" customHeight="1" x14ac:dyDescent="0.25">
      <c r="A222" s="203" t="s">
        <v>8664</v>
      </c>
      <c r="B222" s="186" t="s">
        <v>8585</v>
      </c>
      <c r="C222" s="204" t="s">
        <v>709</v>
      </c>
      <c r="D222" s="204" t="s">
        <v>709</v>
      </c>
    </row>
    <row r="223" spans="1:4" ht="27.75" customHeight="1" x14ac:dyDescent="0.25">
      <c r="A223" s="203" t="s">
        <v>8665</v>
      </c>
      <c r="B223" s="186" t="s">
        <v>8604</v>
      </c>
      <c r="C223" s="204" t="s">
        <v>709</v>
      </c>
      <c r="D223" s="204" t="s">
        <v>709</v>
      </c>
    </row>
    <row r="224" spans="1:4" ht="27.75" customHeight="1" x14ac:dyDescent="0.25">
      <c r="A224" s="203" t="s">
        <v>8666</v>
      </c>
      <c r="B224" s="186" t="s">
        <v>8583</v>
      </c>
      <c r="C224" s="204" t="s">
        <v>709</v>
      </c>
      <c r="D224" s="204" t="s">
        <v>709</v>
      </c>
    </row>
    <row r="225" spans="1:4" ht="27.75" customHeight="1" x14ac:dyDescent="0.25">
      <c r="A225" s="203" t="s">
        <v>8667</v>
      </c>
      <c r="B225" s="186" t="s">
        <v>8592</v>
      </c>
      <c r="C225" s="204">
        <v>3.4641302280735418</v>
      </c>
      <c r="D225" s="204" t="s">
        <v>709</v>
      </c>
    </row>
    <row r="226" spans="1:4" ht="27.75" customHeight="1" x14ac:dyDescent="0.25">
      <c r="A226" s="203" t="s">
        <v>8668</v>
      </c>
      <c r="B226" s="186" t="s">
        <v>8580</v>
      </c>
      <c r="C226" s="204" t="s">
        <v>709</v>
      </c>
      <c r="D226" s="204" t="s">
        <v>709</v>
      </c>
    </row>
    <row r="227" spans="1:4" ht="27.75" customHeight="1" x14ac:dyDescent="0.25">
      <c r="A227" s="203" t="s">
        <v>8669</v>
      </c>
      <c r="B227" s="186" t="s">
        <v>8592</v>
      </c>
      <c r="C227" s="204" t="s">
        <v>709</v>
      </c>
      <c r="D227" s="204" t="s">
        <v>709</v>
      </c>
    </row>
    <row r="228" spans="1:4" ht="27.75" customHeight="1" x14ac:dyDescent="0.25">
      <c r="A228" s="203" t="s">
        <v>8670</v>
      </c>
      <c r="B228" s="186" t="s">
        <v>8584</v>
      </c>
      <c r="C228" s="204" t="s">
        <v>709</v>
      </c>
      <c r="D228" s="204" t="s">
        <v>709</v>
      </c>
    </row>
    <row r="229" spans="1:4" ht="27.75" customHeight="1" x14ac:dyDescent="0.25">
      <c r="A229" s="203" t="s">
        <v>8671</v>
      </c>
      <c r="B229" s="186" t="s">
        <v>8585</v>
      </c>
      <c r="C229" s="204" t="s">
        <v>709</v>
      </c>
      <c r="D229" s="204" t="s">
        <v>709</v>
      </c>
    </row>
    <row r="230" spans="1:4" ht="27.75" customHeight="1" x14ac:dyDescent="0.25">
      <c r="A230" s="203" t="s">
        <v>8672</v>
      </c>
      <c r="B230" s="186" t="s">
        <v>8583</v>
      </c>
      <c r="C230" s="204" t="s">
        <v>709</v>
      </c>
      <c r="D230" s="204" t="s">
        <v>709</v>
      </c>
    </row>
    <row r="231" spans="1:4" ht="27.75" customHeight="1" x14ac:dyDescent="0.25">
      <c r="A231" s="203" t="s">
        <v>8673</v>
      </c>
      <c r="B231" s="186" t="s">
        <v>8583</v>
      </c>
      <c r="C231" s="204" t="s">
        <v>709</v>
      </c>
      <c r="D231" s="204" t="s">
        <v>709</v>
      </c>
    </row>
    <row r="232" spans="1:4" ht="27.75" customHeight="1" x14ac:dyDescent="0.25">
      <c r="A232" s="203" t="s">
        <v>8674</v>
      </c>
      <c r="B232" s="186" t="s">
        <v>8598</v>
      </c>
      <c r="C232" s="204" t="s">
        <v>709</v>
      </c>
      <c r="D232" s="204" t="s">
        <v>709</v>
      </c>
    </row>
    <row r="233" spans="1:4" ht="27.75" customHeight="1" x14ac:dyDescent="0.25">
      <c r="A233" s="203" t="s">
        <v>8675</v>
      </c>
      <c r="B233" s="186" t="s">
        <v>8592</v>
      </c>
      <c r="C233" s="204" t="s">
        <v>709</v>
      </c>
      <c r="D233" s="204" t="s">
        <v>709</v>
      </c>
    </row>
    <row r="234" spans="1:4" ht="27.75" customHeight="1" x14ac:dyDescent="0.25">
      <c r="A234" s="203" t="s">
        <v>8676</v>
      </c>
      <c r="B234" s="186" t="s">
        <v>8592</v>
      </c>
      <c r="C234" s="204" t="s">
        <v>709</v>
      </c>
      <c r="D234" s="204" t="s">
        <v>709</v>
      </c>
    </row>
    <row r="235" spans="1:4" ht="27.75" customHeight="1" x14ac:dyDescent="0.25">
      <c r="A235" s="203" t="s">
        <v>8677</v>
      </c>
      <c r="B235" s="186" t="s">
        <v>8585</v>
      </c>
      <c r="C235" s="204" t="s">
        <v>709</v>
      </c>
      <c r="D235" s="204" t="s">
        <v>709</v>
      </c>
    </row>
    <row r="236" spans="1:4" ht="27.75" customHeight="1" x14ac:dyDescent="0.25">
      <c r="A236" s="203" t="s">
        <v>8678</v>
      </c>
      <c r="B236" s="186" t="s">
        <v>8601</v>
      </c>
      <c r="C236" s="204" t="s">
        <v>709</v>
      </c>
      <c r="D236" s="204" t="s">
        <v>709</v>
      </c>
    </row>
    <row r="237" spans="1:4" ht="27.75" customHeight="1" x14ac:dyDescent="0.25">
      <c r="A237" s="203" t="s">
        <v>8679</v>
      </c>
      <c r="B237" s="186" t="s">
        <v>8580</v>
      </c>
      <c r="C237" s="204" t="s">
        <v>709</v>
      </c>
      <c r="D237" s="204" t="s">
        <v>709</v>
      </c>
    </row>
    <row r="238" spans="1:4" ht="27.75" customHeight="1" x14ac:dyDescent="0.25">
      <c r="A238" s="203" t="s">
        <v>8680</v>
      </c>
      <c r="B238" s="186" t="s">
        <v>8580</v>
      </c>
      <c r="C238" s="204" t="s">
        <v>709</v>
      </c>
      <c r="D238" s="204" t="s">
        <v>709</v>
      </c>
    </row>
    <row r="239" spans="1:4" ht="27.75" customHeight="1" x14ac:dyDescent="0.25">
      <c r="A239" s="203" t="s">
        <v>8681</v>
      </c>
      <c r="B239" s="186" t="s">
        <v>8588</v>
      </c>
      <c r="C239" s="204" t="s">
        <v>709</v>
      </c>
      <c r="D239" s="204" t="s">
        <v>709</v>
      </c>
    </row>
    <row r="240" spans="1:4" ht="27.75" customHeight="1" x14ac:dyDescent="0.25">
      <c r="A240" s="203" t="s">
        <v>8682</v>
      </c>
      <c r="B240" s="186" t="s">
        <v>8588</v>
      </c>
      <c r="C240" s="204">
        <v>4.4978254228635173</v>
      </c>
      <c r="D240" s="204" t="s">
        <v>709</v>
      </c>
    </row>
    <row r="241" spans="1:4" ht="27.75" customHeight="1" x14ac:dyDescent="0.25">
      <c r="A241" s="203" t="s">
        <v>8678</v>
      </c>
      <c r="B241" s="186" t="s">
        <v>8601</v>
      </c>
      <c r="C241" s="204" t="s">
        <v>709</v>
      </c>
      <c r="D241" s="204" t="s">
        <v>709</v>
      </c>
    </row>
    <row r="242" spans="1:4" ht="27.75" customHeight="1" x14ac:dyDescent="0.25">
      <c r="A242" s="203" t="s">
        <v>8683</v>
      </c>
      <c r="B242" s="186" t="s">
        <v>8586</v>
      </c>
      <c r="C242" s="204" t="s">
        <v>709</v>
      </c>
      <c r="D242" s="204" t="s">
        <v>709</v>
      </c>
    </row>
    <row r="243" spans="1:4" ht="27.75" customHeight="1" x14ac:dyDescent="0.25">
      <c r="A243" s="203" t="s">
        <v>8684</v>
      </c>
      <c r="B243" s="186" t="s">
        <v>8587</v>
      </c>
      <c r="C243" s="204" t="s">
        <v>709</v>
      </c>
      <c r="D243" s="204" t="s">
        <v>709</v>
      </c>
    </row>
    <row r="244" spans="1:4" ht="27.75" customHeight="1" x14ac:dyDescent="0.25">
      <c r="A244" s="203" t="s">
        <v>8685</v>
      </c>
      <c r="B244" s="186" t="s">
        <v>8581</v>
      </c>
      <c r="C244" s="204" t="s">
        <v>709</v>
      </c>
      <c r="D244" s="204" t="s">
        <v>709</v>
      </c>
    </row>
    <row r="245" spans="1:4" ht="27.75" customHeight="1" x14ac:dyDescent="0.25">
      <c r="A245" s="203" t="s">
        <v>8686</v>
      </c>
      <c r="B245" s="186" t="s">
        <v>8585</v>
      </c>
      <c r="C245" s="204" t="s">
        <v>709</v>
      </c>
      <c r="D245" s="204" t="s">
        <v>709</v>
      </c>
    </row>
    <row r="246" spans="1:4" ht="27.75" customHeight="1" x14ac:dyDescent="0.25">
      <c r="A246" s="203" t="s">
        <v>8687</v>
      </c>
      <c r="B246" s="186" t="s">
        <v>8581</v>
      </c>
      <c r="C246" s="204" t="s">
        <v>709</v>
      </c>
      <c r="D246" s="204" t="s">
        <v>709</v>
      </c>
    </row>
    <row r="247" spans="1:4" ht="27.75" customHeight="1" x14ac:dyDescent="0.25">
      <c r="A247" s="203" t="s">
        <v>8688</v>
      </c>
      <c r="B247" s="186" t="s">
        <v>8586</v>
      </c>
      <c r="C247" s="204" t="s">
        <v>709</v>
      </c>
      <c r="D247" s="204" t="s">
        <v>709</v>
      </c>
    </row>
    <row r="248" spans="1:4" ht="27.75" customHeight="1" x14ac:dyDescent="0.25">
      <c r="A248" s="203" t="s">
        <v>8689</v>
      </c>
      <c r="B248" s="186" t="s">
        <v>8585</v>
      </c>
      <c r="C248" s="204" t="s">
        <v>709</v>
      </c>
      <c r="D248" s="204" t="s">
        <v>709</v>
      </c>
    </row>
    <row r="249" spans="1:4" ht="27.75" customHeight="1" x14ac:dyDescent="0.25">
      <c r="A249" s="203" t="s">
        <v>8690</v>
      </c>
      <c r="B249" s="186" t="s">
        <v>8585</v>
      </c>
      <c r="C249" s="204" t="s">
        <v>709</v>
      </c>
      <c r="D249" s="204" t="s">
        <v>709</v>
      </c>
    </row>
    <row r="250" spans="1:4" ht="27.75" customHeight="1" x14ac:dyDescent="0.25">
      <c r="A250" s="203" t="s">
        <v>8691</v>
      </c>
      <c r="B250" s="186" t="s">
        <v>8580</v>
      </c>
      <c r="C250" s="204" t="s">
        <v>709</v>
      </c>
      <c r="D250" s="204" t="s">
        <v>709</v>
      </c>
    </row>
    <row r="251" spans="1:4" ht="27.75" customHeight="1" x14ac:dyDescent="0.25">
      <c r="A251" s="203" t="s">
        <v>8692</v>
      </c>
      <c r="B251" s="186" t="s">
        <v>8602</v>
      </c>
      <c r="C251" s="204" t="s">
        <v>709</v>
      </c>
      <c r="D251" s="204" t="s">
        <v>709</v>
      </c>
    </row>
    <row r="252" spans="1:4" ht="27.75" customHeight="1" x14ac:dyDescent="0.25">
      <c r="A252" s="203" t="s">
        <v>8693</v>
      </c>
      <c r="B252" s="186" t="s">
        <v>8583</v>
      </c>
      <c r="C252" s="204" t="s">
        <v>709</v>
      </c>
      <c r="D252" s="204" t="s">
        <v>709</v>
      </c>
    </row>
    <row r="253" spans="1:4" ht="27.75" customHeight="1" x14ac:dyDescent="0.25">
      <c r="A253" s="203" t="s">
        <v>8694</v>
      </c>
      <c r="B253" s="186" t="s">
        <v>8592</v>
      </c>
      <c r="C253" s="204">
        <v>13.338063849573315</v>
      </c>
      <c r="D253" s="204" t="s">
        <v>709</v>
      </c>
    </row>
    <row r="254" spans="1:4" ht="27.75" customHeight="1" x14ac:dyDescent="0.25">
      <c r="A254" s="203" t="s">
        <v>8695</v>
      </c>
      <c r="B254" s="186" t="s">
        <v>8592</v>
      </c>
      <c r="C254" s="204">
        <v>4.7570478734286761</v>
      </c>
      <c r="D254" s="204" t="s">
        <v>709</v>
      </c>
    </row>
    <row r="255" spans="1:4" ht="27.75" customHeight="1" x14ac:dyDescent="0.25">
      <c r="A255" s="203" t="s">
        <v>8696</v>
      </c>
      <c r="B255" s="186" t="s">
        <v>709</v>
      </c>
      <c r="C255" s="204">
        <v>9.2953274695756178</v>
      </c>
      <c r="D255" s="204" t="s">
        <v>709</v>
      </c>
    </row>
    <row r="256" spans="1:4" ht="27.75" customHeight="1" x14ac:dyDescent="0.25">
      <c r="A256" s="203" t="s">
        <v>8697</v>
      </c>
      <c r="B256" s="186" t="s">
        <v>709</v>
      </c>
      <c r="C256" s="204" t="s">
        <v>709</v>
      </c>
      <c r="D256" s="204" t="s">
        <v>709</v>
      </c>
    </row>
    <row r="257" spans="1:4" ht="27.75" customHeight="1" x14ac:dyDescent="0.25">
      <c r="A257" s="203" t="s">
        <v>8698</v>
      </c>
      <c r="B257" s="186" t="s">
        <v>709</v>
      </c>
      <c r="C257" s="204">
        <v>0.18145861955590184</v>
      </c>
      <c r="D257" s="204" t="s">
        <v>709</v>
      </c>
    </row>
    <row r="258" spans="1:4" ht="27.75" customHeight="1" x14ac:dyDescent="0.25">
      <c r="A258" s="203" t="s">
        <v>8699</v>
      </c>
      <c r="B258" s="186" t="s">
        <v>8696</v>
      </c>
      <c r="C258" s="204">
        <v>14.898473967406288</v>
      </c>
      <c r="D258" s="204" t="s">
        <v>709</v>
      </c>
    </row>
    <row r="259" spans="1:4" ht="27.75" customHeight="1" x14ac:dyDescent="0.25">
      <c r="A259" s="203" t="s">
        <v>8700</v>
      </c>
      <c r="B259" s="186" t="s">
        <v>8697</v>
      </c>
      <c r="C259" s="204">
        <v>1.6316871475426398</v>
      </c>
      <c r="D259" s="204" t="s">
        <v>709</v>
      </c>
    </row>
    <row r="260" spans="1:4" ht="27.75" customHeight="1" x14ac:dyDescent="0.25">
      <c r="A260" s="203" t="s">
        <v>8701</v>
      </c>
      <c r="B260" s="186" t="s">
        <v>8698</v>
      </c>
      <c r="C260" s="204">
        <v>4.9360081470364356</v>
      </c>
      <c r="D260" s="204" t="s">
        <v>709</v>
      </c>
    </row>
    <row r="261" spans="1:4" ht="27.75" customHeight="1" x14ac:dyDescent="0.25">
      <c r="A261" s="203" t="s">
        <v>8702</v>
      </c>
      <c r="B261" s="186" t="s">
        <v>8697</v>
      </c>
      <c r="C261" s="204">
        <v>4.6266922645139985</v>
      </c>
      <c r="D261" s="204" t="s">
        <v>709</v>
      </c>
    </row>
    <row r="262" spans="1:4" ht="27.75" customHeight="1" x14ac:dyDescent="0.25">
      <c r="A262" s="203" t="s">
        <v>8703</v>
      </c>
      <c r="B262" s="186" t="s">
        <v>8698</v>
      </c>
      <c r="C262" s="204">
        <v>1.4366773085203586</v>
      </c>
      <c r="D262" s="204" t="s">
        <v>709</v>
      </c>
    </row>
    <row r="263" spans="1:4" ht="27.75" customHeight="1" x14ac:dyDescent="0.25">
      <c r="A263" s="203" t="s">
        <v>8704</v>
      </c>
      <c r="B263" s="186" t="s">
        <v>8696</v>
      </c>
      <c r="C263" s="204">
        <v>2.9197897350620621</v>
      </c>
      <c r="D263" s="204" t="s">
        <v>709</v>
      </c>
    </row>
    <row r="264" spans="1:4" ht="27.75" customHeight="1" x14ac:dyDescent="0.25">
      <c r="A264" s="203" t="s">
        <v>8705</v>
      </c>
      <c r="B264" s="186" t="s">
        <v>8697</v>
      </c>
      <c r="C264" s="204" t="s">
        <v>709</v>
      </c>
      <c r="D264" s="204" t="s">
        <v>709</v>
      </c>
    </row>
    <row r="265" spans="1:4" ht="27.75" customHeight="1" x14ac:dyDescent="0.25">
      <c r="A265" s="203" t="s">
        <v>8706</v>
      </c>
      <c r="B265" s="186" t="s">
        <v>8697</v>
      </c>
      <c r="C265" s="204">
        <v>6.8125380640519557</v>
      </c>
      <c r="D265" s="204" t="s">
        <v>709</v>
      </c>
    </row>
    <row r="266" spans="1:4" ht="27.75" customHeight="1" x14ac:dyDescent="0.25">
      <c r="A266" s="203" t="s">
        <v>8707</v>
      </c>
      <c r="B266" s="186" t="s">
        <v>8697</v>
      </c>
      <c r="C266" s="204" t="s">
        <v>709</v>
      </c>
      <c r="D266" s="204" t="s">
        <v>709</v>
      </c>
    </row>
    <row r="267" spans="1:4" ht="27.75" customHeight="1" x14ac:dyDescent="0.25">
      <c r="A267" s="203" t="s">
        <v>8708</v>
      </c>
      <c r="B267" s="186" t="s">
        <v>8697</v>
      </c>
      <c r="C267" s="204" t="s">
        <v>709</v>
      </c>
      <c r="D267" s="204" t="s">
        <v>709</v>
      </c>
    </row>
    <row r="268" spans="1:4" ht="27.75" customHeight="1" x14ac:dyDescent="0.25">
      <c r="A268" s="203" t="s">
        <v>8709</v>
      </c>
      <c r="B268" s="186" t="s">
        <v>8696</v>
      </c>
      <c r="C268" s="204">
        <v>4.4467116223491558</v>
      </c>
      <c r="D268" s="204" t="s">
        <v>709</v>
      </c>
    </row>
    <row r="269" spans="1:4" ht="27.75" customHeight="1" x14ac:dyDescent="0.25">
      <c r="A269" s="203" t="s">
        <v>8710</v>
      </c>
      <c r="B269" s="186" t="s">
        <v>8696</v>
      </c>
      <c r="C269" s="204">
        <v>7.4342314762975716</v>
      </c>
      <c r="D269" s="204" t="s">
        <v>709</v>
      </c>
    </row>
    <row r="270" spans="1:4" ht="27.75" customHeight="1" x14ac:dyDescent="0.25">
      <c r="A270" s="203" t="s">
        <v>8711</v>
      </c>
      <c r="B270" s="186" t="s">
        <v>8696</v>
      </c>
      <c r="C270" s="204">
        <v>4.1452517384659462</v>
      </c>
      <c r="D270" s="204" t="s">
        <v>709</v>
      </c>
    </row>
    <row r="271" spans="1:4" ht="27.75" customHeight="1" x14ac:dyDescent="0.25">
      <c r="A271" s="203" t="s">
        <v>8712</v>
      </c>
      <c r="B271" s="186" t="s">
        <v>8698</v>
      </c>
      <c r="C271" s="204">
        <v>1.1352894369106954</v>
      </c>
      <c r="D271" s="204" t="s">
        <v>709</v>
      </c>
    </row>
    <row r="272" spans="1:4" ht="27.75" customHeight="1" x14ac:dyDescent="0.25">
      <c r="A272" s="203" t="s">
        <v>8713</v>
      </c>
      <c r="B272" s="186" t="s">
        <v>8698</v>
      </c>
      <c r="C272" s="204" t="s">
        <v>709</v>
      </c>
      <c r="D272" s="204" t="s">
        <v>709</v>
      </c>
    </row>
    <row r="273" spans="1:4" ht="27.75" customHeight="1" x14ac:dyDescent="0.25">
      <c r="A273" s="203" t="s">
        <v>8714</v>
      </c>
      <c r="B273" s="186" t="s">
        <v>8697</v>
      </c>
      <c r="C273" s="204" t="s">
        <v>709</v>
      </c>
      <c r="D273" s="204" t="s">
        <v>709</v>
      </c>
    </row>
    <row r="274" spans="1:4" ht="27.75" customHeight="1" x14ac:dyDescent="0.25">
      <c r="A274" s="203" t="s">
        <v>8715</v>
      </c>
      <c r="B274" s="186" t="s">
        <v>8698</v>
      </c>
      <c r="C274" s="204" t="s">
        <v>709</v>
      </c>
      <c r="D274" s="204" t="s">
        <v>709</v>
      </c>
    </row>
    <row r="275" spans="1:4" ht="27.75" customHeight="1" x14ac:dyDescent="0.25">
      <c r="A275" s="203" t="s">
        <v>8716</v>
      </c>
      <c r="B275" s="186" t="s">
        <v>8699</v>
      </c>
      <c r="C275" s="204">
        <v>3.3381388022206644</v>
      </c>
      <c r="D275" s="204" t="s">
        <v>709</v>
      </c>
    </row>
    <row r="276" spans="1:4" ht="27.75" customHeight="1" x14ac:dyDescent="0.25">
      <c r="A276" s="203" t="s">
        <v>8717</v>
      </c>
      <c r="B276" s="186" t="s">
        <v>8697</v>
      </c>
      <c r="C276" s="204">
        <v>5.136936197672461</v>
      </c>
      <c r="D276" s="204" t="s">
        <v>709</v>
      </c>
    </row>
    <row r="277" spans="1:4" ht="27.75" customHeight="1" x14ac:dyDescent="0.25">
      <c r="A277" s="203" t="s">
        <v>8718</v>
      </c>
      <c r="B277" s="186" t="s">
        <v>8702</v>
      </c>
      <c r="C277" s="204" t="s">
        <v>709</v>
      </c>
      <c r="D277" s="204" t="s">
        <v>709</v>
      </c>
    </row>
    <row r="278" spans="1:4" ht="27.75" customHeight="1" x14ac:dyDescent="0.25">
      <c r="A278" s="203" t="s">
        <v>8719</v>
      </c>
      <c r="B278" s="186" t="s">
        <v>8702</v>
      </c>
      <c r="C278" s="204" t="s">
        <v>709</v>
      </c>
      <c r="D278" s="204" t="s">
        <v>709</v>
      </c>
    </row>
    <row r="279" spans="1:4" ht="27.75" customHeight="1" x14ac:dyDescent="0.25">
      <c r="A279" s="203" t="s">
        <v>8720</v>
      </c>
      <c r="B279" s="186" t="s">
        <v>8704</v>
      </c>
      <c r="C279" s="204" t="s">
        <v>709</v>
      </c>
      <c r="D279" s="204" t="s">
        <v>709</v>
      </c>
    </row>
    <row r="280" spans="1:4" ht="27.75" customHeight="1" x14ac:dyDescent="0.25">
      <c r="A280" s="203" t="s">
        <v>8721</v>
      </c>
      <c r="B280" s="186" t="s">
        <v>8706</v>
      </c>
      <c r="C280" s="204">
        <v>6.5953269647668549</v>
      </c>
      <c r="D280" s="204" t="s">
        <v>709</v>
      </c>
    </row>
    <row r="281" spans="1:4" ht="27.75" customHeight="1" x14ac:dyDescent="0.25">
      <c r="A281" s="203" t="s">
        <v>8722</v>
      </c>
      <c r="B281" s="186" t="s">
        <v>8703</v>
      </c>
      <c r="C281" s="204">
        <v>2.9967197499542269</v>
      </c>
      <c r="D281" s="204" t="s">
        <v>709</v>
      </c>
    </row>
    <row r="282" spans="1:4" ht="27.75" customHeight="1" x14ac:dyDescent="0.25">
      <c r="A282" s="203" t="s">
        <v>8723</v>
      </c>
      <c r="B282" s="186" t="s">
        <v>8702</v>
      </c>
      <c r="C282" s="204">
        <v>5.4811406670664731</v>
      </c>
      <c r="D282" s="204" t="s">
        <v>709</v>
      </c>
    </row>
    <row r="283" spans="1:4" ht="27.75" customHeight="1" x14ac:dyDescent="0.25">
      <c r="A283" s="203" t="s">
        <v>8724</v>
      </c>
      <c r="B283" s="186" t="s">
        <v>8711</v>
      </c>
      <c r="C283" s="204" t="s">
        <v>709</v>
      </c>
      <c r="D283" s="204" t="s">
        <v>709</v>
      </c>
    </row>
    <row r="284" spans="1:4" ht="27.75" customHeight="1" x14ac:dyDescent="0.25">
      <c r="A284" s="203" t="s">
        <v>8725</v>
      </c>
      <c r="B284" s="186" t="s">
        <v>8700</v>
      </c>
      <c r="C284" s="204" t="s">
        <v>709</v>
      </c>
      <c r="D284" s="204" t="s">
        <v>709</v>
      </c>
    </row>
    <row r="285" spans="1:4" ht="27.75" customHeight="1" x14ac:dyDescent="0.25">
      <c r="A285" s="203" t="s">
        <v>8726</v>
      </c>
      <c r="B285" s="186" t="s">
        <v>8703</v>
      </c>
      <c r="C285" s="204">
        <v>5.9261615295945091</v>
      </c>
      <c r="D285" s="204" t="s">
        <v>709</v>
      </c>
    </row>
    <row r="286" spans="1:4" ht="27.75" customHeight="1" x14ac:dyDescent="0.25">
      <c r="A286" s="203" t="s">
        <v>8727</v>
      </c>
      <c r="B286" s="186" t="s">
        <v>8705</v>
      </c>
      <c r="C286" s="204" t="s">
        <v>709</v>
      </c>
      <c r="D286" s="204" t="s">
        <v>709</v>
      </c>
    </row>
    <row r="287" spans="1:4" ht="27.75" customHeight="1" x14ac:dyDescent="0.25">
      <c r="A287" s="203" t="s">
        <v>8728</v>
      </c>
      <c r="B287" s="186" t="s">
        <v>8706</v>
      </c>
      <c r="C287" s="204" t="s">
        <v>709</v>
      </c>
      <c r="D287" s="204" t="s">
        <v>709</v>
      </c>
    </row>
    <row r="288" spans="1:4" ht="27.75" customHeight="1" x14ac:dyDescent="0.25">
      <c r="A288" s="203" t="s">
        <v>8729</v>
      </c>
      <c r="B288" s="186" t="s">
        <v>8699</v>
      </c>
      <c r="C288" s="204">
        <v>4.651757916026801</v>
      </c>
      <c r="D288" s="204" t="s">
        <v>709</v>
      </c>
    </row>
    <row r="289" spans="1:4" ht="27.75" customHeight="1" x14ac:dyDescent="0.25">
      <c r="A289" s="203" t="s">
        <v>8730</v>
      </c>
      <c r="B289" s="186" t="s">
        <v>8703</v>
      </c>
      <c r="C289" s="204" t="s">
        <v>709</v>
      </c>
      <c r="D289" s="204" t="s">
        <v>709</v>
      </c>
    </row>
    <row r="290" spans="1:4" ht="27.75" customHeight="1" x14ac:dyDescent="0.25">
      <c r="A290" s="203" t="s">
        <v>8731</v>
      </c>
      <c r="B290" s="186" t="s">
        <v>8704</v>
      </c>
      <c r="C290" s="204" t="s">
        <v>709</v>
      </c>
      <c r="D290" s="204" t="s">
        <v>709</v>
      </c>
    </row>
    <row r="291" spans="1:4" ht="27.75" customHeight="1" x14ac:dyDescent="0.25">
      <c r="A291" s="203" t="s">
        <v>8731</v>
      </c>
      <c r="B291" s="186" t="s">
        <v>8704</v>
      </c>
      <c r="C291" s="204" t="s">
        <v>709</v>
      </c>
      <c r="D291" s="204" t="s">
        <v>709</v>
      </c>
    </row>
    <row r="292" spans="1:4" ht="27.75" customHeight="1" x14ac:dyDescent="0.25">
      <c r="A292" s="203" t="s">
        <v>8732</v>
      </c>
      <c r="B292" s="186" t="s">
        <v>8706</v>
      </c>
      <c r="C292" s="204" t="s">
        <v>709</v>
      </c>
      <c r="D292" s="204" t="s">
        <v>709</v>
      </c>
    </row>
    <row r="293" spans="1:4" ht="27.75" customHeight="1" x14ac:dyDescent="0.25">
      <c r="A293" s="203" t="s">
        <v>8733</v>
      </c>
      <c r="B293" s="186" t="s">
        <v>8707</v>
      </c>
      <c r="C293" s="204" t="s">
        <v>709</v>
      </c>
      <c r="D293" s="204" t="s">
        <v>709</v>
      </c>
    </row>
    <row r="294" spans="1:4" ht="27.75" customHeight="1" x14ac:dyDescent="0.25">
      <c r="A294" s="203" t="s">
        <v>8734</v>
      </c>
      <c r="B294" s="186" t="s">
        <v>8700</v>
      </c>
      <c r="C294" s="204">
        <v>5.5269000406833868</v>
      </c>
      <c r="D294" s="204" t="s">
        <v>709</v>
      </c>
    </row>
    <row r="295" spans="1:4" ht="27.75" customHeight="1" x14ac:dyDescent="0.25">
      <c r="A295" s="203" t="s">
        <v>8735</v>
      </c>
      <c r="B295" s="186" t="s">
        <v>8702</v>
      </c>
      <c r="C295" s="204" t="s">
        <v>709</v>
      </c>
      <c r="D295" s="204" t="s">
        <v>709</v>
      </c>
    </row>
    <row r="296" spans="1:4" ht="27.75" customHeight="1" x14ac:dyDescent="0.25">
      <c r="A296" s="203" t="s">
        <v>8736</v>
      </c>
      <c r="B296" s="186" t="s">
        <v>8697</v>
      </c>
      <c r="C296" s="204" t="s">
        <v>709</v>
      </c>
      <c r="D296" s="204" t="s">
        <v>709</v>
      </c>
    </row>
    <row r="297" spans="1:4" ht="27.75" customHeight="1" x14ac:dyDescent="0.25">
      <c r="A297" s="203" t="s">
        <v>8737</v>
      </c>
      <c r="B297" s="186" t="s">
        <v>8699</v>
      </c>
      <c r="C297" s="204">
        <v>4.7437820517006752</v>
      </c>
      <c r="D297" s="204" t="s">
        <v>709</v>
      </c>
    </row>
    <row r="298" spans="1:4" ht="27.75" customHeight="1" x14ac:dyDescent="0.25">
      <c r="A298" s="203" t="s">
        <v>8738</v>
      </c>
      <c r="B298" s="186" t="s">
        <v>8708</v>
      </c>
      <c r="C298" s="204" t="s">
        <v>709</v>
      </c>
      <c r="D298" s="204" t="s">
        <v>709</v>
      </c>
    </row>
    <row r="299" spans="1:4" ht="27.75" customHeight="1" x14ac:dyDescent="0.25">
      <c r="A299" s="203" t="s">
        <v>8739</v>
      </c>
      <c r="B299" s="186" t="s">
        <v>8702</v>
      </c>
      <c r="C299" s="204" t="s">
        <v>709</v>
      </c>
      <c r="D299" s="204" t="s">
        <v>709</v>
      </c>
    </row>
    <row r="300" spans="1:4" ht="27.75" customHeight="1" x14ac:dyDescent="0.25">
      <c r="A300" s="203" t="s">
        <v>8740</v>
      </c>
      <c r="B300" s="186" t="s">
        <v>8709</v>
      </c>
      <c r="C300" s="204" t="s">
        <v>709</v>
      </c>
      <c r="D300" s="204" t="s">
        <v>709</v>
      </c>
    </row>
    <row r="301" spans="1:4" ht="27.75" customHeight="1" x14ac:dyDescent="0.25">
      <c r="A301" s="203" t="s">
        <v>8741</v>
      </c>
      <c r="B301" s="186" t="s">
        <v>8710</v>
      </c>
      <c r="C301" s="204">
        <v>6.4270040953404255</v>
      </c>
      <c r="D301" s="204" t="s">
        <v>709</v>
      </c>
    </row>
    <row r="302" spans="1:4" ht="27.75" customHeight="1" x14ac:dyDescent="0.25">
      <c r="A302" s="203" t="s">
        <v>8742</v>
      </c>
      <c r="B302" s="186" t="s">
        <v>8701</v>
      </c>
      <c r="C302" s="204">
        <v>6.2959171475919726</v>
      </c>
      <c r="D302" s="204" t="s">
        <v>709</v>
      </c>
    </row>
    <row r="303" spans="1:4" ht="27.75" customHeight="1" x14ac:dyDescent="0.25">
      <c r="A303" s="203" t="s">
        <v>8735</v>
      </c>
      <c r="B303" s="186" t="s">
        <v>8702</v>
      </c>
      <c r="C303" s="204" t="s">
        <v>709</v>
      </c>
      <c r="D303" s="204" t="s">
        <v>709</v>
      </c>
    </row>
    <row r="304" spans="1:4" ht="27.75" customHeight="1" x14ac:dyDescent="0.25">
      <c r="A304" s="203" t="s">
        <v>8743</v>
      </c>
      <c r="B304" s="186" t="s">
        <v>8710</v>
      </c>
      <c r="C304" s="204">
        <v>3.4751464207804803</v>
      </c>
      <c r="D304" s="204" t="s">
        <v>709</v>
      </c>
    </row>
    <row r="305" spans="1:4" ht="27.75" customHeight="1" x14ac:dyDescent="0.25">
      <c r="A305" s="203" t="s">
        <v>8744</v>
      </c>
      <c r="B305" s="186" t="s">
        <v>8703</v>
      </c>
      <c r="C305" s="204" t="s">
        <v>709</v>
      </c>
      <c r="D305" s="204" t="s">
        <v>709</v>
      </c>
    </row>
    <row r="306" spans="1:4" ht="27.75" customHeight="1" x14ac:dyDescent="0.25">
      <c r="A306" s="203" t="s">
        <v>8745</v>
      </c>
      <c r="B306" s="186" t="s">
        <v>8711</v>
      </c>
      <c r="C306" s="204" t="s">
        <v>709</v>
      </c>
      <c r="D306" s="204" t="s">
        <v>709</v>
      </c>
    </row>
    <row r="307" spans="1:4" ht="27.75" customHeight="1" x14ac:dyDescent="0.25">
      <c r="A307" s="203" t="s">
        <v>8746</v>
      </c>
      <c r="B307" s="186" t="s">
        <v>8696</v>
      </c>
      <c r="C307" s="204">
        <v>3.7246467082205617</v>
      </c>
      <c r="D307" s="204" t="s">
        <v>709</v>
      </c>
    </row>
    <row r="308" spans="1:4" ht="27.75" customHeight="1" x14ac:dyDescent="0.25">
      <c r="A308" s="203" t="s">
        <v>8747</v>
      </c>
      <c r="B308" s="186" t="s">
        <v>8704</v>
      </c>
      <c r="C308" s="204" t="s">
        <v>709</v>
      </c>
      <c r="D308" s="204" t="s">
        <v>709</v>
      </c>
    </row>
    <row r="309" spans="1:4" ht="27.75" customHeight="1" x14ac:dyDescent="0.25">
      <c r="A309" s="203" t="s">
        <v>8748</v>
      </c>
      <c r="B309" s="186" t="s">
        <v>8701</v>
      </c>
      <c r="C309" s="204" t="s">
        <v>709</v>
      </c>
      <c r="D309" s="204" t="s">
        <v>709</v>
      </c>
    </row>
    <row r="310" spans="1:4" ht="27.75" customHeight="1" x14ac:dyDescent="0.25">
      <c r="A310" s="203" t="s">
        <v>8749</v>
      </c>
      <c r="B310" s="186" t="s">
        <v>8701</v>
      </c>
      <c r="C310" s="204" t="s">
        <v>709</v>
      </c>
      <c r="D310" s="204" t="s">
        <v>709</v>
      </c>
    </row>
    <row r="311" spans="1:4" ht="27.75" customHeight="1" x14ac:dyDescent="0.25">
      <c r="A311" s="203" t="s">
        <v>8750</v>
      </c>
      <c r="B311" s="186" t="s">
        <v>8697</v>
      </c>
      <c r="C311" s="204" t="s">
        <v>709</v>
      </c>
      <c r="D311" s="204" t="s">
        <v>709</v>
      </c>
    </row>
    <row r="312" spans="1:4" ht="27.75" customHeight="1" x14ac:dyDescent="0.25">
      <c r="A312" s="203" t="s">
        <v>8751</v>
      </c>
      <c r="B312" s="186" t="s">
        <v>8699</v>
      </c>
      <c r="C312" s="204">
        <v>3.3931695327259481</v>
      </c>
      <c r="D312" s="204" t="s">
        <v>709</v>
      </c>
    </row>
    <row r="313" spans="1:4" ht="27.75" customHeight="1" x14ac:dyDescent="0.25">
      <c r="A313" s="203" t="s">
        <v>8752</v>
      </c>
      <c r="B313" s="186" t="s">
        <v>8706</v>
      </c>
      <c r="C313" s="204" t="s">
        <v>709</v>
      </c>
      <c r="D313" s="204" t="s">
        <v>709</v>
      </c>
    </row>
    <row r="314" spans="1:4" ht="27.75" customHeight="1" x14ac:dyDescent="0.25">
      <c r="A314" s="203" t="s">
        <v>8753</v>
      </c>
      <c r="B314" s="186" t="s">
        <v>8706</v>
      </c>
      <c r="C314" s="204" t="s">
        <v>709</v>
      </c>
      <c r="D314" s="204" t="s">
        <v>709</v>
      </c>
    </row>
    <row r="315" spans="1:4" ht="27.75" customHeight="1" x14ac:dyDescent="0.25">
      <c r="A315" s="203" t="s">
        <v>8754</v>
      </c>
      <c r="B315" s="186" t="s">
        <v>8712</v>
      </c>
      <c r="C315" s="204" t="s">
        <v>709</v>
      </c>
      <c r="D315" s="204" t="s">
        <v>709</v>
      </c>
    </row>
    <row r="316" spans="1:4" ht="27.75" customHeight="1" x14ac:dyDescent="0.25">
      <c r="A316" s="203" t="s">
        <v>8755</v>
      </c>
      <c r="B316" s="186" t="s">
        <v>8712</v>
      </c>
      <c r="C316" s="204" t="s">
        <v>709</v>
      </c>
      <c r="D316" s="204" t="s">
        <v>709</v>
      </c>
    </row>
    <row r="317" spans="1:4" ht="27.75" customHeight="1" x14ac:dyDescent="0.25">
      <c r="A317" s="203" t="s">
        <v>8756</v>
      </c>
      <c r="B317" s="186" t="s">
        <v>8712</v>
      </c>
      <c r="C317" s="204">
        <v>5.0376813097852127</v>
      </c>
      <c r="D317" s="204" t="s">
        <v>709</v>
      </c>
    </row>
    <row r="318" spans="1:4" ht="27.75" customHeight="1" x14ac:dyDescent="0.25">
      <c r="A318" s="203" t="s">
        <v>8757</v>
      </c>
      <c r="B318" s="186" t="s">
        <v>8701</v>
      </c>
      <c r="C318" s="204" t="s">
        <v>709</v>
      </c>
      <c r="D318" s="204" t="s">
        <v>709</v>
      </c>
    </row>
    <row r="319" spans="1:4" ht="27.75" customHeight="1" x14ac:dyDescent="0.25">
      <c r="A319" s="203" t="s">
        <v>8758</v>
      </c>
      <c r="B319" s="186" t="s">
        <v>8700</v>
      </c>
      <c r="C319" s="204" t="s">
        <v>709</v>
      </c>
      <c r="D319" s="204" t="s">
        <v>709</v>
      </c>
    </row>
    <row r="320" spans="1:4" ht="27.75" customHeight="1" x14ac:dyDescent="0.25">
      <c r="A320" s="203" t="s">
        <v>8759</v>
      </c>
      <c r="B320" s="186" t="s">
        <v>8711</v>
      </c>
      <c r="C320" s="204" t="s">
        <v>709</v>
      </c>
      <c r="D320" s="204" t="s">
        <v>709</v>
      </c>
    </row>
    <row r="321" spans="1:4" ht="27.75" customHeight="1" x14ac:dyDescent="0.25">
      <c r="A321" s="203" t="s">
        <v>8760</v>
      </c>
      <c r="B321" s="186" t="s">
        <v>8701</v>
      </c>
      <c r="C321" s="204" t="s">
        <v>709</v>
      </c>
      <c r="D321" s="204" t="s">
        <v>709</v>
      </c>
    </row>
    <row r="322" spans="1:4" ht="27.75" customHeight="1" x14ac:dyDescent="0.25">
      <c r="A322" s="203" t="s">
        <v>8761</v>
      </c>
      <c r="B322" s="186" t="s">
        <v>8700</v>
      </c>
      <c r="C322" s="204" t="s">
        <v>709</v>
      </c>
      <c r="D322" s="204" t="s">
        <v>709</v>
      </c>
    </row>
    <row r="323" spans="1:4" ht="27.75" customHeight="1" x14ac:dyDescent="0.25">
      <c r="A323" s="203" t="s">
        <v>8762</v>
      </c>
      <c r="B323" s="186" t="s">
        <v>8709</v>
      </c>
      <c r="C323" s="204">
        <v>5.9670465769771228</v>
      </c>
      <c r="D323" s="204" t="s">
        <v>709</v>
      </c>
    </row>
    <row r="324" spans="1:4" ht="27.75" customHeight="1" x14ac:dyDescent="0.25">
      <c r="A324" s="203" t="s">
        <v>8763</v>
      </c>
      <c r="B324" s="186" t="s">
        <v>8712</v>
      </c>
      <c r="C324" s="204" t="s">
        <v>709</v>
      </c>
      <c r="D324" s="204" t="s">
        <v>709</v>
      </c>
    </row>
    <row r="325" spans="1:4" ht="27.75" customHeight="1" x14ac:dyDescent="0.25">
      <c r="A325" s="203" t="s">
        <v>8764</v>
      </c>
      <c r="B325" s="186" t="s">
        <v>8704</v>
      </c>
      <c r="C325" s="204" t="s">
        <v>709</v>
      </c>
      <c r="D325" s="204" t="s">
        <v>709</v>
      </c>
    </row>
    <row r="326" spans="1:4" ht="27.75" customHeight="1" x14ac:dyDescent="0.25">
      <c r="A326" s="203" t="s">
        <v>8765</v>
      </c>
      <c r="B326" s="186" t="s">
        <v>8703</v>
      </c>
      <c r="C326" s="204" t="s">
        <v>709</v>
      </c>
      <c r="D326" s="204" t="s">
        <v>709</v>
      </c>
    </row>
    <row r="327" spans="1:4" ht="27.75" customHeight="1" x14ac:dyDescent="0.25">
      <c r="A327" s="203" t="s">
        <v>8766</v>
      </c>
      <c r="B327" s="186" t="s">
        <v>8709</v>
      </c>
      <c r="C327" s="204">
        <v>6.5492619111209054</v>
      </c>
      <c r="D327" s="204" t="s">
        <v>709</v>
      </c>
    </row>
    <row r="328" spans="1:4" ht="27.75" customHeight="1" x14ac:dyDescent="0.25">
      <c r="A328" s="203" t="s">
        <v>8767</v>
      </c>
      <c r="B328" s="186" t="s">
        <v>8710</v>
      </c>
      <c r="C328" s="204" t="s">
        <v>709</v>
      </c>
      <c r="D328" s="204" t="s">
        <v>709</v>
      </c>
    </row>
    <row r="329" spans="1:4" ht="27.75" customHeight="1" x14ac:dyDescent="0.25">
      <c r="A329" s="203" t="s">
        <v>8768</v>
      </c>
      <c r="B329" s="186" t="s">
        <v>8703</v>
      </c>
      <c r="C329" s="204" t="s">
        <v>709</v>
      </c>
      <c r="D329" s="204" t="s">
        <v>709</v>
      </c>
    </row>
    <row r="330" spans="1:4" ht="27.75" customHeight="1" x14ac:dyDescent="0.25">
      <c r="A330" s="203" t="s">
        <v>8769</v>
      </c>
      <c r="B330" s="186" t="s">
        <v>8716</v>
      </c>
      <c r="C330" s="204" t="s">
        <v>709</v>
      </c>
      <c r="D330" s="204" t="s">
        <v>709</v>
      </c>
    </row>
    <row r="331" spans="1:4" ht="27.75" customHeight="1" x14ac:dyDescent="0.25">
      <c r="A331" s="203" t="s">
        <v>8770</v>
      </c>
      <c r="B331" s="186" t="s">
        <v>8703</v>
      </c>
      <c r="C331" s="204" t="s">
        <v>709</v>
      </c>
      <c r="D331" s="204" t="s">
        <v>709</v>
      </c>
    </row>
    <row r="332" spans="1:4" ht="27.75" customHeight="1" x14ac:dyDescent="0.25">
      <c r="A332" s="203" t="s">
        <v>8771</v>
      </c>
      <c r="B332" s="186" t="s">
        <v>8711</v>
      </c>
      <c r="C332" s="204" t="s">
        <v>709</v>
      </c>
      <c r="D332" s="204" t="s">
        <v>709</v>
      </c>
    </row>
    <row r="333" spans="1:4" ht="27.75" customHeight="1" x14ac:dyDescent="0.25">
      <c r="A333" s="203" t="s">
        <v>8772</v>
      </c>
      <c r="B333" s="186" t="s">
        <v>8711</v>
      </c>
      <c r="C333" s="204" t="s">
        <v>709</v>
      </c>
      <c r="D333" s="204" t="s">
        <v>709</v>
      </c>
    </row>
    <row r="334" spans="1:4" ht="27.75" customHeight="1" x14ac:dyDescent="0.25">
      <c r="A334" s="203" t="s">
        <v>8772</v>
      </c>
      <c r="B334" s="186" t="s">
        <v>8711</v>
      </c>
      <c r="C334" s="204" t="s">
        <v>709</v>
      </c>
      <c r="D334" s="204" t="s">
        <v>709</v>
      </c>
    </row>
    <row r="335" spans="1:4" ht="27.75" customHeight="1" x14ac:dyDescent="0.25">
      <c r="A335" s="203" t="s">
        <v>8773</v>
      </c>
      <c r="B335" s="186" t="s">
        <v>8699</v>
      </c>
      <c r="C335" s="204" t="s">
        <v>709</v>
      </c>
      <c r="D335" s="204" t="s">
        <v>709</v>
      </c>
    </row>
    <row r="336" spans="1:4" ht="27.75" customHeight="1" x14ac:dyDescent="0.25">
      <c r="A336" s="203" t="s">
        <v>8774</v>
      </c>
      <c r="B336" s="186" t="s">
        <v>8701</v>
      </c>
      <c r="C336" s="204" t="s">
        <v>709</v>
      </c>
      <c r="D336" s="204" t="s">
        <v>709</v>
      </c>
    </row>
    <row r="337" spans="1:4" ht="27.75" customHeight="1" x14ac:dyDescent="0.25">
      <c r="A337" s="203" t="s">
        <v>8775</v>
      </c>
      <c r="B337" s="186" t="s">
        <v>8709</v>
      </c>
      <c r="C337" s="204" t="s">
        <v>709</v>
      </c>
      <c r="D337" s="204" t="s">
        <v>709</v>
      </c>
    </row>
    <row r="338" spans="1:4" ht="27.75" customHeight="1" x14ac:dyDescent="0.25">
      <c r="A338" s="203" t="s">
        <v>8776</v>
      </c>
      <c r="B338" s="186" t="s">
        <v>8704</v>
      </c>
      <c r="C338" s="204" t="s">
        <v>709</v>
      </c>
      <c r="D338" s="204" t="s">
        <v>709</v>
      </c>
    </row>
    <row r="339" spans="1:4" ht="27.75" customHeight="1" x14ac:dyDescent="0.25">
      <c r="A339" s="203" t="s">
        <v>8777</v>
      </c>
      <c r="B339" s="186" t="s">
        <v>8713</v>
      </c>
      <c r="C339" s="204" t="s">
        <v>709</v>
      </c>
      <c r="D339" s="204" t="s">
        <v>709</v>
      </c>
    </row>
    <row r="340" spans="1:4" ht="27.75" customHeight="1" x14ac:dyDescent="0.25">
      <c r="A340" s="203" t="s">
        <v>8778</v>
      </c>
      <c r="B340" s="186" t="s">
        <v>8702</v>
      </c>
      <c r="C340" s="204" t="s">
        <v>709</v>
      </c>
      <c r="D340" s="204" t="s">
        <v>709</v>
      </c>
    </row>
    <row r="341" spans="1:4" ht="27.75" customHeight="1" x14ac:dyDescent="0.25">
      <c r="A341" s="203" t="s">
        <v>8779</v>
      </c>
      <c r="B341" s="186" t="s">
        <v>8701</v>
      </c>
      <c r="C341" s="204" t="s">
        <v>709</v>
      </c>
      <c r="D341" s="204" t="s">
        <v>709</v>
      </c>
    </row>
    <row r="342" spans="1:4" ht="27.75" customHeight="1" x14ac:dyDescent="0.25">
      <c r="A342" s="203" t="s">
        <v>8780</v>
      </c>
      <c r="B342" s="186" t="s">
        <v>8714</v>
      </c>
      <c r="C342" s="204" t="s">
        <v>709</v>
      </c>
      <c r="D342" s="204" t="s">
        <v>709</v>
      </c>
    </row>
    <row r="343" spans="1:4" ht="27.75" customHeight="1" x14ac:dyDescent="0.25">
      <c r="A343" s="203" t="s">
        <v>8781</v>
      </c>
      <c r="B343" s="186" t="s">
        <v>8700</v>
      </c>
      <c r="C343" s="204" t="s">
        <v>709</v>
      </c>
      <c r="D343" s="204" t="s">
        <v>709</v>
      </c>
    </row>
    <row r="344" spans="1:4" ht="27.75" customHeight="1" x14ac:dyDescent="0.25">
      <c r="A344" s="203" t="s">
        <v>8782</v>
      </c>
      <c r="B344" s="186" t="s">
        <v>8704</v>
      </c>
      <c r="C344" s="204" t="s">
        <v>709</v>
      </c>
      <c r="D344" s="204" t="s">
        <v>709</v>
      </c>
    </row>
    <row r="345" spans="1:4" ht="27.75" customHeight="1" x14ac:dyDescent="0.25">
      <c r="A345" s="203" t="s">
        <v>8783</v>
      </c>
      <c r="B345" s="186" t="s">
        <v>8709</v>
      </c>
      <c r="C345" s="204" t="s">
        <v>709</v>
      </c>
      <c r="D345" s="204" t="s">
        <v>709</v>
      </c>
    </row>
    <row r="346" spans="1:4" ht="27.75" customHeight="1" x14ac:dyDescent="0.25">
      <c r="A346" s="203" t="s">
        <v>8784</v>
      </c>
      <c r="B346" s="186" t="s">
        <v>8700</v>
      </c>
      <c r="C346" s="204" t="s">
        <v>709</v>
      </c>
      <c r="D346" s="204" t="s">
        <v>709</v>
      </c>
    </row>
    <row r="347" spans="1:4" ht="27.75" customHeight="1" x14ac:dyDescent="0.25">
      <c r="A347" s="203" t="s">
        <v>8785</v>
      </c>
      <c r="B347" s="186" t="s">
        <v>8704</v>
      </c>
      <c r="C347" s="204" t="s">
        <v>709</v>
      </c>
      <c r="D347" s="204" t="s">
        <v>709</v>
      </c>
    </row>
    <row r="348" spans="1:4" ht="27.75" customHeight="1" x14ac:dyDescent="0.25">
      <c r="A348" s="203" t="s">
        <v>8785</v>
      </c>
      <c r="B348" s="186" t="s">
        <v>8704</v>
      </c>
      <c r="C348" s="204" t="s">
        <v>709</v>
      </c>
      <c r="D348" s="204" t="s">
        <v>709</v>
      </c>
    </row>
    <row r="349" spans="1:4" ht="27.75" customHeight="1" x14ac:dyDescent="0.25">
      <c r="A349" s="203" t="s">
        <v>8786</v>
      </c>
      <c r="B349" s="186" t="s">
        <v>8710</v>
      </c>
      <c r="C349" s="204">
        <v>3.2835805219619982</v>
      </c>
      <c r="D349" s="204" t="s">
        <v>709</v>
      </c>
    </row>
    <row r="350" spans="1:4" ht="27.75" customHeight="1" x14ac:dyDescent="0.25">
      <c r="A350" s="203" t="s">
        <v>8787</v>
      </c>
      <c r="B350" s="186" t="s">
        <v>8699</v>
      </c>
      <c r="C350" s="204" t="s">
        <v>709</v>
      </c>
      <c r="D350" s="204" t="s">
        <v>709</v>
      </c>
    </row>
    <row r="351" spans="1:4" ht="27.75" customHeight="1" x14ac:dyDescent="0.25">
      <c r="A351" s="203" t="s">
        <v>8788</v>
      </c>
      <c r="B351" s="186" t="s">
        <v>8717</v>
      </c>
      <c r="C351" s="204" t="s">
        <v>709</v>
      </c>
      <c r="D351" s="204" t="s">
        <v>709</v>
      </c>
    </row>
    <row r="352" spans="1:4" ht="27.75" customHeight="1" x14ac:dyDescent="0.25">
      <c r="A352" s="203" t="s">
        <v>8789</v>
      </c>
      <c r="B352" s="186" t="s">
        <v>8715</v>
      </c>
      <c r="C352" s="204" t="s">
        <v>709</v>
      </c>
      <c r="D352" s="204" t="s">
        <v>709</v>
      </c>
    </row>
    <row r="353" spans="1:4" ht="27.75" customHeight="1" x14ac:dyDescent="0.25">
      <c r="A353" s="203" t="s">
        <v>8790</v>
      </c>
      <c r="B353" s="186" t="s">
        <v>8706</v>
      </c>
      <c r="C353" s="204" t="s">
        <v>709</v>
      </c>
      <c r="D353" s="204" t="s">
        <v>709</v>
      </c>
    </row>
    <row r="354" spans="1:4" ht="27.75" customHeight="1" x14ac:dyDescent="0.25">
      <c r="A354" s="203" t="s">
        <v>8791</v>
      </c>
      <c r="B354" s="186" t="s">
        <v>8711</v>
      </c>
      <c r="C354" s="204" t="s">
        <v>709</v>
      </c>
      <c r="D354" s="204" t="s">
        <v>709</v>
      </c>
    </row>
    <row r="355" spans="1:4" ht="27.75" customHeight="1" x14ac:dyDescent="0.25">
      <c r="A355" s="203" t="s">
        <v>8792</v>
      </c>
      <c r="B355" s="186" t="s">
        <v>8698</v>
      </c>
      <c r="C355" s="204">
        <v>6.4360955242141618</v>
      </c>
      <c r="D355" s="204" t="s">
        <v>709</v>
      </c>
    </row>
    <row r="356" spans="1:4" ht="27.75" customHeight="1" x14ac:dyDescent="0.25">
      <c r="A356" s="203" t="s">
        <v>8793</v>
      </c>
      <c r="B356" s="186" t="s">
        <v>8704</v>
      </c>
      <c r="C356" s="204" t="s">
        <v>709</v>
      </c>
      <c r="D356" s="204" t="s">
        <v>709</v>
      </c>
    </row>
    <row r="357" spans="1:4" ht="27.75" customHeight="1" x14ac:dyDescent="0.25">
      <c r="A357" s="203" t="s">
        <v>8794</v>
      </c>
      <c r="B357" s="186" t="s">
        <v>8700</v>
      </c>
      <c r="C357" s="204" t="s">
        <v>709</v>
      </c>
      <c r="D357" s="204" t="s">
        <v>709</v>
      </c>
    </row>
    <row r="358" spans="1:4" ht="27.75" customHeight="1" x14ac:dyDescent="0.25">
      <c r="A358" s="203" t="s">
        <v>8795</v>
      </c>
      <c r="B358" s="186" t="s">
        <v>8700</v>
      </c>
      <c r="C358" s="204" t="s">
        <v>709</v>
      </c>
      <c r="D358" s="204" t="s">
        <v>709</v>
      </c>
    </row>
    <row r="359" spans="1:4" ht="27.75" customHeight="1" x14ac:dyDescent="0.25">
      <c r="A359" s="203" t="s">
        <v>8796</v>
      </c>
      <c r="B359" s="186" t="s">
        <v>8701</v>
      </c>
      <c r="C359" s="204" t="s">
        <v>709</v>
      </c>
      <c r="D359" s="204" t="s">
        <v>709</v>
      </c>
    </row>
    <row r="360" spans="1:4" ht="27.75" customHeight="1" x14ac:dyDescent="0.25">
      <c r="A360" s="203" t="s">
        <v>8797</v>
      </c>
      <c r="B360" s="186" t="s">
        <v>8711</v>
      </c>
      <c r="C360" s="204" t="s">
        <v>709</v>
      </c>
      <c r="D360" s="204" t="s">
        <v>709</v>
      </c>
    </row>
    <row r="361" spans="1:4" ht="27.75" customHeight="1" x14ac:dyDescent="0.25">
      <c r="A361" s="203" t="s">
        <v>8721</v>
      </c>
      <c r="B361" s="186" t="s">
        <v>8706</v>
      </c>
      <c r="C361" s="204">
        <v>6.5953269647668549</v>
      </c>
      <c r="D361" s="204" t="s">
        <v>709</v>
      </c>
    </row>
    <row r="362" spans="1:4" ht="27.75" customHeight="1" x14ac:dyDescent="0.25">
      <c r="A362" s="203" t="s">
        <v>8798</v>
      </c>
      <c r="B362" s="186" t="s">
        <v>8700</v>
      </c>
      <c r="C362" s="204" t="s">
        <v>709</v>
      </c>
      <c r="D362" s="204" t="s">
        <v>709</v>
      </c>
    </row>
    <row r="363" spans="1:4" ht="27.75" customHeight="1" x14ac:dyDescent="0.25">
      <c r="A363" s="203" t="s">
        <v>8799</v>
      </c>
      <c r="B363" s="186" t="s">
        <v>8711</v>
      </c>
      <c r="C363" s="204">
        <v>3.9797590338042776</v>
      </c>
      <c r="D363" s="204" t="s">
        <v>709</v>
      </c>
    </row>
    <row r="364" spans="1:4" ht="27.75" customHeight="1" x14ac:dyDescent="0.25">
      <c r="A364" s="203" t="s">
        <v>8800</v>
      </c>
      <c r="B364" s="186" t="s">
        <v>8703</v>
      </c>
      <c r="C364" s="204" t="s">
        <v>709</v>
      </c>
      <c r="D364" s="204" t="s">
        <v>709</v>
      </c>
    </row>
    <row r="365" spans="1:4" ht="27.75" customHeight="1" x14ac:dyDescent="0.25">
      <c r="A365" s="203" t="s">
        <v>8801</v>
      </c>
      <c r="B365" s="186" t="s">
        <v>709</v>
      </c>
      <c r="C365" s="204">
        <v>2.6896147119122626</v>
      </c>
      <c r="D365" s="204" t="s">
        <v>709</v>
      </c>
    </row>
    <row r="366" spans="1:4" ht="27.75" customHeight="1" x14ac:dyDescent="0.25">
      <c r="A366" s="203" t="s">
        <v>8802</v>
      </c>
      <c r="B366" s="186" t="s">
        <v>8801</v>
      </c>
      <c r="C366" s="204">
        <v>5.3136464281686884</v>
      </c>
      <c r="D366" s="204" t="s">
        <v>709</v>
      </c>
    </row>
    <row r="367" spans="1:4" ht="27.75" customHeight="1" x14ac:dyDescent="0.25">
      <c r="A367" s="203" t="s">
        <v>8803</v>
      </c>
      <c r="B367" s="186" t="s">
        <v>8801</v>
      </c>
      <c r="C367" s="204" t="s">
        <v>709</v>
      </c>
      <c r="D367" s="204" t="s">
        <v>709</v>
      </c>
    </row>
    <row r="368" spans="1:4" ht="27.75" customHeight="1" x14ac:dyDescent="0.25">
      <c r="A368" s="203" t="s">
        <v>8804</v>
      </c>
      <c r="B368" s="186" t="s">
        <v>8801</v>
      </c>
      <c r="C368" s="204">
        <v>4.1301535476624025</v>
      </c>
      <c r="D368" s="204" t="s">
        <v>709</v>
      </c>
    </row>
    <row r="369" spans="1:4" ht="27.75" customHeight="1" x14ac:dyDescent="0.25">
      <c r="A369" s="203" t="s">
        <v>8805</v>
      </c>
      <c r="B369" s="186" t="s">
        <v>8801</v>
      </c>
      <c r="C369" s="204" t="s">
        <v>709</v>
      </c>
      <c r="D369" s="204" t="s">
        <v>709</v>
      </c>
    </row>
    <row r="370" spans="1:4" ht="27.75" customHeight="1" x14ac:dyDescent="0.25">
      <c r="A370" s="203" t="s">
        <v>8806</v>
      </c>
      <c r="B370" s="186" t="s">
        <v>8801</v>
      </c>
      <c r="C370" s="204" t="s">
        <v>709</v>
      </c>
      <c r="D370" s="204" t="s">
        <v>709</v>
      </c>
    </row>
    <row r="371" spans="1:4" ht="27.75" customHeight="1" x14ac:dyDescent="0.25">
      <c r="A371" s="203" t="s">
        <v>8807</v>
      </c>
      <c r="B371" s="186" t="s">
        <v>8801</v>
      </c>
      <c r="C371" s="204" t="s">
        <v>709</v>
      </c>
      <c r="D371" s="204" t="s">
        <v>709</v>
      </c>
    </row>
    <row r="372" spans="1:4" ht="27.75" customHeight="1" x14ac:dyDescent="0.25">
      <c r="A372" s="203" t="s">
        <v>8808</v>
      </c>
      <c r="B372" s="186" t="s">
        <v>8801</v>
      </c>
      <c r="C372" s="204" t="s">
        <v>709</v>
      </c>
      <c r="D372" s="204" t="s">
        <v>709</v>
      </c>
    </row>
    <row r="373" spans="1:4" ht="27.75" customHeight="1" x14ac:dyDescent="0.25">
      <c r="A373" s="203" t="s">
        <v>8809</v>
      </c>
      <c r="B373" s="186" t="s">
        <v>8801</v>
      </c>
      <c r="C373" s="204" t="s">
        <v>709</v>
      </c>
      <c r="D373" s="204" t="s">
        <v>709</v>
      </c>
    </row>
    <row r="374" spans="1:4" ht="27.75" customHeight="1" x14ac:dyDescent="0.25">
      <c r="A374" s="203" t="s">
        <v>8810</v>
      </c>
      <c r="B374" s="186" t="s">
        <v>8801</v>
      </c>
      <c r="C374" s="204" t="s">
        <v>709</v>
      </c>
      <c r="D374" s="204" t="s">
        <v>709</v>
      </c>
    </row>
    <row r="375" spans="1:4" ht="27.75" customHeight="1" x14ac:dyDescent="0.25">
      <c r="A375" s="203" t="s">
        <v>8811</v>
      </c>
      <c r="B375" s="186" t="s">
        <v>8801</v>
      </c>
      <c r="C375" s="204">
        <v>4.1573559349966773</v>
      </c>
      <c r="D375" s="204" t="s">
        <v>709</v>
      </c>
    </row>
    <row r="376" spans="1:4" ht="27.75" customHeight="1" x14ac:dyDescent="0.25">
      <c r="A376" s="203" t="s">
        <v>8812</v>
      </c>
      <c r="B376" s="186" t="s">
        <v>8801</v>
      </c>
      <c r="C376" s="204">
        <v>4.1249624205673534</v>
      </c>
      <c r="D376" s="204" t="s">
        <v>709</v>
      </c>
    </row>
    <row r="377" spans="1:4" ht="27.75" customHeight="1" x14ac:dyDescent="0.25">
      <c r="A377" s="203" t="s">
        <v>8813</v>
      </c>
      <c r="B377" s="186" t="s">
        <v>8801</v>
      </c>
      <c r="C377" s="204">
        <v>3.2387002069088124</v>
      </c>
      <c r="D377" s="204" t="s">
        <v>709</v>
      </c>
    </row>
    <row r="378" spans="1:4" ht="27.75" customHeight="1" x14ac:dyDescent="0.25">
      <c r="A378" s="203" t="s">
        <v>8814</v>
      </c>
      <c r="B378" s="186" t="s">
        <v>8801</v>
      </c>
      <c r="C378" s="204">
        <v>2.9058100023799276</v>
      </c>
      <c r="D378" s="204" t="s">
        <v>709</v>
      </c>
    </row>
    <row r="379" spans="1:4" ht="27.75" customHeight="1" x14ac:dyDescent="0.25">
      <c r="A379" s="203" t="s">
        <v>8815</v>
      </c>
      <c r="B379" s="186" t="s">
        <v>8801</v>
      </c>
      <c r="C379" s="204">
        <v>2.5800113496550945</v>
      </c>
      <c r="D379" s="204" t="s">
        <v>709</v>
      </c>
    </row>
    <row r="380" spans="1:4" ht="27.75" customHeight="1" x14ac:dyDescent="0.25">
      <c r="A380" s="203" t="s">
        <v>8816</v>
      </c>
      <c r="B380" s="186" t="s">
        <v>8801</v>
      </c>
      <c r="C380" s="204">
        <v>2.2907546687538893</v>
      </c>
      <c r="D380" s="204" t="s">
        <v>709</v>
      </c>
    </row>
    <row r="381" spans="1:4" ht="27.75" customHeight="1" x14ac:dyDescent="0.25">
      <c r="A381" s="203" t="s">
        <v>8817</v>
      </c>
      <c r="B381" s="186" t="s">
        <v>8818</v>
      </c>
      <c r="C381" s="204">
        <v>2.2958627146774262</v>
      </c>
      <c r="D381" s="204" t="s">
        <v>709</v>
      </c>
    </row>
    <row r="382" spans="1:4" ht="27.75" customHeight="1" x14ac:dyDescent="0.25">
      <c r="A382" s="203" t="s">
        <v>8819</v>
      </c>
      <c r="B382" s="186" t="s">
        <v>8818</v>
      </c>
      <c r="C382" s="204">
        <v>6.3342884701099607</v>
      </c>
      <c r="D382" s="204" t="s">
        <v>709</v>
      </c>
    </row>
    <row r="383" spans="1:4" ht="27.75" customHeight="1" x14ac:dyDescent="0.25">
      <c r="A383" s="203" t="s">
        <v>8820</v>
      </c>
      <c r="B383" s="186" t="s">
        <v>8818</v>
      </c>
      <c r="C383" s="204" t="s">
        <v>709</v>
      </c>
      <c r="D383" s="204" t="s">
        <v>709</v>
      </c>
    </row>
    <row r="384" spans="1:4" ht="27.75" customHeight="1" x14ac:dyDescent="0.25">
      <c r="A384" s="203" t="s">
        <v>8821</v>
      </c>
      <c r="B384" s="186" t="s">
        <v>8802</v>
      </c>
      <c r="C384" s="204" t="s">
        <v>709</v>
      </c>
      <c r="D384" s="204" t="s">
        <v>709</v>
      </c>
    </row>
    <row r="385" spans="1:4" ht="27.75" customHeight="1" x14ac:dyDescent="0.25">
      <c r="A385" s="203" t="s">
        <v>8822</v>
      </c>
      <c r="B385" s="186" t="s">
        <v>8801</v>
      </c>
      <c r="C385" s="204">
        <v>8.1172210948556085</v>
      </c>
      <c r="D385" s="204" t="s">
        <v>709</v>
      </c>
    </row>
    <row r="386" spans="1:4" ht="27.75" customHeight="1" x14ac:dyDescent="0.25">
      <c r="A386" s="203" t="s">
        <v>8822</v>
      </c>
      <c r="B386" s="186" t="s">
        <v>8801</v>
      </c>
      <c r="C386" s="204">
        <v>8.1172210948556085</v>
      </c>
      <c r="D386" s="204" t="s">
        <v>709</v>
      </c>
    </row>
    <row r="387" spans="1:4" ht="27.75" customHeight="1" x14ac:dyDescent="0.25">
      <c r="A387" s="203" t="s">
        <v>8822</v>
      </c>
      <c r="B387" s="186" t="s">
        <v>8801</v>
      </c>
      <c r="C387" s="204">
        <v>8.1172210948556085</v>
      </c>
      <c r="D387" s="204" t="s">
        <v>709</v>
      </c>
    </row>
    <row r="388" spans="1:4" ht="27.75" customHeight="1" x14ac:dyDescent="0.25">
      <c r="A388" s="203" t="s">
        <v>8823</v>
      </c>
      <c r="B388" s="186" t="s">
        <v>8803</v>
      </c>
      <c r="C388" s="204">
        <v>9.7186305372169528</v>
      </c>
      <c r="D388" s="204" t="s">
        <v>709</v>
      </c>
    </row>
    <row r="389" spans="1:4" ht="27.75" customHeight="1" x14ac:dyDescent="0.25">
      <c r="A389" s="203" t="s">
        <v>8824</v>
      </c>
      <c r="B389" s="186" t="s">
        <v>8802</v>
      </c>
      <c r="C389" s="204" t="s">
        <v>709</v>
      </c>
      <c r="D389" s="204" t="s">
        <v>709</v>
      </c>
    </row>
    <row r="390" spans="1:4" ht="27.75" customHeight="1" x14ac:dyDescent="0.25">
      <c r="A390" s="203" t="s">
        <v>8825</v>
      </c>
      <c r="B390" s="186" t="s">
        <v>8803</v>
      </c>
      <c r="C390" s="204" t="s">
        <v>709</v>
      </c>
      <c r="D390" s="204" t="s">
        <v>709</v>
      </c>
    </row>
    <row r="391" spans="1:4" ht="27.75" customHeight="1" x14ac:dyDescent="0.25">
      <c r="A391" s="203" t="s">
        <v>8826</v>
      </c>
      <c r="B391" s="186" t="s">
        <v>8818</v>
      </c>
      <c r="C391" s="204" t="s">
        <v>709</v>
      </c>
      <c r="D391" s="204" t="s">
        <v>709</v>
      </c>
    </row>
    <row r="392" spans="1:4" ht="27.75" customHeight="1" x14ac:dyDescent="0.25">
      <c r="A392" s="203" t="s">
        <v>8827</v>
      </c>
      <c r="B392" s="186" t="s">
        <v>8803</v>
      </c>
      <c r="C392" s="204" t="s">
        <v>709</v>
      </c>
      <c r="D392" s="204" t="s">
        <v>709</v>
      </c>
    </row>
    <row r="393" spans="1:4" ht="27.75" customHeight="1" x14ac:dyDescent="0.25">
      <c r="A393" s="203" t="s">
        <v>8828</v>
      </c>
      <c r="B393" s="186" t="s">
        <v>8803</v>
      </c>
      <c r="C393" s="204" t="s">
        <v>709</v>
      </c>
      <c r="D393" s="204" t="s">
        <v>709</v>
      </c>
    </row>
    <row r="394" spans="1:4" ht="27.75" customHeight="1" x14ac:dyDescent="0.25">
      <c r="A394" s="203" t="s">
        <v>8829</v>
      </c>
      <c r="B394" s="186" t="s">
        <v>8802</v>
      </c>
      <c r="C394" s="204">
        <v>3.8048377543268153</v>
      </c>
      <c r="D394" s="204" t="s">
        <v>709</v>
      </c>
    </row>
    <row r="395" spans="1:4" ht="27.75" customHeight="1" x14ac:dyDescent="0.25">
      <c r="A395" s="203" t="s">
        <v>8830</v>
      </c>
      <c r="B395" s="186" t="s">
        <v>8814</v>
      </c>
      <c r="C395" s="204" t="s">
        <v>709</v>
      </c>
      <c r="D395" s="204" t="s">
        <v>709</v>
      </c>
    </row>
    <row r="396" spans="1:4" ht="27.75" customHeight="1" x14ac:dyDescent="0.25">
      <c r="A396" s="203" t="s">
        <v>8831</v>
      </c>
      <c r="B396" s="186" t="s">
        <v>8804</v>
      </c>
      <c r="C396" s="204" t="s">
        <v>709</v>
      </c>
      <c r="D396" s="204" t="s">
        <v>709</v>
      </c>
    </row>
    <row r="397" spans="1:4" ht="27.75" customHeight="1" x14ac:dyDescent="0.25">
      <c r="A397" s="203" t="s">
        <v>8832</v>
      </c>
      <c r="B397" s="186" t="s">
        <v>8813</v>
      </c>
      <c r="C397" s="204">
        <v>4.3312758182896482</v>
      </c>
      <c r="D397" s="204" t="s">
        <v>709</v>
      </c>
    </row>
    <row r="398" spans="1:4" ht="27.75" customHeight="1" x14ac:dyDescent="0.25">
      <c r="A398" s="203" t="s">
        <v>8833</v>
      </c>
      <c r="B398" s="186" t="s">
        <v>8802</v>
      </c>
      <c r="C398" s="204" t="s">
        <v>709</v>
      </c>
      <c r="D398" s="204" t="s">
        <v>709</v>
      </c>
    </row>
    <row r="399" spans="1:4" ht="27.75" customHeight="1" x14ac:dyDescent="0.25">
      <c r="A399" s="203" t="s">
        <v>8834</v>
      </c>
      <c r="B399" s="186" t="s">
        <v>8802</v>
      </c>
      <c r="C399" s="204" t="s">
        <v>709</v>
      </c>
      <c r="D399" s="204" t="s">
        <v>709</v>
      </c>
    </row>
    <row r="400" spans="1:4" ht="27.75" customHeight="1" x14ac:dyDescent="0.25">
      <c r="A400" s="203" t="s">
        <v>8835</v>
      </c>
      <c r="B400" s="186" t="s">
        <v>8803</v>
      </c>
      <c r="C400" s="204" t="s">
        <v>709</v>
      </c>
      <c r="D400" s="204" t="s">
        <v>709</v>
      </c>
    </row>
    <row r="401" spans="1:4" ht="27.75" customHeight="1" x14ac:dyDescent="0.25">
      <c r="A401" s="203" t="s">
        <v>8836</v>
      </c>
      <c r="B401" s="186" t="s">
        <v>8805</v>
      </c>
      <c r="C401" s="204" t="s">
        <v>709</v>
      </c>
      <c r="D401" s="204" t="s">
        <v>709</v>
      </c>
    </row>
    <row r="402" spans="1:4" ht="27.75" customHeight="1" x14ac:dyDescent="0.25">
      <c r="A402" s="203" t="s">
        <v>8837</v>
      </c>
      <c r="B402" s="186" t="s">
        <v>8803</v>
      </c>
      <c r="C402" s="204" t="s">
        <v>709</v>
      </c>
      <c r="D402" s="204" t="s">
        <v>709</v>
      </c>
    </row>
    <row r="403" spans="1:4" ht="27.75" customHeight="1" x14ac:dyDescent="0.25">
      <c r="A403" s="203" t="s">
        <v>8838</v>
      </c>
      <c r="B403" s="186" t="s">
        <v>8804</v>
      </c>
      <c r="C403" s="204" t="s">
        <v>709</v>
      </c>
      <c r="D403" s="204" t="s">
        <v>709</v>
      </c>
    </row>
    <row r="404" spans="1:4" ht="27.75" customHeight="1" x14ac:dyDescent="0.25">
      <c r="A404" s="203" t="s">
        <v>8839</v>
      </c>
      <c r="B404" s="186" t="s">
        <v>8802</v>
      </c>
      <c r="C404" s="204" t="s">
        <v>709</v>
      </c>
      <c r="D404" s="204" t="s">
        <v>709</v>
      </c>
    </row>
    <row r="405" spans="1:4" ht="27.75" customHeight="1" x14ac:dyDescent="0.25">
      <c r="A405" s="203" t="s">
        <v>8840</v>
      </c>
      <c r="B405" s="186" t="s">
        <v>8804</v>
      </c>
      <c r="C405" s="204">
        <v>4.7974635328573916</v>
      </c>
      <c r="D405" s="204" t="s">
        <v>709</v>
      </c>
    </row>
    <row r="406" spans="1:4" ht="27.75" customHeight="1" x14ac:dyDescent="0.25">
      <c r="A406" s="203" t="s">
        <v>8841</v>
      </c>
      <c r="B406" s="186" t="s">
        <v>8802</v>
      </c>
      <c r="C406" s="204">
        <v>5.9414812086608784</v>
      </c>
      <c r="D406" s="204" t="s">
        <v>709</v>
      </c>
    </row>
    <row r="407" spans="1:4" ht="27.75" customHeight="1" x14ac:dyDescent="0.25">
      <c r="A407" s="203" t="s">
        <v>8842</v>
      </c>
      <c r="B407" s="186" t="s">
        <v>8816</v>
      </c>
      <c r="C407" s="204" t="s">
        <v>709</v>
      </c>
      <c r="D407" s="204" t="s">
        <v>709</v>
      </c>
    </row>
    <row r="408" spans="1:4" ht="27.75" customHeight="1" x14ac:dyDescent="0.25">
      <c r="A408" s="203" t="s">
        <v>8843</v>
      </c>
      <c r="B408" s="186" t="s">
        <v>8804</v>
      </c>
      <c r="C408" s="204" t="s">
        <v>709</v>
      </c>
      <c r="D408" s="204" t="s">
        <v>709</v>
      </c>
    </row>
    <row r="409" spans="1:4" ht="27.75" customHeight="1" x14ac:dyDescent="0.25">
      <c r="A409" s="203" t="s">
        <v>8844</v>
      </c>
      <c r="B409" s="186" t="s">
        <v>8818</v>
      </c>
      <c r="C409" s="204" t="s">
        <v>709</v>
      </c>
      <c r="D409" s="204" t="s">
        <v>709</v>
      </c>
    </row>
    <row r="410" spans="1:4" ht="27.75" customHeight="1" x14ac:dyDescent="0.25">
      <c r="A410" s="203" t="s">
        <v>8845</v>
      </c>
      <c r="B410" s="186" t="s">
        <v>8802</v>
      </c>
      <c r="C410" s="204" t="s">
        <v>709</v>
      </c>
      <c r="D410" s="204" t="s">
        <v>709</v>
      </c>
    </row>
    <row r="411" spans="1:4" ht="27.75" customHeight="1" x14ac:dyDescent="0.25">
      <c r="A411" s="203" t="s">
        <v>8846</v>
      </c>
      <c r="B411" s="186" t="s">
        <v>8818</v>
      </c>
      <c r="C411" s="204" t="s">
        <v>709</v>
      </c>
      <c r="D411" s="204" t="s">
        <v>709</v>
      </c>
    </row>
    <row r="412" spans="1:4" ht="27.75" customHeight="1" x14ac:dyDescent="0.25">
      <c r="A412" s="203" t="s">
        <v>8847</v>
      </c>
      <c r="B412" s="186" t="s">
        <v>8806</v>
      </c>
      <c r="C412" s="204" t="s">
        <v>709</v>
      </c>
      <c r="D412" s="204" t="s">
        <v>709</v>
      </c>
    </row>
    <row r="413" spans="1:4" ht="27.75" customHeight="1" x14ac:dyDescent="0.25">
      <c r="A413" s="203" t="s">
        <v>8848</v>
      </c>
      <c r="B413" s="186" t="s">
        <v>8802</v>
      </c>
      <c r="C413" s="204" t="s">
        <v>709</v>
      </c>
      <c r="D413" s="204" t="s">
        <v>709</v>
      </c>
    </row>
    <row r="414" spans="1:4" ht="27.75" customHeight="1" x14ac:dyDescent="0.25">
      <c r="A414" s="203" t="s">
        <v>8849</v>
      </c>
      <c r="B414" s="186" t="s">
        <v>8804</v>
      </c>
      <c r="C414" s="204">
        <v>3.9180811294102793</v>
      </c>
      <c r="D414" s="204" t="s">
        <v>709</v>
      </c>
    </row>
    <row r="415" spans="1:4" ht="27.75" customHeight="1" x14ac:dyDescent="0.25">
      <c r="A415" s="203" t="s">
        <v>8850</v>
      </c>
      <c r="B415" s="186" t="s">
        <v>8818</v>
      </c>
      <c r="C415" s="204" t="s">
        <v>709</v>
      </c>
      <c r="D415" s="204" t="s">
        <v>709</v>
      </c>
    </row>
    <row r="416" spans="1:4" ht="27.75" customHeight="1" x14ac:dyDescent="0.25">
      <c r="A416" s="203" t="s">
        <v>8851</v>
      </c>
      <c r="B416" s="186" t="s">
        <v>8804</v>
      </c>
      <c r="C416" s="204" t="s">
        <v>709</v>
      </c>
      <c r="D416" s="204" t="s">
        <v>709</v>
      </c>
    </row>
    <row r="417" spans="1:4" ht="27.75" customHeight="1" x14ac:dyDescent="0.25">
      <c r="A417" s="203" t="s">
        <v>8852</v>
      </c>
      <c r="B417" s="186" t="s">
        <v>8804</v>
      </c>
      <c r="C417" s="204" t="s">
        <v>709</v>
      </c>
      <c r="D417" s="204" t="s">
        <v>709</v>
      </c>
    </row>
    <row r="418" spans="1:4" ht="27.75" customHeight="1" x14ac:dyDescent="0.25">
      <c r="A418" s="203" t="s">
        <v>8853</v>
      </c>
      <c r="B418" s="186" t="s">
        <v>8804</v>
      </c>
      <c r="C418" s="204" t="s">
        <v>709</v>
      </c>
      <c r="D418" s="204" t="s">
        <v>709</v>
      </c>
    </row>
    <row r="419" spans="1:4" ht="27.75" customHeight="1" x14ac:dyDescent="0.25">
      <c r="A419" s="203" t="s">
        <v>8854</v>
      </c>
      <c r="B419" s="186" t="s">
        <v>8807</v>
      </c>
      <c r="C419" s="204" t="s">
        <v>709</v>
      </c>
      <c r="D419" s="204" t="s">
        <v>709</v>
      </c>
    </row>
    <row r="420" spans="1:4" ht="27.75" customHeight="1" x14ac:dyDescent="0.25">
      <c r="A420" s="203" t="s">
        <v>8855</v>
      </c>
      <c r="B420" s="186" t="s">
        <v>8808</v>
      </c>
      <c r="C420" s="204" t="s">
        <v>709</v>
      </c>
      <c r="D420" s="204" t="s">
        <v>709</v>
      </c>
    </row>
    <row r="421" spans="1:4" ht="27.75" customHeight="1" x14ac:dyDescent="0.25">
      <c r="A421" s="203" t="s">
        <v>8856</v>
      </c>
      <c r="B421" s="186" t="s">
        <v>8802</v>
      </c>
      <c r="C421" s="204" t="s">
        <v>709</v>
      </c>
      <c r="D421" s="204" t="s">
        <v>709</v>
      </c>
    </row>
    <row r="422" spans="1:4" ht="27.75" customHeight="1" x14ac:dyDescent="0.25">
      <c r="A422" s="203" t="s">
        <v>8857</v>
      </c>
      <c r="B422" s="186" t="s">
        <v>8818</v>
      </c>
      <c r="C422" s="204" t="s">
        <v>709</v>
      </c>
      <c r="D422" s="204" t="s">
        <v>709</v>
      </c>
    </row>
    <row r="423" spans="1:4" ht="27.75" customHeight="1" x14ac:dyDescent="0.25">
      <c r="A423" s="203" t="s">
        <v>8858</v>
      </c>
      <c r="B423" s="186" t="s">
        <v>8818</v>
      </c>
      <c r="C423" s="204" t="s">
        <v>709</v>
      </c>
      <c r="D423" s="204" t="s">
        <v>709</v>
      </c>
    </row>
    <row r="424" spans="1:4" ht="27.75" customHeight="1" x14ac:dyDescent="0.25">
      <c r="A424" s="203" t="s">
        <v>8859</v>
      </c>
      <c r="B424" s="186" t="s">
        <v>8803</v>
      </c>
      <c r="C424" s="204" t="s">
        <v>709</v>
      </c>
      <c r="D424" s="204" t="s">
        <v>709</v>
      </c>
    </row>
    <row r="425" spans="1:4" ht="27.75" customHeight="1" x14ac:dyDescent="0.25">
      <c r="A425" s="203" t="s">
        <v>8860</v>
      </c>
      <c r="B425" s="186" t="s">
        <v>8802</v>
      </c>
      <c r="C425" s="204" t="s">
        <v>709</v>
      </c>
      <c r="D425" s="204" t="s">
        <v>709</v>
      </c>
    </row>
    <row r="426" spans="1:4" ht="27.75" customHeight="1" x14ac:dyDescent="0.25">
      <c r="A426" s="203" t="s">
        <v>8861</v>
      </c>
      <c r="B426" s="186" t="s">
        <v>8802</v>
      </c>
      <c r="C426" s="204" t="s">
        <v>709</v>
      </c>
      <c r="D426" s="204" t="s">
        <v>709</v>
      </c>
    </row>
    <row r="427" spans="1:4" ht="27.75" customHeight="1" x14ac:dyDescent="0.25">
      <c r="A427" s="203" t="s">
        <v>8862</v>
      </c>
      <c r="B427" s="186" t="s">
        <v>8803</v>
      </c>
      <c r="C427" s="204" t="s">
        <v>709</v>
      </c>
      <c r="D427" s="204" t="s">
        <v>709</v>
      </c>
    </row>
    <row r="428" spans="1:4" ht="27.75" customHeight="1" x14ac:dyDescent="0.25">
      <c r="A428" s="203" t="s">
        <v>8863</v>
      </c>
      <c r="B428" s="186" t="s">
        <v>8802</v>
      </c>
      <c r="C428" s="204" t="s">
        <v>709</v>
      </c>
      <c r="D428" s="204" t="s">
        <v>709</v>
      </c>
    </row>
    <row r="429" spans="1:4" ht="27.75" customHeight="1" x14ac:dyDescent="0.25">
      <c r="A429" s="203" t="s">
        <v>8864</v>
      </c>
      <c r="B429" s="186" t="s">
        <v>8802</v>
      </c>
      <c r="C429" s="204" t="s">
        <v>709</v>
      </c>
      <c r="D429" s="204" t="s">
        <v>709</v>
      </c>
    </row>
    <row r="430" spans="1:4" ht="27.75" customHeight="1" x14ac:dyDescent="0.25">
      <c r="A430" s="203" t="s">
        <v>8865</v>
      </c>
      <c r="B430" s="186" t="s">
        <v>8809</v>
      </c>
      <c r="C430" s="204" t="s">
        <v>709</v>
      </c>
      <c r="D430" s="204" t="s">
        <v>709</v>
      </c>
    </row>
    <row r="431" spans="1:4" ht="27.75" customHeight="1" x14ac:dyDescent="0.25">
      <c r="A431" s="203" t="s">
        <v>8866</v>
      </c>
      <c r="B431" s="186" t="s">
        <v>8811</v>
      </c>
      <c r="C431" s="204" t="s">
        <v>709</v>
      </c>
      <c r="D431" s="204" t="s">
        <v>709</v>
      </c>
    </row>
    <row r="432" spans="1:4" ht="27.75" customHeight="1" x14ac:dyDescent="0.25">
      <c r="A432" s="203" t="s">
        <v>8867</v>
      </c>
      <c r="B432" s="186" t="s">
        <v>8803</v>
      </c>
      <c r="C432" s="204" t="s">
        <v>709</v>
      </c>
      <c r="D432" s="204" t="s">
        <v>709</v>
      </c>
    </row>
    <row r="433" spans="1:4" ht="27.75" customHeight="1" x14ac:dyDescent="0.25">
      <c r="A433" s="203" t="s">
        <v>8868</v>
      </c>
      <c r="B433" s="186" t="s">
        <v>8803</v>
      </c>
      <c r="C433" s="204" t="s">
        <v>709</v>
      </c>
      <c r="D433" s="204" t="s">
        <v>709</v>
      </c>
    </row>
    <row r="434" spans="1:4" ht="27.75" customHeight="1" x14ac:dyDescent="0.25">
      <c r="A434" s="203" t="s">
        <v>8869</v>
      </c>
      <c r="B434" s="186" t="s">
        <v>8802</v>
      </c>
      <c r="C434" s="204" t="s">
        <v>709</v>
      </c>
      <c r="D434" s="204" t="s">
        <v>709</v>
      </c>
    </row>
    <row r="435" spans="1:4" ht="27.75" customHeight="1" x14ac:dyDescent="0.25">
      <c r="A435" s="203" t="s">
        <v>8870</v>
      </c>
      <c r="B435" s="186" t="s">
        <v>8812</v>
      </c>
      <c r="C435" s="204" t="s">
        <v>709</v>
      </c>
      <c r="D435" s="204" t="s">
        <v>709</v>
      </c>
    </row>
    <row r="436" spans="1:4" ht="27.75" customHeight="1" x14ac:dyDescent="0.25">
      <c r="A436" s="203" t="s">
        <v>8871</v>
      </c>
      <c r="B436" s="186" t="s">
        <v>8803</v>
      </c>
      <c r="C436" s="204" t="s">
        <v>709</v>
      </c>
      <c r="D436" s="204" t="s">
        <v>709</v>
      </c>
    </row>
    <row r="437" spans="1:4" ht="27.75" customHeight="1" x14ac:dyDescent="0.25">
      <c r="A437" s="203" t="s">
        <v>8872</v>
      </c>
      <c r="B437" s="186" t="s">
        <v>8815</v>
      </c>
      <c r="C437" s="204" t="s">
        <v>709</v>
      </c>
      <c r="D437" s="204" t="s">
        <v>709</v>
      </c>
    </row>
    <row r="438" spans="1:4" ht="27.75" customHeight="1" x14ac:dyDescent="0.25">
      <c r="A438" s="203" t="s">
        <v>8873</v>
      </c>
      <c r="B438" s="186" t="s">
        <v>8804</v>
      </c>
      <c r="C438" s="204">
        <v>3.7514985221139079</v>
      </c>
      <c r="D438" s="204" t="s">
        <v>709</v>
      </c>
    </row>
    <row r="439" spans="1:4" ht="27.75" customHeight="1" x14ac:dyDescent="0.25">
      <c r="A439" s="203" t="s">
        <v>8874</v>
      </c>
      <c r="B439" s="186" t="s">
        <v>8810</v>
      </c>
      <c r="C439" s="204" t="s">
        <v>709</v>
      </c>
      <c r="D439" s="204" t="s">
        <v>709</v>
      </c>
    </row>
    <row r="440" spans="1:4" ht="27.75" customHeight="1" x14ac:dyDescent="0.25">
      <c r="A440" s="203" t="s">
        <v>8875</v>
      </c>
      <c r="B440" s="186" t="s">
        <v>8803</v>
      </c>
      <c r="C440" s="204" t="s">
        <v>709</v>
      </c>
      <c r="D440" s="204" t="s">
        <v>709</v>
      </c>
    </row>
    <row r="441" spans="1:4" ht="27.75" customHeight="1" x14ac:dyDescent="0.25">
      <c r="A441" s="203" t="s">
        <v>8876</v>
      </c>
      <c r="B441" s="186" t="s">
        <v>8802</v>
      </c>
      <c r="C441" s="204" t="s">
        <v>709</v>
      </c>
      <c r="D441" s="204" t="s">
        <v>709</v>
      </c>
    </row>
    <row r="442" spans="1:4" ht="27.75" customHeight="1" x14ac:dyDescent="0.25">
      <c r="A442" s="203" t="s">
        <v>8877</v>
      </c>
      <c r="B442" s="186" t="s">
        <v>709</v>
      </c>
      <c r="C442" s="204">
        <v>1.6571858866896696</v>
      </c>
      <c r="D442" s="204" t="s">
        <v>709</v>
      </c>
    </row>
    <row r="443" spans="1:4" ht="27.75" customHeight="1" x14ac:dyDescent="0.25">
      <c r="A443" s="203" t="s">
        <v>8878</v>
      </c>
      <c r="B443" s="186" t="s">
        <v>709</v>
      </c>
      <c r="C443" s="204" t="s">
        <v>709</v>
      </c>
      <c r="D443" s="204" t="s">
        <v>709</v>
      </c>
    </row>
    <row r="444" spans="1:4" ht="27.75" customHeight="1" x14ac:dyDescent="0.25">
      <c r="A444" s="203" t="s">
        <v>8879</v>
      </c>
      <c r="B444" s="186" t="s">
        <v>709</v>
      </c>
      <c r="C444" s="204" t="s">
        <v>709</v>
      </c>
      <c r="D444" s="204" t="s">
        <v>709</v>
      </c>
    </row>
    <row r="445" spans="1:4" ht="27.75" customHeight="1" x14ac:dyDescent="0.25">
      <c r="A445" s="203" t="s">
        <v>8880</v>
      </c>
      <c r="B445" s="186" t="s">
        <v>709</v>
      </c>
      <c r="C445" s="204">
        <v>3.5883675320955981</v>
      </c>
      <c r="D445" s="204" t="s">
        <v>709</v>
      </c>
    </row>
    <row r="446" spans="1:4" ht="27.75" customHeight="1" x14ac:dyDescent="0.25">
      <c r="A446" s="203" t="s">
        <v>8881</v>
      </c>
      <c r="B446" s="186" t="s">
        <v>709</v>
      </c>
      <c r="C446" s="204" t="s">
        <v>709</v>
      </c>
      <c r="D446" s="204" t="s">
        <v>709</v>
      </c>
    </row>
    <row r="447" spans="1:4" ht="27.75" customHeight="1" x14ac:dyDescent="0.25">
      <c r="A447" s="203" t="s">
        <v>8882</v>
      </c>
      <c r="B447" s="186" t="s">
        <v>709</v>
      </c>
      <c r="C447" s="204" t="s">
        <v>709</v>
      </c>
      <c r="D447" s="204" t="s">
        <v>709</v>
      </c>
    </row>
    <row r="448" spans="1:4" ht="27.75" customHeight="1" x14ac:dyDescent="0.25">
      <c r="A448" s="203" t="s">
        <v>8883</v>
      </c>
      <c r="B448" s="186" t="s">
        <v>709</v>
      </c>
      <c r="C448" s="204" t="s">
        <v>709</v>
      </c>
      <c r="D448" s="204" t="s">
        <v>709</v>
      </c>
    </row>
    <row r="449" spans="1:4" ht="27.75" customHeight="1" x14ac:dyDescent="0.25">
      <c r="A449" s="203" t="s">
        <v>8884</v>
      </c>
      <c r="B449" s="186" t="s">
        <v>709</v>
      </c>
      <c r="C449" s="204" t="s">
        <v>709</v>
      </c>
      <c r="D449" s="204" t="s">
        <v>709</v>
      </c>
    </row>
    <row r="450" spans="1:4" ht="27.75" customHeight="1" x14ac:dyDescent="0.25">
      <c r="A450" s="203" t="s">
        <v>8885</v>
      </c>
      <c r="B450" s="186" t="s">
        <v>709</v>
      </c>
      <c r="C450" s="204" t="s">
        <v>709</v>
      </c>
      <c r="D450" s="204" t="s">
        <v>709</v>
      </c>
    </row>
    <row r="451" spans="1:4" ht="27.75" customHeight="1" x14ac:dyDescent="0.25">
      <c r="A451" s="203" t="s">
        <v>8882</v>
      </c>
      <c r="B451" s="186" t="s">
        <v>709</v>
      </c>
      <c r="C451" s="204" t="s">
        <v>709</v>
      </c>
      <c r="D451" s="204" t="s">
        <v>709</v>
      </c>
    </row>
    <row r="452" spans="1:4" ht="27.75" customHeight="1" x14ac:dyDescent="0.25">
      <c r="A452" s="203" t="s">
        <v>8886</v>
      </c>
      <c r="B452" s="186" t="s">
        <v>8880</v>
      </c>
      <c r="C452" s="204">
        <v>4.7957729291269926</v>
      </c>
      <c r="D452" s="204" t="s">
        <v>709</v>
      </c>
    </row>
    <row r="453" spans="1:4" ht="27.75" customHeight="1" x14ac:dyDescent="0.25">
      <c r="A453" s="203" t="s">
        <v>8887</v>
      </c>
      <c r="B453" s="186" t="s">
        <v>8879</v>
      </c>
      <c r="C453" s="204">
        <v>4.604489826841478</v>
      </c>
      <c r="D453" s="204" t="s">
        <v>709</v>
      </c>
    </row>
    <row r="454" spans="1:4" ht="27.75" customHeight="1" x14ac:dyDescent="0.25">
      <c r="A454" s="203" t="s">
        <v>8888</v>
      </c>
      <c r="B454" s="186" t="s">
        <v>8884</v>
      </c>
      <c r="C454" s="204">
        <v>3.7383533229529289</v>
      </c>
      <c r="D454" s="204" t="s">
        <v>709</v>
      </c>
    </row>
    <row r="455" spans="1:4" ht="27.75" customHeight="1" x14ac:dyDescent="0.25">
      <c r="A455" s="203" t="s">
        <v>8889</v>
      </c>
      <c r="B455" s="186" t="s">
        <v>8877</v>
      </c>
      <c r="C455" s="204">
        <v>3.984032900376322</v>
      </c>
      <c r="D455" s="204" t="s">
        <v>709</v>
      </c>
    </row>
    <row r="456" spans="1:4" ht="27.75" customHeight="1" x14ac:dyDescent="0.25">
      <c r="A456" s="203" t="s">
        <v>8890</v>
      </c>
      <c r="B456" s="186" t="s">
        <v>8877</v>
      </c>
      <c r="C456" s="204">
        <v>9.7373628410981237</v>
      </c>
      <c r="D456" s="204" t="s">
        <v>709</v>
      </c>
    </row>
    <row r="457" spans="1:4" ht="27.75" customHeight="1" x14ac:dyDescent="0.25">
      <c r="A457" s="203" t="s">
        <v>8891</v>
      </c>
      <c r="B457" s="186" t="s">
        <v>8880</v>
      </c>
      <c r="C457" s="204">
        <v>3.636797011779457</v>
      </c>
      <c r="D457" s="204" t="s">
        <v>709</v>
      </c>
    </row>
    <row r="458" spans="1:4" ht="27.75" customHeight="1" x14ac:dyDescent="0.25">
      <c r="A458" s="203" t="s">
        <v>8892</v>
      </c>
      <c r="B458" s="186" t="s">
        <v>8877</v>
      </c>
      <c r="C458" s="204">
        <v>3.0831929520436133E-2</v>
      </c>
      <c r="D458" s="204" t="s">
        <v>709</v>
      </c>
    </row>
    <row r="459" spans="1:4" ht="27.75" customHeight="1" x14ac:dyDescent="0.25">
      <c r="A459" s="203" t="s">
        <v>8893</v>
      </c>
      <c r="B459" s="186" t="s">
        <v>8877</v>
      </c>
      <c r="C459" s="204">
        <v>2.2656253207562718</v>
      </c>
      <c r="D459" s="204" t="s">
        <v>709</v>
      </c>
    </row>
    <row r="460" spans="1:4" ht="27.75" customHeight="1" x14ac:dyDescent="0.25">
      <c r="A460" s="203" t="s">
        <v>8894</v>
      </c>
      <c r="B460" s="186" t="s">
        <v>8881</v>
      </c>
      <c r="C460" s="204" t="s">
        <v>709</v>
      </c>
      <c r="D460" s="204" t="s">
        <v>709</v>
      </c>
    </row>
    <row r="461" spans="1:4" ht="27.75" customHeight="1" x14ac:dyDescent="0.25">
      <c r="A461" s="203" t="s">
        <v>8895</v>
      </c>
      <c r="B461" s="186" t="s">
        <v>8877</v>
      </c>
      <c r="C461" s="204" t="s">
        <v>709</v>
      </c>
      <c r="D461" s="204" t="s">
        <v>709</v>
      </c>
    </row>
    <row r="462" spans="1:4" ht="27.75" customHeight="1" x14ac:dyDescent="0.25">
      <c r="A462" s="203" t="s">
        <v>8896</v>
      </c>
      <c r="B462" s="186" t="s">
        <v>8879</v>
      </c>
      <c r="C462" s="204" t="s">
        <v>709</v>
      </c>
      <c r="D462" s="204" t="s">
        <v>709</v>
      </c>
    </row>
    <row r="463" spans="1:4" ht="27.75" customHeight="1" x14ac:dyDescent="0.25">
      <c r="A463" s="203" t="s">
        <v>8897</v>
      </c>
      <c r="B463" s="186" t="s">
        <v>8877</v>
      </c>
      <c r="C463" s="204" t="s">
        <v>709</v>
      </c>
      <c r="D463" s="204" t="s">
        <v>709</v>
      </c>
    </row>
    <row r="464" spans="1:4" ht="27.75" customHeight="1" x14ac:dyDescent="0.25">
      <c r="A464" s="203" t="s">
        <v>8898</v>
      </c>
      <c r="B464" s="186" t="s">
        <v>8877</v>
      </c>
      <c r="C464" s="204">
        <v>4.9542049007639557</v>
      </c>
      <c r="D464" s="204" t="s">
        <v>709</v>
      </c>
    </row>
    <row r="465" spans="1:4" ht="27.75" customHeight="1" x14ac:dyDescent="0.25">
      <c r="A465" s="203" t="s">
        <v>8899</v>
      </c>
      <c r="B465" s="186" t="s">
        <v>8879</v>
      </c>
      <c r="C465" s="204" t="s">
        <v>709</v>
      </c>
      <c r="D465" s="204" t="s">
        <v>709</v>
      </c>
    </row>
    <row r="466" spans="1:4" ht="27.75" customHeight="1" x14ac:dyDescent="0.25">
      <c r="A466" s="203" t="s">
        <v>8900</v>
      </c>
      <c r="B466" s="186" t="s">
        <v>8877</v>
      </c>
      <c r="C466" s="204" t="s">
        <v>709</v>
      </c>
      <c r="D466" s="204" t="s">
        <v>709</v>
      </c>
    </row>
    <row r="467" spans="1:4" ht="27.75" customHeight="1" x14ac:dyDescent="0.25">
      <c r="A467" s="203" t="s">
        <v>8901</v>
      </c>
      <c r="B467" s="186" t="s">
        <v>8877</v>
      </c>
      <c r="C467" s="204" t="s">
        <v>709</v>
      </c>
      <c r="D467" s="204" t="s">
        <v>709</v>
      </c>
    </row>
    <row r="468" spans="1:4" ht="27.75" customHeight="1" x14ac:dyDescent="0.25">
      <c r="A468" s="203" t="s">
        <v>8902</v>
      </c>
      <c r="B468" s="186" t="s">
        <v>8877</v>
      </c>
      <c r="C468" s="204" t="s">
        <v>709</v>
      </c>
      <c r="D468" s="204" t="s">
        <v>709</v>
      </c>
    </row>
    <row r="469" spans="1:4" ht="27.75" customHeight="1" x14ac:dyDescent="0.25">
      <c r="A469" s="203" t="s">
        <v>8903</v>
      </c>
      <c r="B469" s="186" t="s">
        <v>8904</v>
      </c>
      <c r="C469" s="204">
        <v>1.0169373064748628</v>
      </c>
      <c r="D469" s="204" t="s">
        <v>709</v>
      </c>
    </row>
    <row r="470" spans="1:4" ht="27.75" customHeight="1" x14ac:dyDescent="0.25">
      <c r="A470" s="203" t="s">
        <v>8905</v>
      </c>
      <c r="B470" s="186" t="s">
        <v>8904</v>
      </c>
      <c r="C470" s="204">
        <v>1.1192994873890356</v>
      </c>
      <c r="D470" s="204" t="s">
        <v>709</v>
      </c>
    </row>
    <row r="471" spans="1:4" ht="27.75" customHeight="1" x14ac:dyDescent="0.25">
      <c r="A471" s="203" t="s">
        <v>8906</v>
      </c>
      <c r="B471" s="186" t="s">
        <v>8904</v>
      </c>
      <c r="C471" s="204">
        <v>1.018318112809786</v>
      </c>
      <c r="D471" s="204" t="s">
        <v>709</v>
      </c>
    </row>
    <row r="472" spans="1:4" ht="27.75" customHeight="1" x14ac:dyDescent="0.25">
      <c r="A472" s="203" t="s">
        <v>8907</v>
      </c>
      <c r="B472" s="186" t="s">
        <v>8904</v>
      </c>
      <c r="C472" s="204">
        <v>1.0173147060188068</v>
      </c>
      <c r="D472" s="204" t="s">
        <v>709</v>
      </c>
    </row>
    <row r="473" spans="1:4" ht="27.75" customHeight="1" x14ac:dyDescent="0.25">
      <c r="A473" s="203" t="s">
        <v>8908</v>
      </c>
      <c r="B473" s="186" t="s">
        <v>8904</v>
      </c>
      <c r="C473" s="204">
        <v>0.98949990125346721</v>
      </c>
      <c r="D473" s="204" t="s">
        <v>709</v>
      </c>
    </row>
    <row r="474" spans="1:4" ht="27.75" customHeight="1" x14ac:dyDescent="0.25">
      <c r="A474" s="203" t="s">
        <v>8909</v>
      </c>
      <c r="B474" s="186" t="s">
        <v>8904</v>
      </c>
      <c r="C474" s="204">
        <v>1.0614397061736813</v>
      </c>
      <c r="D474" s="204" t="s">
        <v>709</v>
      </c>
    </row>
    <row r="475" spans="1:4" ht="27.75" customHeight="1" x14ac:dyDescent="0.25">
      <c r="A475" s="203" t="s">
        <v>8910</v>
      </c>
      <c r="B475" s="186" t="s">
        <v>8880</v>
      </c>
      <c r="C475" s="204">
        <v>4.5361911151386041</v>
      </c>
      <c r="D475" s="204" t="s">
        <v>709</v>
      </c>
    </row>
    <row r="476" spans="1:4" ht="27.75" customHeight="1" x14ac:dyDescent="0.25">
      <c r="A476" s="203" t="s">
        <v>8911</v>
      </c>
      <c r="B476" s="186" t="s">
        <v>8877</v>
      </c>
      <c r="C476" s="204">
        <v>1.1230076898577661</v>
      </c>
      <c r="D476" s="204" t="s">
        <v>709</v>
      </c>
    </row>
    <row r="477" spans="1:4" ht="27.75" customHeight="1" x14ac:dyDescent="0.25">
      <c r="A477" s="203" t="s">
        <v>8912</v>
      </c>
      <c r="B477" s="186" t="s">
        <v>8905</v>
      </c>
      <c r="C477" s="204" t="s">
        <v>709</v>
      </c>
      <c r="D477" s="204" t="s">
        <v>709</v>
      </c>
    </row>
    <row r="478" spans="1:4" ht="27.75" customHeight="1" x14ac:dyDescent="0.25">
      <c r="A478" s="203" t="s">
        <v>8913</v>
      </c>
      <c r="B478" s="186" t="s">
        <v>8893</v>
      </c>
      <c r="C478" s="204" t="s">
        <v>709</v>
      </c>
      <c r="D478" s="204" t="s">
        <v>709</v>
      </c>
    </row>
    <row r="479" spans="1:4" ht="27.75" customHeight="1" x14ac:dyDescent="0.25">
      <c r="A479" s="203" t="s">
        <v>8914</v>
      </c>
      <c r="B479" s="186" t="s">
        <v>8898</v>
      </c>
      <c r="C479" s="204" t="s">
        <v>709</v>
      </c>
      <c r="D479" s="204" t="s">
        <v>709</v>
      </c>
    </row>
    <row r="480" spans="1:4" ht="27.75" customHeight="1" x14ac:dyDescent="0.25">
      <c r="A480" s="203" t="s">
        <v>8915</v>
      </c>
      <c r="B480" s="186" t="s">
        <v>8898</v>
      </c>
      <c r="C480" s="204">
        <v>3.0421728381923496</v>
      </c>
      <c r="D480" s="204" t="s">
        <v>709</v>
      </c>
    </row>
    <row r="481" spans="1:4" ht="27.75" customHeight="1" x14ac:dyDescent="0.25">
      <c r="A481" s="203" t="s">
        <v>8916</v>
      </c>
      <c r="B481" s="186" t="s">
        <v>8898</v>
      </c>
      <c r="C481" s="204" t="s">
        <v>709</v>
      </c>
      <c r="D481" s="204" t="s">
        <v>709</v>
      </c>
    </row>
    <row r="482" spans="1:4" ht="27.75" customHeight="1" x14ac:dyDescent="0.25">
      <c r="A482" s="203" t="s">
        <v>8917</v>
      </c>
      <c r="B482" s="186" t="s">
        <v>8890</v>
      </c>
      <c r="C482" s="204" t="s">
        <v>709</v>
      </c>
      <c r="D482" s="204" t="s">
        <v>709</v>
      </c>
    </row>
    <row r="483" spans="1:4" ht="27.75" customHeight="1" x14ac:dyDescent="0.25">
      <c r="A483" s="203" t="s">
        <v>8918</v>
      </c>
      <c r="B483" s="186" t="s">
        <v>8890</v>
      </c>
      <c r="C483" s="204">
        <v>3.7011809930945847</v>
      </c>
      <c r="D483" s="204" t="s">
        <v>709</v>
      </c>
    </row>
    <row r="484" spans="1:4" ht="27.75" customHeight="1" x14ac:dyDescent="0.25">
      <c r="A484" s="203" t="s">
        <v>8919</v>
      </c>
      <c r="B484" s="186" t="s">
        <v>8889</v>
      </c>
      <c r="C484" s="204" t="s">
        <v>709</v>
      </c>
      <c r="D484" s="204" t="s">
        <v>709</v>
      </c>
    </row>
    <row r="485" spans="1:4" ht="27.75" customHeight="1" x14ac:dyDescent="0.25">
      <c r="A485" s="203" t="s">
        <v>8920</v>
      </c>
      <c r="B485" s="186" t="s">
        <v>8889</v>
      </c>
      <c r="C485" s="204" t="s">
        <v>709</v>
      </c>
      <c r="D485" s="204" t="s">
        <v>709</v>
      </c>
    </row>
    <row r="486" spans="1:4" ht="27.75" customHeight="1" x14ac:dyDescent="0.25">
      <c r="A486" s="203" t="s">
        <v>8921</v>
      </c>
      <c r="B486" s="186" t="s">
        <v>8889</v>
      </c>
      <c r="C486" s="204" t="s">
        <v>709</v>
      </c>
      <c r="D486" s="204" t="s">
        <v>709</v>
      </c>
    </row>
    <row r="487" spans="1:4" ht="27.75" customHeight="1" x14ac:dyDescent="0.25">
      <c r="A487" s="203" t="s">
        <v>8922</v>
      </c>
      <c r="B487" s="186" t="s">
        <v>8889</v>
      </c>
      <c r="C487" s="204">
        <v>3.2805660467754865</v>
      </c>
      <c r="D487" s="204" t="s">
        <v>709</v>
      </c>
    </row>
    <row r="488" spans="1:4" ht="27.75" customHeight="1" x14ac:dyDescent="0.25">
      <c r="A488" s="203" t="s">
        <v>8923</v>
      </c>
      <c r="B488" s="186" t="s">
        <v>8889</v>
      </c>
      <c r="C488" s="204">
        <v>2.6413824896938918</v>
      </c>
      <c r="D488" s="204" t="s">
        <v>709</v>
      </c>
    </row>
    <row r="489" spans="1:4" ht="27.75" customHeight="1" x14ac:dyDescent="0.25">
      <c r="A489" s="203" t="s">
        <v>8924</v>
      </c>
      <c r="B489" s="186" t="s">
        <v>8889</v>
      </c>
      <c r="C489" s="204">
        <v>4.0659440341709017</v>
      </c>
      <c r="D489" s="204" t="s">
        <v>709</v>
      </c>
    </row>
    <row r="490" spans="1:4" ht="27.75" customHeight="1" x14ac:dyDescent="0.25">
      <c r="A490" s="203" t="s">
        <v>8925</v>
      </c>
      <c r="B490" s="186" t="s">
        <v>8910</v>
      </c>
      <c r="C490" s="204">
        <v>4.1351103540434977</v>
      </c>
      <c r="D490" s="204" t="s">
        <v>709</v>
      </c>
    </row>
    <row r="491" spans="1:4" ht="27.75" customHeight="1" x14ac:dyDescent="0.25">
      <c r="A491" s="203" t="s">
        <v>8926</v>
      </c>
      <c r="B491" s="186" t="s">
        <v>8888</v>
      </c>
      <c r="C491" s="204" t="s">
        <v>709</v>
      </c>
      <c r="D491" s="204" t="s">
        <v>709</v>
      </c>
    </row>
    <row r="492" spans="1:4" ht="27.75" customHeight="1" x14ac:dyDescent="0.25">
      <c r="A492" s="203" t="s">
        <v>8927</v>
      </c>
      <c r="B492" s="186" t="s">
        <v>8889</v>
      </c>
      <c r="C492" s="204" t="s">
        <v>709</v>
      </c>
      <c r="D492" s="204" t="s">
        <v>709</v>
      </c>
    </row>
    <row r="493" spans="1:4" ht="27.75" customHeight="1" x14ac:dyDescent="0.25">
      <c r="A493" s="203" t="s">
        <v>8928</v>
      </c>
      <c r="B493" s="186" t="s">
        <v>8889</v>
      </c>
      <c r="C493" s="204" t="s">
        <v>709</v>
      </c>
      <c r="D493" s="204" t="s">
        <v>709</v>
      </c>
    </row>
    <row r="494" spans="1:4" ht="27.75" customHeight="1" x14ac:dyDescent="0.25">
      <c r="A494" s="203" t="s">
        <v>8929</v>
      </c>
      <c r="B494" s="186" t="s">
        <v>8892</v>
      </c>
      <c r="C494" s="204" t="s">
        <v>709</v>
      </c>
      <c r="D494" s="204" t="s">
        <v>709</v>
      </c>
    </row>
    <row r="495" spans="1:4" ht="27.75" customHeight="1" x14ac:dyDescent="0.25">
      <c r="A495" s="203" t="s">
        <v>8930</v>
      </c>
      <c r="B495" s="186" t="s">
        <v>8904</v>
      </c>
      <c r="C495" s="204" t="s">
        <v>709</v>
      </c>
      <c r="D495" s="204" t="s">
        <v>709</v>
      </c>
    </row>
    <row r="496" spans="1:4" ht="27.75" customHeight="1" x14ac:dyDescent="0.25">
      <c r="A496" s="203" t="s">
        <v>8931</v>
      </c>
      <c r="B496" s="186" t="s">
        <v>8908</v>
      </c>
      <c r="C496" s="204" t="s">
        <v>709</v>
      </c>
      <c r="D496" s="204" t="s">
        <v>709</v>
      </c>
    </row>
    <row r="497" spans="1:4" ht="27.75" customHeight="1" x14ac:dyDescent="0.25">
      <c r="A497" s="203" t="s">
        <v>8932</v>
      </c>
      <c r="B497" s="186" t="s">
        <v>8887</v>
      </c>
      <c r="C497" s="204" t="s">
        <v>709</v>
      </c>
      <c r="D497" s="204" t="s">
        <v>709</v>
      </c>
    </row>
    <row r="498" spans="1:4" ht="27.75" customHeight="1" x14ac:dyDescent="0.25">
      <c r="A498" s="203" t="s">
        <v>8933</v>
      </c>
      <c r="B498" s="186" t="s">
        <v>8887</v>
      </c>
      <c r="C498" s="204" t="s">
        <v>709</v>
      </c>
      <c r="D498" s="204" t="s">
        <v>709</v>
      </c>
    </row>
    <row r="499" spans="1:4" ht="27.75" customHeight="1" x14ac:dyDescent="0.25">
      <c r="A499" s="203" t="s">
        <v>8934</v>
      </c>
      <c r="B499" s="186" t="s">
        <v>8887</v>
      </c>
      <c r="C499" s="204" t="s">
        <v>709</v>
      </c>
      <c r="D499" s="204" t="s">
        <v>709</v>
      </c>
    </row>
    <row r="500" spans="1:4" ht="27.75" customHeight="1" x14ac:dyDescent="0.25">
      <c r="A500" s="203" t="s">
        <v>8935</v>
      </c>
      <c r="B500" s="186" t="s">
        <v>8891</v>
      </c>
      <c r="C500" s="204" t="s">
        <v>709</v>
      </c>
      <c r="D500" s="204" t="s">
        <v>709</v>
      </c>
    </row>
    <row r="501" spans="1:4" ht="27.75" customHeight="1" x14ac:dyDescent="0.25">
      <c r="A501" s="203" t="s">
        <v>8936</v>
      </c>
      <c r="B501" s="186" t="s">
        <v>8892</v>
      </c>
      <c r="C501" s="204">
        <v>4.0979498427463366</v>
      </c>
      <c r="D501" s="204" t="s">
        <v>709</v>
      </c>
    </row>
    <row r="502" spans="1:4" ht="27.75" customHeight="1" x14ac:dyDescent="0.25">
      <c r="A502" s="203" t="s">
        <v>8937</v>
      </c>
      <c r="B502" s="186" t="s">
        <v>8877</v>
      </c>
      <c r="C502" s="204" t="s">
        <v>709</v>
      </c>
      <c r="D502" s="204" t="s">
        <v>709</v>
      </c>
    </row>
    <row r="503" spans="1:4" ht="27.75" customHeight="1" x14ac:dyDescent="0.25">
      <c r="A503" s="203" t="s">
        <v>8938</v>
      </c>
      <c r="B503" s="186" t="s">
        <v>8891</v>
      </c>
      <c r="C503" s="204" t="s">
        <v>709</v>
      </c>
      <c r="D503" s="204" t="s">
        <v>709</v>
      </c>
    </row>
    <row r="504" spans="1:4" ht="27.75" customHeight="1" x14ac:dyDescent="0.25">
      <c r="A504" s="203" t="s">
        <v>8939</v>
      </c>
      <c r="B504" s="186" t="s">
        <v>8904</v>
      </c>
      <c r="C504" s="204" t="s">
        <v>709</v>
      </c>
      <c r="D504" s="204" t="s">
        <v>709</v>
      </c>
    </row>
    <row r="505" spans="1:4" ht="27.75" customHeight="1" x14ac:dyDescent="0.25">
      <c r="A505" s="203" t="s">
        <v>8940</v>
      </c>
      <c r="B505" s="186" t="s">
        <v>8904</v>
      </c>
      <c r="C505" s="204" t="s">
        <v>709</v>
      </c>
      <c r="D505" s="204" t="s">
        <v>709</v>
      </c>
    </row>
    <row r="506" spans="1:4" ht="27.75" customHeight="1" x14ac:dyDescent="0.25">
      <c r="A506" s="203" t="s">
        <v>8941</v>
      </c>
      <c r="B506" s="186" t="s">
        <v>8904</v>
      </c>
      <c r="C506" s="204" t="s">
        <v>709</v>
      </c>
      <c r="D506" s="204" t="s">
        <v>709</v>
      </c>
    </row>
    <row r="507" spans="1:4" ht="27.75" customHeight="1" x14ac:dyDescent="0.25">
      <c r="A507" s="203" t="s">
        <v>8942</v>
      </c>
      <c r="B507" s="186" t="s">
        <v>8893</v>
      </c>
      <c r="C507" s="204">
        <v>3.4142093444966344</v>
      </c>
      <c r="D507" s="204" t="s">
        <v>709</v>
      </c>
    </row>
    <row r="508" spans="1:4" ht="27.75" customHeight="1" x14ac:dyDescent="0.25">
      <c r="A508" s="203" t="s">
        <v>8943</v>
      </c>
      <c r="B508" s="186" t="s">
        <v>8888</v>
      </c>
      <c r="C508" s="204" t="s">
        <v>709</v>
      </c>
      <c r="D508" s="204" t="s">
        <v>709</v>
      </c>
    </row>
    <row r="509" spans="1:4" ht="27.75" customHeight="1" x14ac:dyDescent="0.25">
      <c r="A509" s="203" t="s">
        <v>8944</v>
      </c>
      <c r="B509" s="186" t="s">
        <v>8891</v>
      </c>
      <c r="C509" s="204" t="s">
        <v>709</v>
      </c>
      <c r="D509" s="204" t="s">
        <v>709</v>
      </c>
    </row>
    <row r="510" spans="1:4" ht="27.75" customHeight="1" x14ac:dyDescent="0.25">
      <c r="A510" s="203" t="s">
        <v>8945</v>
      </c>
      <c r="B510" s="186" t="s">
        <v>8877</v>
      </c>
      <c r="C510" s="204" t="s">
        <v>709</v>
      </c>
      <c r="D510" s="204" t="s">
        <v>709</v>
      </c>
    </row>
    <row r="511" spans="1:4" ht="27.75" customHeight="1" x14ac:dyDescent="0.25">
      <c r="A511" s="203" t="s">
        <v>8946</v>
      </c>
      <c r="B511" s="186" t="s">
        <v>8907</v>
      </c>
      <c r="C511" s="204" t="s">
        <v>709</v>
      </c>
      <c r="D511" s="204" t="s">
        <v>709</v>
      </c>
    </row>
    <row r="512" spans="1:4" ht="27.75" customHeight="1" x14ac:dyDescent="0.25">
      <c r="A512" s="203" t="s">
        <v>8947</v>
      </c>
      <c r="B512" s="186" t="s">
        <v>8889</v>
      </c>
      <c r="C512" s="204" t="s">
        <v>709</v>
      </c>
      <c r="D512" s="204" t="s">
        <v>709</v>
      </c>
    </row>
    <row r="513" spans="1:4" ht="27.75" customHeight="1" x14ac:dyDescent="0.25">
      <c r="A513" s="203" t="s">
        <v>8948</v>
      </c>
      <c r="B513" s="186" t="s">
        <v>8887</v>
      </c>
      <c r="C513" s="204" t="s">
        <v>709</v>
      </c>
      <c r="D513" s="204" t="s">
        <v>709</v>
      </c>
    </row>
    <row r="514" spans="1:4" ht="27.75" customHeight="1" x14ac:dyDescent="0.25">
      <c r="A514" s="203" t="s">
        <v>8949</v>
      </c>
      <c r="B514" s="186" t="s">
        <v>8894</v>
      </c>
      <c r="C514" s="204" t="s">
        <v>709</v>
      </c>
      <c r="D514" s="204" t="s">
        <v>709</v>
      </c>
    </row>
    <row r="515" spans="1:4" ht="27.75" customHeight="1" x14ac:dyDescent="0.25">
      <c r="A515" s="203" t="s">
        <v>8950</v>
      </c>
      <c r="B515" s="186" t="s">
        <v>8891</v>
      </c>
      <c r="C515" s="204" t="s">
        <v>709</v>
      </c>
      <c r="D515" s="204" t="s">
        <v>709</v>
      </c>
    </row>
    <row r="516" spans="1:4" ht="27.75" customHeight="1" x14ac:dyDescent="0.25">
      <c r="A516" s="203" t="s">
        <v>8951</v>
      </c>
      <c r="B516" s="186" t="s">
        <v>8879</v>
      </c>
      <c r="C516" s="204">
        <v>12.784118631987532</v>
      </c>
      <c r="D516" s="204" t="s">
        <v>709</v>
      </c>
    </row>
    <row r="517" spans="1:4" ht="27.75" customHeight="1" x14ac:dyDescent="0.25">
      <c r="A517" s="203" t="s">
        <v>8952</v>
      </c>
      <c r="B517" s="186" t="s">
        <v>8878</v>
      </c>
      <c r="C517" s="204" t="s">
        <v>709</v>
      </c>
      <c r="D517" s="204" t="s">
        <v>709</v>
      </c>
    </row>
    <row r="518" spans="1:4" ht="27.75" customHeight="1" x14ac:dyDescent="0.25">
      <c r="A518" s="203" t="s">
        <v>8953</v>
      </c>
      <c r="B518" s="186" t="s">
        <v>8895</v>
      </c>
      <c r="C518" s="204" t="s">
        <v>709</v>
      </c>
      <c r="D518" s="204" t="s">
        <v>709</v>
      </c>
    </row>
    <row r="519" spans="1:4" ht="27.75" customHeight="1" x14ac:dyDescent="0.25">
      <c r="A519" s="203" t="s">
        <v>8954</v>
      </c>
      <c r="B519" s="186" t="s">
        <v>8886</v>
      </c>
      <c r="C519" s="204">
        <v>2.1023152808991243</v>
      </c>
      <c r="D519" s="204" t="s">
        <v>709</v>
      </c>
    </row>
    <row r="520" spans="1:4" ht="27.75" customHeight="1" x14ac:dyDescent="0.25">
      <c r="A520" s="203" t="s">
        <v>8955</v>
      </c>
      <c r="B520" s="186" t="s">
        <v>8896</v>
      </c>
      <c r="C520" s="204" t="s">
        <v>709</v>
      </c>
      <c r="D520" s="204" t="s">
        <v>709</v>
      </c>
    </row>
    <row r="521" spans="1:4" ht="27.75" customHeight="1" x14ac:dyDescent="0.25">
      <c r="A521" s="203" t="s">
        <v>8956</v>
      </c>
      <c r="B521" s="186" t="s">
        <v>8887</v>
      </c>
      <c r="C521" s="204" t="s">
        <v>709</v>
      </c>
      <c r="D521" s="204" t="s">
        <v>709</v>
      </c>
    </row>
    <row r="522" spans="1:4" ht="27.75" customHeight="1" x14ac:dyDescent="0.25">
      <c r="A522" s="203" t="s">
        <v>8957</v>
      </c>
      <c r="B522" s="186" t="s">
        <v>8897</v>
      </c>
      <c r="C522" s="204" t="s">
        <v>709</v>
      </c>
      <c r="D522" s="204" t="s">
        <v>709</v>
      </c>
    </row>
    <row r="523" spans="1:4" ht="27.75" customHeight="1" x14ac:dyDescent="0.25">
      <c r="A523" s="203" t="s">
        <v>8958</v>
      </c>
      <c r="B523" s="186" t="s">
        <v>8894</v>
      </c>
      <c r="C523" s="204" t="s">
        <v>709</v>
      </c>
      <c r="D523" s="204" t="s">
        <v>709</v>
      </c>
    </row>
    <row r="524" spans="1:4" ht="27.75" customHeight="1" x14ac:dyDescent="0.25">
      <c r="A524" s="203" t="s">
        <v>8959</v>
      </c>
      <c r="B524" s="186" t="s">
        <v>8904</v>
      </c>
      <c r="C524" s="204" t="s">
        <v>709</v>
      </c>
      <c r="D524" s="204" t="s">
        <v>709</v>
      </c>
    </row>
    <row r="525" spans="1:4" ht="27.75" customHeight="1" x14ac:dyDescent="0.25">
      <c r="A525" s="203" t="s">
        <v>8960</v>
      </c>
      <c r="B525" s="186" t="s">
        <v>8887</v>
      </c>
      <c r="C525" s="204" t="s">
        <v>709</v>
      </c>
      <c r="D525" s="204" t="s">
        <v>709</v>
      </c>
    </row>
    <row r="526" spans="1:4" ht="27.75" customHeight="1" x14ac:dyDescent="0.25">
      <c r="A526" s="203" t="s">
        <v>8961</v>
      </c>
      <c r="B526" s="186" t="s">
        <v>8887</v>
      </c>
      <c r="C526" s="204" t="s">
        <v>709</v>
      </c>
      <c r="D526" s="204" t="s">
        <v>709</v>
      </c>
    </row>
    <row r="527" spans="1:4" ht="27.75" customHeight="1" x14ac:dyDescent="0.25">
      <c r="A527" s="203" t="s">
        <v>8962</v>
      </c>
      <c r="B527" s="186" t="s">
        <v>8888</v>
      </c>
      <c r="C527" s="204">
        <v>1.7282002747168412</v>
      </c>
      <c r="D527" s="204" t="s">
        <v>709</v>
      </c>
    </row>
    <row r="528" spans="1:4" ht="27.75" customHeight="1" x14ac:dyDescent="0.25">
      <c r="A528" s="203" t="s">
        <v>8963</v>
      </c>
      <c r="B528" s="186" t="s">
        <v>8890</v>
      </c>
      <c r="C528" s="204" t="s">
        <v>709</v>
      </c>
      <c r="D528" s="204" t="s">
        <v>709</v>
      </c>
    </row>
    <row r="529" spans="1:4" ht="27.75" customHeight="1" x14ac:dyDescent="0.25">
      <c r="A529" s="203" t="s">
        <v>8964</v>
      </c>
      <c r="B529" s="186" t="s">
        <v>8886</v>
      </c>
      <c r="C529" s="204" t="s">
        <v>709</v>
      </c>
      <c r="D529" s="204" t="s">
        <v>709</v>
      </c>
    </row>
    <row r="530" spans="1:4" ht="27.75" customHeight="1" x14ac:dyDescent="0.25">
      <c r="A530" s="203" t="s">
        <v>8965</v>
      </c>
      <c r="B530" s="186" t="s">
        <v>8887</v>
      </c>
      <c r="C530" s="204" t="s">
        <v>709</v>
      </c>
      <c r="D530" s="204" t="s">
        <v>709</v>
      </c>
    </row>
    <row r="531" spans="1:4" ht="27.75" customHeight="1" x14ac:dyDescent="0.25">
      <c r="A531" s="203" t="s">
        <v>8966</v>
      </c>
      <c r="B531" s="186" t="s">
        <v>8892</v>
      </c>
      <c r="C531" s="204">
        <v>4.0721875634221973</v>
      </c>
      <c r="D531" s="204" t="s">
        <v>709</v>
      </c>
    </row>
    <row r="532" spans="1:4" ht="27.75" customHeight="1" x14ac:dyDescent="0.25">
      <c r="A532" s="203" t="s">
        <v>8967</v>
      </c>
      <c r="B532" s="186" t="s">
        <v>8898</v>
      </c>
      <c r="C532" s="204" t="s">
        <v>709</v>
      </c>
      <c r="D532" s="204" t="s">
        <v>709</v>
      </c>
    </row>
    <row r="533" spans="1:4" ht="27.75" customHeight="1" x14ac:dyDescent="0.25">
      <c r="A533" s="203" t="s">
        <v>8968</v>
      </c>
      <c r="B533" s="186" t="s">
        <v>8889</v>
      </c>
      <c r="C533" s="204" t="s">
        <v>709</v>
      </c>
      <c r="D533" s="204" t="s">
        <v>709</v>
      </c>
    </row>
    <row r="534" spans="1:4" ht="27.75" customHeight="1" x14ac:dyDescent="0.25">
      <c r="A534" s="203" t="s">
        <v>8969</v>
      </c>
      <c r="B534" s="186" t="s">
        <v>8877</v>
      </c>
      <c r="C534" s="204">
        <v>8.5959676993446408</v>
      </c>
      <c r="D534" s="204" t="s">
        <v>709</v>
      </c>
    </row>
    <row r="535" spans="1:4" ht="27.75" customHeight="1" x14ac:dyDescent="0.25">
      <c r="A535" s="203" t="s">
        <v>8970</v>
      </c>
      <c r="B535" s="186" t="s">
        <v>8889</v>
      </c>
      <c r="C535" s="204" t="s">
        <v>709</v>
      </c>
      <c r="D535" s="204" t="s">
        <v>709</v>
      </c>
    </row>
    <row r="536" spans="1:4" ht="27.75" customHeight="1" x14ac:dyDescent="0.25">
      <c r="A536" s="203" t="s">
        <v>8971</v>
      </c>
      <c r="B536" s="186" t="s">
        <v>8911</v>
      </c>
      <c r="C536" s="204" t="s">
        <v>709</v>
      </c>
      <c r="D536" s="204" t="s">
        <v>709</v>
      </c>
    </row>
    <row r="537" spans="1:4" ht="27.75" customHeight="1" x14ac:dyDescent="0.25">
      <c r="A537" s="203" t="s">
        <v>8972</v>
      </c>
      <c r="B537" s="186" t="s">
        <v>8888</v>
      </c>
      <c r="C537" s="204">
        <v>5.7833406874513162</v>
      </c>
      <c r="D537" s="204" t="s">
        <v>709</v>
      </c>
    </row>
    <row r="538" spans="1:4" ht="27.75" customHeight="1" x14ac:dyDescent="0.25">
      <c r="A538" s="203" t="s">
        <v>8973</v>
      </c>
      <c r="B538" s="186" t="s">
        <v>8889</v>
      </c>
      <c r="C538" s="204" t="s">
        <v>709</v>
      </c>
      <c r="D538" s="204" t="s">
        <v>709</v>
      </c>
    </row>
    <row r="539" spans="1:4" ht="27.75" customHeight="1" x14ac:dyDescent="0.25">
      <c r="A539" s="203" t="s">
        <v>8974</v>
      </c>
      <c r="B539" s="186" t="s">
        <v>8893</v>
      </c>
      <c r="C539" s="204" t="s">
        <v>709</v>
      </c>
      <c r="D539" s="204" t="s">
        <v>709</v>
      </c>
    </row>
    <row r="540" spans="1:4" ht="27.75" customHeight="1" x14ac:dyDescent="0.25">
      <c r="A540" s="203" t="s">
        <v>8975</v>
      </c>
      <c r="B540" s="186" t="s">
        <v>8887</v>
      </c>
      <c r="C540" s="204">
        <v>4.4857448746002957</v>
      </c>
      <c r="D540" s="204" t="s">
        <v>709</v>
      </c>
    </row>
    <row r="541" spans="1:4" ht="27.75" customHeight="1" x14ac:dyDescent="0.25">
      <c r="A541" s="203" t="s">
        <v>8976</v>
      </c>
      <c r="B541" s="186" t="s">
        <v>8899</v>
      </c>
      <c r="C541" s="204" t="s">
        <v>709</v>
      </c>
      <c r="D541" s="204" t="s">
        <v>709</v>
      </c>
    </row>
    <row r="542" spans="1:4" ht="27.75" customHeight="1" x14ac:dyDescent="0.25">
      <c r="A542" s="203" t="s">
        <v>8977</v>
      </c>
      <c r="B542" s="186" t="s">
        <v>8893</v>
      </c>
      <c r="C542" s="204" t="s">
        <v>709</v>
      </c>
      <c r="D542" s="204" t="s">
        <v>709</v>
      </c>
    </row>
    <row r="543" spans="1:4" ht="27.75" customHeight="1" x14ac:dyDescent="0.25">
      <c r="A543" s="203" t="s">
        <v>8978</v>
      </c>
      <c r="B543" s="186" t="s">
        <v>8898</v>
      </c>
      <c r="C543" s="204">
        <v>3.4288742272054895</v>
      </c>
      <c r="D543" s="204" t="s">
        <v>709</v>
      </c>
    </row>
    <row r="544" spans="1:4" ht="27.75" customHeight="1" x14ac:dyDescent="0.25">
      <c r="A544" s="203" t="s">
        <v>8979</v>
      </c>
      <c r="B544" s="186" t="s">
        <v>8892</v>
      </c>
      <c r="C544" s="204">
        <v>3.4725167098875063</v>
      </c>
      <c r="D544" s="204" t="s">
        <v>709</v>
      </c>
    </row>
    <row r="545" spans="1:4" ht="27.75" customHeight="1" x14ac:dyDescent="0.25">
      <c r="A545" s="203" t="s">
        <v>8980</v>
      </c>
      <c r="B545" s="186" t="s">
        <v>8892</v>
      </c>
      <c r="C545" s="204" t="s">
        <v>709</v>
      </c>
      <c r="D545" s="204" t="s">
        <v>709</v>
      </c>
    </row>
    <row r="546" spans="1:4" ht="27.75" customHeight="1" x14ac:dyDescent="0.25">
      <c r="A546" s="203" t="s">
        <v>8981</v>
      </c>
      <c r="B546" s="186" t="s">
        <v>8889</v>
      </c>
      <c r="C546" s="204" t="s">
        <v>709</v>
      </c>
      <c r="D546" s="204" t="s">
        <v>709</v>
      </c>
    </row>
    <row r="547" spans="1:4" ht="27.75" customHeight="1" x14ac:dyDescent="0.25">
      <c r="A547" s="203" t="s">
        <v>8982</v>
      </c>
      <c r="B547" s="186" t="s">
        <v>8894</v>
      </c>
      <c r="C547" s="204" t="s">
        <v>709</v>
      </c>
      <c r="D547" s="204" t="s">
        <v>709</v>
      </c>
    </row>
    <row r="548" spans="1:4" ht="27.75" customHeight="1" x14ac:dyDescent="0.25">
      <c r="A548" s="203" t="s">
        <v>8983</v>
      </c>
      <c r="B548" s="186" t="s">
        <v>8885</v>
      </c>
      <c r="C548" s="204">
        <v>7.7235736510299207</v>
      </c>
      <c r="D548" s="204" t="s">
        <v>709</v>
      </c>
    </row>
    <row r="549" spans="1:4" ht="27.75" customHeight="1" x14ac:dyDescent="0.25">
      <c r="A549" s="203" t="s">
        <v>8984</v>
      </c>
      <c r="B549" s="186" t="s">
        <v>8904</v>
      </c>
      <c r="C549" s="204" t="s">
        <v>709</v>
      </c>
      <c r="D549" s="204" t="s">
        <v>709</v>
      </c>
    </row>
    <row r="550" spans="1:4" ht="27.75" customHeight="1" x14ac:dyDescent="0.25">
      <c r="A550" s="203" t="s">
        <v>8985</v>
      </c>
      <c r="B550" s="186" t="s">
        <v>8893</v>
      </c>
      <c r="C550" s="204" t="s">
        <v>709</v>
      </c>
      <c r="D550" s="204" t="s">
        <v>709</v>
      </c>
    </row>
    <row r="551" spans="1:4" ht="27.75" customHeight="1" x14ac:dyDescent="0.25">
      <c r="A551" s="203" t="s">
        <v>8986</v>
      </c>
      <c r="B551" s="186" t="s">
        <v>8886</v>
      </c>
      <c r="C551" s="204" t="s">
        <v>709</v>
      </c>
      <c r="D551" s="204" t="s">
        <v>709</v>
      </c>
    </row>
    <row r="552" spans="1:4" ht="27.75" customHeight="1" x14ac:dyDescent="0.25">
      <c r="A552" s="203" t="s">
        <v>8987</v>
      </c>
      <c r="B552" s="186" t="s">
        <v>8891</v>
      </c>
      <c r="C552" s="204">
        <v>2.6755537583013758</v>
      </c>
      <c r="D552" s="204" t="s">
        <v>709</v>
      </c>
    </row>
    <row r="553" spans="1:4" ht="27.75" customHeight="1" x14ac:dyDescent="0.25">
      <c r="A553" s="203" t="s">
        <v>8988</v>
      </c>
      <c r="B553" s="186" t="s">
        <v>8887</v>
      </c>
      <c r="C553" s="204" t="s">
        <v>709</v>
      </c>
      <c r="D553" s="204" t="s">
        <v>709</v>
      </c>
    </row>
    <row r="554" spans="1:4" ht="27.75" customHeight="1" x14ac:dyDescent="0.25">
      <c r="A554" s="203" t="s">
        <v>8989</v>
      </c>
      <c r="B554" s="186" t="s">
        <v>8879</v>
      </c>
      <c r="C554" s="204" t="s">
        <v>709</v>
      </c>
      <c r="D554" s="204" t="s">
        <v>709</v>
      </c>
    </row>
    <row r="555" spans="1:4" ht="27.75" customHeight="1" x14ac:dyDescent="0.25">
      <c r="A555" s="203" t="s">
        <v>8990</v>
      </c>
      <c r="B555" s="186" t="s">
        <v>8886</v>
      </c>
      <c r="C555" s="204" t="s">
        <v>709</v>
      </c>
      <c r="D555" s="204" t="s">
        <v>709</v>
      </c>
    </row>
    <row r="556" spans="1:4" ht="27.75" customHeight="1" x14ac:dyDescent="0.25">
      <c r="A556" s="203" t="s">
        <v>8991</v>
      </c>
      <c r="B556" s="186" t="s">
        <v>8894</v>
      </c>
      <c r="C556" s="204" t="s">
        <v>709</v>
      </c>
      <c r="D556" s="204" t="s">
        <v>709</v>
      </c>
    </row>
    <row r="557" spans="1:4" ht="27.75" customHeight="1" x14ac:dyDescent="0.25">
      <c r="A557" s="203" t="s">
        <v>8992</v>
      </c>
      <c r="B557" s="186" t="s">
        <v>8906</v>
      </c>
      <c r="C557" s="204" t="s">
        <v>709</v>
      </c>
      <c r="D557" s="204" t="s">
        <v>709</v>
      </c>
    </row>
    <row r="558" spans="1:4" ht="27.75" customHeight="1" x14ac:dyDescent="0.25">
      <c r="A558" s="203" t="s">
        <v>8993</v>
      </c>
      <c r="B558" s="186" t="s">
        <v>8887</v>
      </c>
      <c r="C558" s="204" t="s">
        <v>709</v>
      </c>
      <c r="D558" s="204" t="s">
        <v>709</v>
      </c>
    </row>
    <row r="559" spans="1:4" ht="27.75" customHeight="1" x14ac:dyDescent="0.25">
      <c r="A559" s="203" t="s">
        <v>8994</v>
      </c>
      <c r="B559" s="186" t="s">
        <v>8887</v>
      </c>
      <c r="C559" s="204" t="s">
        <v>709</v>
      </c>
      <c r="D559" s="204" t="s">
        <v>709</v>
      </c>
    </row>
    <row r="560" spans="1:4" ht="27.75" customHeight="1" x14ac:dyDescent="0.25">
      <c r="A560" s="203" t="s">
        <v>8995</v>
      </c>
      <c r="B560" s="186" t="s">
        <v>8888</v>
      </c>
      <c r="C560" s="204" t="s">
        <v>709</v>
      </c>
      <c r="D560" s="204" t="s">
        <v>709</v>
      </c>
    </row>
    <row r="561" spans="1:4" ht="27.75" customHeight="1" x14ac:dyDescent="0.25">
      <c r="A561" s="203" t="s">
        <v>8996</v>
      </c>
      <c r="B561" s="186" t="s">
        <v>8886</v>
      </c>
      <c r="C561" s="204" t="s">
        <v>709</v>
      </c>
      <c r="D561" s="204" t="s">
        <v>709</v>
      </c>
    </row>
    <row r="562" spans="1:4" ht="27.75" customHeight="1" x14ac:dyDescent="0.25">
      <c r="A562" s="203" t="s">
        <v>8997</v>
      </c>
      <c r="B562" s="186" t="s">
        <v>8904</v>
      </c>
      <c r="C562" s="204" t="s">
        <v>709</v>
      </c>
      <c r="D562" s="204" t="s">
        <v>709</v>
      </c>
    </row>
    <row r="563" spans="1:4" ht="27.75" customHeight="1" x14ac:dyDescent="0.25">
      <c r="A563" s="203" t="s">
        <v>8998</v>
      </c>
      <c r="B563" s="186" t="s">
        <v>8888</v>
      </c>
      <c r="C563" s="204" t="s">
        <v>709</v>
      </c>
      <c r="D563" s="204" t="s">
        <v>709</v>
      </c>
    </row>
    <row r="564" spans="1:4" ht="27.75" customHeight="1" x14ac:dyDescent="0.25">
      <c r="A564" s="203" t="s">
        <v>8999</v>
      </c>
      <c r="B564" s="186" t="s">
        <v>8887</v>
      </c>
      <c r="C564" s="204" t="s">
        <v>709</v>
      </c>
      <c r="D564" s="204" t="s">
        <v>709</v>
      </c>
    </row>
    <row r="565" spans="1:4" ht="27.75" customHeight="1" x14ac:dyDescent="0.25">
      <c r="A565" s="203" t="s">
        <v>9000</v>
      </c>
      <c r="B565" s="186" t="s">
        <v>8894</v>
      </c>
      <c r="C565" s="204">
        <v>4.3443465542360391</v>
      </c>
      <c r="D565" s="204" t="s">
        <v>709</v>
      </c>
    </row>
    <row r="566" spans="1:4" ht="27.75" customHeight="1" x14ac:dyDescent="0.25">
      <c r="A566" s="203" t="s">
        <v>9001</v>
      </c>
      <c r="B566" s="186" t="s">
        <v>8904</v>
      </c>
      <c r="C566" s="204" t="s">
        <v>709</v>
      </c>
      <c r="D566" s="204" t="s">
        <v>709</v>
      </c>
    </row>
    <row r="567" spans="1:4" ht="27.75" customHeight="1" x14ac:dyDescent="0.25">
      <c r="A567" s="203" t="s">
        <v>9002</v>
      </c>
      <c r="B567" s="186" t="s">
        <v>8904</v>
      </c>
      <c r="C567" s="204" t="s">
        <v>709</v>
      </c>
      <c r="D567" s="204" t="s">
        <v>709</v>
      </c>
    </row>
    <row r="568" spans="1:4" ht="27.75" customHeight="1" x14ac:dyDescent="0.25">
      <c r="A568" s="203" t="s">
        <v>9003</v>
      </c>
      <c r="B568" s="186" t="s">
        <v>8886</v>
      </c>
      <c r="C568" s="204" t="s">
        <v>709</v>
      </c>
      <c r="D568" s="204" t="s">
        <v>709</v>
      </c>
    </row>
    <row r="569" spans="1:4" ht="27.75" customHeight="1" x14ac:dyDescent="0.25">
      <c r="A569" s="203" t="s">
        <v>9003</v>
      </c>
      <c r="B569" s="186" t="s">
        <v>8886</v>
      </c>
      <c r="C569" s="204" t="s">
        <v>709</v>
      </c>
      <c r="D569" s="204" t="s">
        <v>709</v>
      </c>
    </row>
    <row r="570" spans="1:4" ht="27.75" customHeight="1" x14ac:dyDescent="0.25">
      <c r="A570" s="203" t="s">
        <v>9004</v>
      </c>
      <c r="B570" s="186" t="s">
        <v>8909</v>
      </c>
      <c r="C570" s="204">
        <v>4.9421512779436361</v>
      </c>
      <c r="D570" s="204" t="s">
        <v>709</v>
      </c>
    </row>
    <row r="571" spans="1:4" ht="27.75" customHeight="1" x14ac:dyDescent="0.25">
      <c r="A571" s="203" t="s">
        <v>9005</v>
      </c>
      <c r="B571" s="186" t="s">
        <v>8900</v>
      </c>
      <c r="C571" s="204" t="s">
        <v>709</v>
      </c>
      <c r="D571" s="204" t="s">
        <v>709</v>
      </c>
    </row>
    <row r="572" spans="1:4" ht="27.75" customHeight="1" x14ac:dyDescent="0.25">
      <c r="A572" s="203" t="s">
        <v>9006</v>
      </c>
      <c r="B572" s="186" t="s">
        <v>8887</v>
      </c>
      <c r="C572" s="204" t="s">
        <v>709</v>
      </c>
      <c r="D572" s="204" t="s">
        <v>709</v>
      </c>
    </row>
    <row r="573" spans="1:4" ht="27.75" customHeight="1" x14ac:dyDescent="0.25">
      <c r="A573" s="203" t="s">
        <v>9007</v>
      </c>
      <c r="B573" s="186" t="s">
        <v>8886</v>
      </c>
      <c r="C573" s="204" t="s">
        <v>709</v>
      </c>
      <c r="D573" s="204" t="s">
        <v>709</v>
      </c>
    </row>
    <row r="574" spans="1:4" ht="27.75" customHeight="1" x14ac:dyDescent="0.25">
      <c r="A574" s="203" t="s">
        <v>9008</v>
      </c>
      <c r="B574" s="186" t="s">
        <v>8904</v>
      </c>
      <c r="C574" s="204" t="s">
        <v>709</v>
      </c>
      <c r="D574" s="204" t="s">
        <v>709</v>
      </c>
    </row>
    <row r="575" spans="1:4" ht="27.75" customHeight="1" x14ac:dyDescent="0.25">
      <c r="A575" s="203" t="s">
        <v>9009</v>
      </c>
      <c r="B575" s="186" t="s">
        <v>8901</v>
      </c>
      <c r="C575" s="204" t="s">
        <v>709</v>
      </c>
      <c r="D575" s="204" t="s">
        <v>709</v>
      </c>
    </row>
    <row r="576" spans="1:4" ht="27.75" customHeight="1" x14ac:dyDescent="0.25">
      <c r="A576" s="203" t="s">
        <v>9010</v>
      </c>
      <c r="B576" s="186" t="s">
        <v>8898</v>
      </c>
      <c r="C576" s="204">
        <v>5.0902799592128902</v>
      </c>
      <c r="D576" s="204" t="s">
        <v>709</v>
      </c>
    </row>
    <row r="577" spans="1:4" ht="27.75" customHeight="1" x14ac:dyDescent="0.25">
      <c r="A577" s="203" t="s">
        <v>9011</v>
      </c>
      <c r="B577" s="186" t="s">
        <v>8898</v>
      </c>
      <c r="C577" s="204">
        <v>3.1745192518392717</v>
      </c>
      <c r="D577" s="204" t="s">
        <v>709</v>
      </c>
    </row>
    <row r="578" spans="1:4" ht="27.75" customHeight="1" x14ac:dyDescent="0.25">
      <c r="A578" s="203" t="s">
        <v>9012</v>
      </c>
      <c r="B578" s="186" t="s">
        <v>8894</v>
      </c>
      <c r="C578" s="204" t="s">
        <v>709</v>
      </c>
      <c r="D578" s="204" t="s">
        <v>709</v>
      </c>
    </row>
    <row r="579" spans="1:4" ht="27.75" customHeight="1" x14ac:dyDescent="0.25">
      <c r="A579" s="203" t="s">
        <v>9013</v>
      </c>
      <c r="B579" s="186" t="s">
        <v>8889</v>
      </c>
      <c r="C579" s="204" t="s">
        <v>709</v>
      </c>
      <c r="D579" s="204" t="s">
        <v>709</v>
      </c>
    </row>
    <row r="580" spans="1:4" ht="27.75" customHeight="1" x14ac:dyDescent="0.25">
      <c r="A580" s="203" t="s">
        <v>9014</v>
      </c>
      <c r="B580" s="186" t="s">
        <v>8904</v>
      </c>
      <c r="C580" s="204">
        <v>2.8124358836813381</v>
      </c>
      <c r="D580" s="204" t="s">
        <v>709</v>
      </c>
    </row>
    <row r="581" spans="1:4" ht="27.75" customHeight="1" x14ac:dyDescent="0.25">
      <c r="A581" s="203" t="s">
        <v>9015</v>
      </c>
      <c r="B581" s="186" t="s">
        <v>8887</v>
      </c>
      <c r="C581" s="204" t="s">
        <v>709</v>
      </c>
      <c r="D581" s="204" t="s">
        <v>709</v>
      </c>
    </row>
    <row r="582" spans="1:4" ht="27.75" customHeight="1" x14ac:dyDescent="0.25">
      <c r="A582" s="203" t="s">
        <v>9016</v>
      </c>
      <c r="B582" s="186" t="s">
        <v>8890</v>
      </c>
      <c r="C582" s="204">
        <v>1.7301051511457013</v>
      </c>
      <c r="D582" s="204" t="s">
        <v>709</v>
      </c>
    </row>
    <row r="583" spans="1:4" ht="27.75" customHeight="1" x14ac:dyDescent="0.25">
      <c r="A583" s="203" t="s">
        <v>9017</v>
      </c>
      <c r="B583" s="186" t="s">
        <v>8887</v>
      </c>
      <c r="C583" s="204" t="s">
        <v>709</v>
      </c>
      <c r="D583" s="204" t="s">
        <v>709</v>
      </c>
    </row>
    <row r="584" spans="1:4" ht="27.75" customHeight="1" x14ac:dyDescent="0.25">
      <c r="A584" s="203" t="s">
        <v>9018</v>
      </c>
      <c r="B584" s="186" t="s">
        <v>8902</v>
      </c>
      <c r="C584" s="204" t="s">
        <v>709</v>
      </c>
      <c r="D584" s="204" t="s">
        <v>709</v>
      </c>
    </row>
    <row r="585" spans="1:4" ht="27.75" customHeight="1" x14ac:dyDescent="0.25">
      <c r="A585" s="203" t="s">
        <v>9019</v>
      </c>
      <c r="B585" s="186" t="s">
        <v>8887</v>
      </c>
      <c r="C585" s="204" t="s">
        <v>709</v>
      </c>
      <c r="D585" s="204" t="s">
        <v>709</v>
      </c>
    </row>
    <row r="586" spans="1:4" ht="27.75" customHeight="1" x14ac:dyDescent="0.25">
      <c r="A586" s="203" t="s">
        <v>9020</v>
      </c>
      <c r="B586" s="186" t="s">
        <v>8903</v>
      </c>
      <c r="C586" s="204">
        <v>2.6810880686411682</v>
      </c>
      <c r="D586" s="204" t="s">
        <v>709</v>
      </c>
    </row>
    <row r="587" spans="1:4" ht="27.75" customHeight="1" x14ac:dyDescent="0.25">
      <c r="A587" s="203" t="s">
        <v>9021</v>
      </c>
      <c r="B587" s="186" t="s">
        <v>8888</v>
      </c>
      <c r="C587" s="204" t="s">
        <v>709</v>
      </c>
      <c r="D587" s="204" t="s">
        <v>709</v>
      </c>
    </row>
    <row r="588" spans="1:4" ht="27.75" customHeight="1" x14ac:dyDescent="0.25">
      <c r="A588" s="203" t="s">
        <v>9022</v>
      </c>
      <c r="B588" s="186" t="s">
        <v>709</v>
      </c>
      <c r="C588" s="204">
        <v>4.207770778867391</v>
      </c>
      <c r="D588" s="204" t="s">
        <v>709</v>
      </c>
    </row>
    <row r="589" spans="1:4" ht="27.75" customHeight="1" x14ac:dyDescent="0.25">
      <c r="A589" s="203" t="s">
        <v>9023</v>
      </c>
      <c r="B589" s="186" t="s">
        <v>709</v>
      </c>
      <c r="C589" s="204" t="s">
        <v>709</v>
      </c>
      <c r="D589" s="204" t="s">
        <v>709</v>
      </c>
    </row>
    <row r="590" spans="1:4" ht="27.75" customHeight="1" x14ac:dyDescent="0.25">
      <c r="A590" s="203" t="s">
        <v>9024</v>
      </c>
      <c r="B590" s="186" t="s">
        <v>9022</v>
      </c>
      <c r="C590" s="204" t="s">
        <v>709</v>
      </c>
      <c r="D590" s="204" t="s">
        <v>709</v>
      </c>
    </row>
    <row r="591" spans="1:4" ht="27.75" customHeight="1" x14ac:dyDescent="0.25">
      <c r="A591" s="203" t="s">
        <v>9025</v>
      </c>
      <c r="B591" s="186" t="s">
        <v>9022</v>
      </c>
      <c r="C591" s="204" t="s">
        <v>709</v>
      </c>
      <c r="D591" s="204" t="s">
        <v>709</v>
      </c>
    </row>
    <row r="592" spans="1:4" ht="27.75" customHeight="1" x14ac:dyDescent="0.25">
      <c r="A592" s="203" t="s">
        <v>9026</v>
      </c>
      <c r="B592" s="186" t="s">
        <v>9022</v>
      </c>
      <c r="C592" s="204">
        <v>1.1776011710467962</v>
      </c>
      <c r="D592" s="204" t="s">
        <v>709</v>
      </c>
    </row>
    <row r="593" spans="1:4" ht="27.75" customHeight="1" x14ac:dyDescent="0.25">
      <c r="A593" s="203" t="s">
        <v>9027</v>
      </c>
      <c r="B593" s="186" t="s">
        <v>9022</v>
      </c>
      <c r="C593" s="204">
        <v>4.3276016197491494</v>
      </c>
      <c r="D593" s="204" t="s">
        <v>709</v>
      </c>
    </row>
    <row r="594" spans="1:4" ht="27.75" customHeight="1" x14ac:dyDescent="0.25">
      <c r="A594" s="203" t="s">
        <v>9028</v>
      </c>
      <c r="B594" s="186" t="s">
        <v>9022</v>
      </c>
      <c r="C594" s="204">
        <v>5.4177082566091999</v>
      </c>
      <c r="D594" s="204" t="s">
        <v>709</v>
      </c>
    </row>
    <row r="595" spans="1:4" ht="27.75" customHeight="1" x14ac:dyDescent="0.25">
      <c r="A595" s="203" t="s">
        <v>9029</v>
      </c>
      <c r="B595" s="186" t="s">
        <v>9022</v>
      </c>
      <c r="C595" s="204" t="s">
        <v>709</v>
      </c>
      <c r="D595" s="204" t="s">
        <v>709</v>
      </c>
    </row>
    <row r="596" spans="1:4" ht="27.75" customHeight="1" x14ac:dyDescent="0.25">
      <c r="A596" s="203" t="s">
        <v>9030</v>
      </c>
      <c r="B596" s="186" t="s">
        <v>9022</v>
      </c>
      <c r="C596" s="204">
        <v>7.6723909953941032</v>
      </c>
      <c r="D596" s="204" t="s">
        <v>709</v>
      </c>
    </row>
    <row r="597" spans="1:4" ht="27.75" customHeight="1" x14ac:dyDescent="0.25">
      <c r="A597" s="203" t="s">
        <v>9031</v>
      </c>
      <c r="B597" s="186" t="s">
        <v>9022</v>
      </c>
      <c r="C597" s="204">
        <v>9.5512801334317138E-2</v>
      </c>
      <c r="D597" s="204" t="s">
        <v>709</v>
      </c>
    </row>
    <row r="598" spans="1:4" ht="27.75" customHeight="1" x14ac:dyDescent="0.25">
      <c r="A598" s="203" t="s">
        <v>9032</v>
      </c>
      <c r="B598" s="186" t="s">
        <v>9022</v>
      </c>
      <c r="C598" s="204">
        <v>1.271209312009187</v>
      </c>
      <c r="D598" s="204" t="s">
        <v>709</v>
      </c>
    </row>
    <row r="599" spans="1:4" ht="27.75" customHeight="1" x14ac:dyDescent="0.25">
      <c r="A599" s="203" t="s">
        <v>9033</v>
      </c>
      <c r="B599" s="186" t="s">
        <v>9022</v>
      </c>
      <c r="C599" s="204">
        <v>2.3071992372698262</v>
      </c>
      <c r="D599" s="204" t="s">
        <v>709</v>
      </c>
    </row>
    <row r="600" spans="1:4" ht="27.75" customHeight="1" x14ac:dyDescent="0.25">
      <c r="A600" s="203" t="s">
        <v>9034</v>
      </c>
      <c r="B600" s="186" t="s">
        <v>9022</v>
      </c>
      <c r="C600" s="204" t="s">
        <v>709</v>
      </c>
      <c r="D600" s="204" t="s">
        <v>709</v>
      </c>
    </row>
    <row r="601" spans="1:4" ht="27.75" customHeight="1" x14ac:dyDescent="0.25">
      <c r="A601" s="203" t="s">
        <v>9035</v>
      </c>
      <c r="B601" s="186" t="s">
        <v>9022</v>
      </c>
      <c r="C601" s="204" t="s">
        <v>709</v>
      </c>
      <c r="D601" s="204" t="s">
        <v>709</v>
      </c>
    </row>
    <row r="602" spans="1:4" ht="27.75" customHeight="1" x14ac:dyDescent="0.25">
      <c r="A602" s="203" t="s">
        <v>9036</v>
      </c>
      <c r="B602" s="186" t="s">
        <v>9022</v>
      </c>
      <c r="C602" s="204" t="s">
        <v>709</v>
      </c>
      <c r="D602" s="204" t="s">
        <v>709</v>
      </c>
    </row>
    <row r="603" spans="1:4" ht="27.75" customHeight="1" x14ac:dyDescent="0.25">
      <c r="A603" s="203" t="s">
        <v>9037</v>
      </c>
      <c r="B603" s="186" t="s">
        <v>709</v>
      </c>
      <c r="C603" s="204" t="s">
        <v>709</v>
      </c>
      <c r="D603" s="204" t="s">
        <v>709</v>
      </c>
    </row>
    <row r="604" spans="1:4" ht="27.75" customHeight="1" x14ac:dyDescent="0.25">
      <c r="A604" s="203" t="s">
        <v>9038</v>
      </c>
      <c r="B604" s="186" t="s">
        <v>9022</v>
      </c>
      <c r="C604" s="204" t="s">
        <v>709</v>
      </c>
      <c r="D604" s="204" t="s">
        <v>709</v>
      </c>
    </row>
    <row r="605" spans="1:4" ht="27.75" customHeight="1" x14ac:dyDescent="0.25">
      <c r="A605" s="203" t="s">
        <v>9039</v>
      </c>
      <c r="B605" s="186" t="s">
        <v>9022</v>
      </c>
      <c r="C605" s="204" t="s">
        <v>709</v>
      </c>
      <c r="D605" s="204" t="s">
        <v>709</v>
      </c>
    </row>
    <row r="606" spans="1:4" ht="27.75" customHeight="1" x14ac:dyDescent="0.25">
      <c r="A606" s="203" t="s">
        <v>9040</v>
      </c>
      <c r="B606" s="186" t="s">
        <v>9022</v>
      </c>
      <c r="C606" s="204" t="s">
        <v>709</v>
      </c>
      <c r="D606" s="204" t="s">
        <v>709</v>
      </c>
    </row>
    <row r="607" spans="1:4" ht="27.75" customHeight="1" x14ac:dyDescent="0.25">
      <c r="A607" s="203" t="s">
        <v>9041</v>
      </c>
      <c r="B607" s="186" t="s">
        <v>9022</v>
      </c>
      <c r="C607" s="204" t="s">
        <v>709</v>
      </c>
      <c r="D607" s="204" t="s">
        <v>709</v>
      </c>
    </row>
    <row r="608" spans="1:4" ht="27.75" customHeight="1" x14ac:dyDescent="0.25">
      <c r="A608" s="203" t="s">
        <v>9042</v>
      </c>
      <c r="B608" s="186" t="s">
        <v>9023</v>
      </c>
      <c r="C608" s="204" t="s">
        <v>709</v>
      </c>
      <c r="D608" s="204" t="s">
        <v>709</v>
      </c>
    </row>
    <row r="609" spans="1:4" ht="27.75" customHeight="1" x14ac:dyDescent="0.25">
      <c r="A609" s="203" t="s">
        <v>9043</v>
      </c>
      <c r="B609" s="186" t="s">
        <v>9022</v>
      </c>
      <c r="C609" s="204" t="s">
        <v>709</v>
      </c>
      <c r="D609" s="204" t="s">
        <v>709</v>
      </c>
    </row>
    <row r="610" spans="1:4" ht="27.75" customHeight="1" x14ac:dyDescent="0.25">
      <c r="A610" s="203" t="s">
        <v>9044</v>
      </c>
      <c r="B610" s="186" t="s">
        <v>9022</v>
      </c>
      <c r="C610" s="204" t="s">
        <v>709</v>
      </c>
      <c r="D610" s="204" t="s">
        <v>709</v>
      </c>
    </row>
    <row r="611" spans="1:4" ht="27.75" customHeight="1" x14ac:dyDescent="0.25">
      <c r="A611" s="203" t="s">
        <v>9045</v>
      </c>
      <c r="B611" s="186" t="s">
        <v>9022</v>
      </c>
      <c r="C611" s="204" t="s">
        <v>709</v>
      </c>
      <c r="D611" s="204" t="s">
        <v>709</v>
      </c>
    </row>
    <row r="612" spans="1:4" ht="27.75" customHeight="1" x14ac:dyDescent="0.25">
      <c r="A612" s="203" t="s">
        <v>9046</v>
      </c>
      <c r="B612" s="186" t="s">
        <v>9022</v>
      </c>
      <c r="C612" s="204" t="s">
        <v>709</v>
      </c>
      <c r="D612" s="204" t="s">
        <v>709</v>
      </c>
    </row>
    <row r="613" spans="1:4" ht="27.75" customHeight="1" x14ac:dyDescent="0.25">
      <c r="A613" s="203" t="s">
        <v>9047</v>
      </c>
      <c r="B613" s="186" t="s">
        <v>9022</v>
      </c>
      <c r="C613" s="204" t="s">
        <v>709</v>
      </c>
      <c r="D613" s="204" t="s">
        <v>709</v>
      </c>
    </row>
    <row r="614" spans="1:4" ht="27.75" customHeight="1" x14ac:dyDescent="0.25">
      <c r="A614" s="203" t="s">
        <v>9048</v>
      </c>
      <c r="B614" s="186" t="s">
        <v>9022</v>
      </c>
      <c r="C614" s="204">
        <v>2.3566949196183646</v>
      </c>
      <c r="D614" s="204" t="s">
        <v>709</v>
      </c>
    </row>
    <row r="615" spans="1:4" ht="27.75" customHeight="1" x14ac:dyDescent="0.25">
      <c r="A615" s="203" t="s">
        <v>9049</v>
      </c>
      <c r="B615" s="186" t="s">
        <v>9022</v>
      </c>
      <c r="C615" s="204">
        <v>4.7669472430963431</v>
      </c>
      <c r="D615" s="204" t="s">
        <v>709</v>
      </c>
    </row>
    <row r="616" spans="1:4" ht="27.75" customHeight="1" x14ac:dyDescent="0.25">
      <c r="A616" s="203" t="s">
        <v>9050</v>
      </c>
      <c r="B616" s="186" t="s">
        <v>9022</v>
      </c>
      <c r="C616" s="204">
        <v>2.9888364597481303</v>
      </c>
      <c r="D616" s="204" t="s">
        <v>709</v>
      </c>
    </row>
    <row r="617" spans="1:4" ht="27.75" customHeight="1" x14ac:dyDescent="0.25">
      <c r="A617" s="203" t="s">
        <v>9051</v>
      </c>
      <c r="B617" s="186" t="s">
        <v>9022</v>
      </c>
      <c r="C617" s="204">
        <v>4.7568726596585753</v>
      </c>
      <c r="D617" s="204" t="s">
        <v>709</v>
      </c>
    </row>
    <row r="618" spans="1:4" ht="27.75" customHeight="1" x14ac:dyDescent="0.25">
      <c r="A618" s="203" t="s">
        <v>9052</v>
      </c>
      <c r="B618" s="186" t="s">
        <v>9022</v>
      </c>
      <c r="C618" s="204">
        <v>0.58517108897966341</v>
      </c>
      <c r="D618" s="204" t="s">
        <v>709</v>
      </c>
    </row>
    <row r="619" spans="1:4" ht="27.75" customHeight="1" x14ac:dyDescent="0.25">
      <c r="A619" s="203" t="s">
        <v>9053</v>
      </c>
      <c r="B619" s="186" t="s">
        <v>9022</v>
      </c>
      <c r="C619" s="204">
        <v>1.8022623441181331</v>
      </c>
      <c r="D619" s="204" t="s">
        <v>709</v>
      </c>
    </row>
    <row r="620" spans="1:4" ht="27.75" customHeight="1" x14ac:dyDescent="0.25">
      <c r="A620" s="203" t="s">
        <v>9054</v>
      </c>
      <c r="B620" s="186" t="s">
        <v>9022</v>
      </c>
      <c r="C620" s="204">
        <v>1.8559448355433732</v>
      </c>
      <c r="D620" s="204" t="s">
        <v>709</v>
      </c>
    </row>
    <row r="621" spans="1:4" ht="27.75" customHeight="1" x14ac:dyDescent="0.25">
      <c r="A621" s="203" t="s">
        <v>9055</v>
      </c>
      <c r="B621" s="186" t="s">
        <v>9022</v>
      </c>
      <c r="C621" s="204">
        <v>1.8395709194862904</v>
      </c>
      <c r="D621" s="204" t="s">
        <v>709</v>
      </c>
    </row>
    <row r="622" spans="1:4" ht="27.75" customHeight="1" x14ac:dyDescent="0.25">
      <c r="A622" s="203" t="s">
        <v>9056</v>
      </c>
      <c r="B622" s="186" t="s">
        <v>9028</v>
      </c>
      <c r="C622" s="204">
        <v>4.231189361737183</v>
      </c>
      <c r="D622" s="204" t="s">
        <v>709</v>
      </c>
    </row>
    <row r="623" spans="1:4" ht="27.75" customHeight="1" x14ac:dyDescent="0.25">
      <c r="A623" s="203" t="s">
        <v>9057</v>
      </c>
      <c r="B623" s="186" t="s">
        <v>9030</v>
      </c>
      <c r="C623" s="204" t="s">
        <v>709</v>
      </c>
      <c r="D623" s="204" t="s">
        <v>709</v>
      </c>
    </row>
    <row r="624" spans="1:4" ht="27.75" customHeight="1" x14ac:dyDescent="0.25">
      <c r="A624" s="203" t="s">
        <v>9058</v>
      </c>
      <c r="B624" s="186" t="s">
        <v>9055</v>
      </c>
      <c r="C624" s="204" t="s">
        <v>709</v>
      </c>
      <c r="D624" s="204" t="s">
        <v>709</v>
      </c>
    </row>
    <row r="625" spans="1:4" ht="27.75" customHeight="1" x14ac:dyDescent="0.25">
      <c r="A625" s="203" t="s">
        <v>9059</v>
      </c>
      <c r="B625" s="186" t="s">
        <v>9030</v>
      </c>
      <c r="C625" s="204" t="s">
        <v>709</v>
      </c>
      <c r="D625" s="204" t="s">
        <v>709</v>
      </c>
    </row>
    <row r="626" spans="1:4" ht="27.75" customHeight="1" x14ac:dyDescent="0.25">
      <c r="A626" s="203" t="s">
        <v>9060</v>
      </c>
      <c r="B626" s="186" t="s">
        <v>9049</v>
      </c>
      <c r="C626" s="204" t="s">
        <v>709</v>
      </c>
      <c r="D626" s="204" t="s">
        <v>709</v>
      </c>
    </row>
    <row r="627" spans="1:4" ht="27.75" customHeight="1" x14ac:dyDescent="0.25">
      <c r="A627" s="203" t="s">
        <v>9061</v>
      </c>
      <c r="B627" s="186" t="s">
        <v>9033</v>
      </c>
      <c r="C627" s="204" t="s">
        <v>709</v>
      </c>
      <c r="D627" s="204" t="s">
        <v>709</v>
      </c>
    </row>
    <row r="628" spans="1:4" ht="27.75" customHeight="1" x14ac:dyDescent="0.25">
      <c r="A628" s="203" t="s">
        <v>9062</v>
      </c>
      <c r="B628" s="186" t="s">
        <v>9030</v>
      </c>
      <c r="C628" s="204">
        <v>2.4898106502818282</v>
      </c>
      <c r="D628" s="204" t="s">
        <v>709</v>
      </c>
    </row>
    <row r="629" spans="1:4" ht="27.75" customHeight="1" x14ac:dyDescent="0.25">
      <c r="A629" s="203" t="s">
        <v>9063</v>
      </c>
      <c r="B629" s="186" t="s">
        <v>9053</v>
      </c>
      <c r="C629" s="204">
        <v>3.2442406501322796</v>
      </c>
      <c r="D629" s="204" t="s">
        <v>709</v>
      </c>
    </row>
    <row r="630" spans="1:4" ht="27.75" customHeight="1" x14ac:dyDescent="0.25">
      <c r="A630" s="203" t="s">
        <v>9064</v>
      </c>
      <c r="B630" s="186" t="s">
        <v>9031</v>
      </c>
      <c r="C630" s="204" t="s">
        <v>709</v>
      </c>
      <c r="D630" s="204" t="s">
        <v>709</v>
      </c>
    </row>
    <row r="631" spans="1:4" ht="27.75" customHeight="1" x14ac:dyDescent="0.25">
      <c r="A631" s="203" t="s">
        <v>9065</v>
      </c>
      <c r="B631" s="186" t="s">
        <v>9032</v>
      </c>
      <c r="C631" s="204" t="s">
        <v>709</v>
      </c>
      <c r="D631" s="204" t="s">
        <v>709</v>
      </c>
    </row>
    <row r="632" spans="1:4" ht="27.75" customHeight="1" x14ac:dyDescent="0.25">
      <c r="A632" s="203" t="s">
        <v>9066</v>
      </c>
      <c r="B632" s="186" t="s">
        <v>9031</v>
      </c>
      <c r="C632" s="204" t="s">
        <v>709</v>
      </c>
      <c r="D632" s="204" t="s">
        <v>709</v>
      </c>
    </row>
    <row r="633" spans="1:4" ht="27.75" customHeight="1" x14ac:dyDescent="0.25">
      <c r="A633" s="203" t="s">
        <v>9067</v>
      </c>
      <c r="B633" s="186" t="s">
        <v>9031</v>
      </c>
      <c r="C633" s="204" t="s">
        <v>709</v>
      </c>
      <c r="D633" s="204" t="s">
        <v>709</v>
      </c>
    </row>
    <row r="634" spans="1:4" ht="27.75" customHeight="1" x14ac:dyDescent="0.25">
      <c r="A634" s="203" t="s">
        <v>9068</v>
      </c>
      <c r="B634" s="186" t="s">
        <v>9034</v>
      </c>
      <c r="C634" s="204" t="s">
        <v>709</v>
      </c>
      <c r="D634" s="204" t="s">
        <v>709</v>
      </c>
    </row>
    <row r="635" spans="1:4" ht="27.75" customHeight="1" x14ac:dyDescent="0.25">
      <c r="A635" s="203" t="s">
        <v>9069</v>
      </c>
      <c r="B635" s="186" t="s">
        <v>9052</v>
      </c>
      <c r="C635" s="204">
        <v>7.5259350678245767</v>
      </c>
      <c r="D635" s="204" t="s">
        <v>709</v>
      </c>
    </row>
    <row r="636" spans="1:4" ht="27.75" customHeight="1" x14ac:dyDescent="0.25">
      <c r="A636" s="203" t="s">
        <v>9070</v>
      </c>
      <c r="B636" s="186" t="s">
        <v>9029</v>
      </c>
      <c r="C636" s="204">
        <v>6.5727152201991901</v>
      </c>
      <c r="D636" s="204" t="s">
        <v>709</v>
      </c>
    </row>
    <row r="637" spans="1:4" ht="27.75" customHeight="1" x14ac:dyDescent="0.25">
      <c r="A637" s="203" t="s">
        <v>9071</v>
      </c>
      <c r="B637" s="186" t="s">
        <v>9033</v>
      </c>
      <c r="C637" s="204" t="s">
        <v>709</v>
      </c>
      <c r="D637" s="204" t="s">
        <v>709</v>
      </c>
    </row>
    <row r="638" spans="1:4" ht="27.75" customHeight="1" x14ac:dyDescent="0.25">
      <c r="A638" s="203" t="s">
        <v>9072</v>
      </c>
      <c r="B638" s="186" t="s">
        <v>9028</v>
      </c>
      <c r="C638" s="204" t="s">
        <v>709</v>
      </c>
      <c r="D638" s="204" t="s">
        <v>709</v>
      </c>
    </row>
    <row r="639" spans="1:4" ht="27.75" customHeight="1" x14ac:dyDescent="0.25">
      <c r="A639" s="203" t="s">
        <v>9073</v>
      </c>
      <c r="B639" s="186" t="s">
        <v>9028</v>
      </c>
      <c r="C639" s="204" t="s">
        <v>709</v>
      </c>
      <c r="D639" s="204" t="s">
        <v>709</v>
      </c>
    </row>
    <row r="640" spans="1:4" ht="27.75" customHeight="1" x14ac:dyDescent="0.25">
      <c r="A640" s="203" t="s">
        <v>9074</v>
      </c>
      <c r="B640" s="186" t="s">
        <v>9028</v>
      </c>
      <c r="C640" s="204" t="s">
        <v>709</v>
      </c>
      <c r="D640" s="204" t="s">
        <v>709</v>
      </c>
    </row>
    <row r="641" spans="1:4" ht="27.75" customHeight="1" x14ac:dyDescent="0.25">
      <c r="A641" s="203" t="s">
        <v>9075</v>
      </c>
      <c r="B641" s="186" t="s">
        <v>9032</v>
      </c>
      <c r="C641" s="204" t="s">
        <v>709</v>
      </c>
      <c r="D641" s="204" t="s">
        <v>709</v>
      </c>
    </row>
    <row r="642" spans="1:4" ht="27.75" customHeight="1" x14ac:dyDescent="0.25">
      <c r="A642" s="203" t="s">
        <v>9076</v>
      </c>
      <c r="B642" s="186" t="s">
        <v>9050</v>
      </c>
      <c r="C642" s="204" t="s">
        <v>709</v>
      </c>
      <c r="D642" s="204" t="s">
        <v>709</v>
      </c>
    </row>
    <row r="643" spans="1:4" ht="27.75" customHeight="1" x14ac:dyDescent="0.25">
      <c r="A643" s="203" t="s">
        <v>9077</v>
      </c>
      <c r="B643" s="186" t="s">
        <v>9035</v>
      </c>
      <c r="C643" s="204" t="s">
        <v>709</v>
      </c>
      <c r="D643" s="204" t="s">
        <v>709</v>
      </c>
    </row>
    <row r="644" spans="1:4" ht="27.75" customHeight="1" x14ac:dyDescent="0.25">
      <c r="A644" s="203" t="s">
        <v>9078</v>
      </c>
      <c r="B644" s="186" t="s">
        <v>9026</v>
      </c>
      <c r="C644" s="204" t="s">
        <v>709</v>
      </c>
      <c r="D644" s="204" t="s">
        <v>709</v>
      </c>
    </row>
    <row r="645" spans="1:4" ht="27.75" customHeight="1" x14ac:dyDescent="0.25">
      <c r="A645" s="203" t="s">
        <v>9079</v>
      </c>
      <c r="B645" s="186" t="s">
        <v>9026</v>
      </c>
      <c r="C645" s="204">
        <v>5.1049586568497407</v>
      </c>
      <c r="D645" s="204" t="s">
        <v>709</v>
      </c>
    </row>
    <row r="646" spans="1:4" ht="27.75" customHeight="1" x14ac:dyDescent="0.25">
      <c r="A646" s="203" t="s">
        <v>9080</v>
      </c>
      <c r="B646" s="186" t="s">
        <v>709</v>
      </c>
      <c r="C646" s="204" t="s">
        <v>709</v>
      </c>
      <c r="D646" s="204" t="s">
        <v>709</v>
      </c>
    </row>
    <row r="647" spans="1:4" ht="27.75" customHeight="1" x14ac:dyDescent="0.25">
      <c r="A647" s="203" t="s">
        <v>9081</v>
      </c>
      <c r="B647" s="186" t="s">
        <v>9026</v>
      </c>
      <c r="C647" s="204" t="s">
        <v>709</v>
      </c>
      <c r="D647" s="204" t="s">
        <v>709</v>
      </c>
    </row>
    <row r="648" spans="1:4" ht="27.75" customHeight="1" x14ac:dyDescent="0.25">
      <c r="A648" s="203" t="s">
        <v>9080</v>
      </c>
      <c r="B648" s="186" t="s">
        <v>709</v>
      </c>
      <c r="C648" s="204" t="s">
        <v>709</v>
      </c>
      <c r="D648" s="204" t="s">
        <v>709</v>
      </c>
    </row>
    <row r="649" spans="1:4" ht="27.75" customHeight="1" x14ac:dyDescent="0.25">
      <c r="A649" s="203" t="s">
        <v>9082</v>
      </c>
      <c r="B649" s="186" t="s">
        <v>9026</v>
      </c>
      <c r="C649" s="204" t="s">
        <v>709</v>
      </c>
      <c r="D649" s="204" t="s">
        <v>709</v>
      </c>
    </row>
    <row r="650" spans="1:4" ht="27.75" customHeight="1" x14ac:dyDescent="0.25">
      <c r="A650" s="203" t="s">
        <v>9083</v>
      </c>
      <c r="B650" s="186" t="s">
        <v>9024</v>
      </c>
      <c r="C650" s="204" t="s">
        <v>709</v>
      </c>
      <c r="D650" s="204" t="s">
        <v>709</v>
      </c>
    </row>
    <row r="651" spans="1:4" ht="27.75" customHeight="1" x14ac:dyDescent="0.25">
      <c r="A651" s="203" t="s">
        <v>9084</v>
      </c>
      <c r="B651" s="186" t="s">
        <v>9028</v>
      </c>
      <c r="C651" s="204" t="s">
        <v>709</v>
      </c>
      <c r="D651" s="204" t="s">
        <v>709</v>
      </c>
    </row>
    <row r="652" spans="1:4" ht="27.75" customHeight="1" x14ac:dyDescent="0.25">
      <c r="A652" s="203" t="s">
        <v>9085</v>
      </c>
      <c r="B652" s="186" t="s">
        <v>9028</v>
      </c>
      <c r="C652" s="204" t="s">
        <v>709</v>
      </c>
      <c r="D652" s="204" t="s">
        <v>709</v>
      </c>
    </row>
    <row r="653" spans="1:4" ht="27.75" customHeight="1" x14ac:dyDescent="0.25">
      <c r="A653" s="203" t="s">
        <v>9086</v>
      </c>
      <c r="B653" s="186" t="s">
        <v>9031</v>
      </c>
      <c r="C653" s="204" t="s">
        <v>709</v>
      </c>
      <c r="D653" s="204" t="s">
        <v>709</v>
      </c>
    </row>
    <row r="654" spans="1:4" ht="27.75" customHeight="1" x14ac:dyDescent="0.25">
      <c r="A654" s="203" t="s">
        <v>9087</v>
      </c>
      <c r="B654" s="186" t="s">
        <v>9027</v>
      </c>
      <c r="C654" s="204">
        <v>4.3639080460681745</v>
      </c>
      <c r="D654" s="204" t="s">
        <v>709</v>
      </c>
    </row>
    <row r="655" spans="1:4" ht="27.75" customHeight="1" x14ac:dyDescent="0.25">
      <c r="A655" s="203" t="s">
        <v>9088</v>
      </c>
      <c r="B655" s="186" t="s">
        <v>9031</v>
      </c>
      <c r="C655" s="204" t="s">
        <v>709</v>
      </c>
      <c r="D655" s="204" t="s">
        <v>709</v>
      </c>
    </row>
    <row r="656" spans="1:4" ht="27.75" customHeight="1" x14ac:dyDescent="0.25">
      <c r="A656" s="203" t="s">
        <v>9089</v>
      </c>
      <c r="B656" s="186" t="s">
        <v>9031</v>
      </c>
      <c r="C656" s="204" t="s">
        <v>709</v>
      </c>
      <c r="D656" s="204" t="s">
        <v>709</v>
      </c>
    </row>
    <row r="657" spans="1:4" ht="27.75" customHeight="1" x14ac:dyDescent="0.25">
      <c r="A657" s="203" t="s">
        <v>9090</v>
      </c>
      <c r="B657" s="186" t="s">
        <v>9031</v>
      </c>
      <c r="C657" s="204" t="s">
        <v>709</v>
      </c>
      <c r="D657" s="204" t="s">
        <v>709</v>
      </c>
    </row>
    <row r="658" spans="1:4" ht="27.75" customHeight="1" x14ac:dyDescent="0.25">
      <c r="A658" s="203" t="s">
        <v>9091</v>
      </c>
      <c r="B658" s="186" t="s">
        <v>9033</v>
      </c>
      <c r="C658" s="204">
        <v>4.8919345206921951</v>
      </c>
      <c r="D658" s="204" t="s">
        <v>709</v>
      </c>
    </row>
    <row r="659" spans="1:4" ht="27.75" customHeight="1" x14ac:dyDescent="0.25">
      <c r="A659" s="203" t="s">
        <v>9092</v>
      </c>
      <c r="B659" s="186" t="s">
        <v>9026</v>
      </c>
      <c r="C659" s="204">
        <v>6.5718598624691795</v>
      </c>
      <c r="D659" s="204" t="s">
        <v>709</v>
      </c>
    </row>
    <row r="660" spans="1:4" ht="27.75" customHeight="1" x14ac:dyDescent="0.25">
      <c r="A660" s="203" t="s">
        <v>9093</v>
      </c>
      <c r="B660" s="186" t="s">
        <v>9031</v>
      </c>
      <c r="C660" s="204" t="s">
        <v>709</v>
      </c>
      <c r="D660" s="204" t="s">
        <v>709</v>
      </c>
    </row>
    <row r="661" spans="1:4" ht="27.75" customHeight="1" x14ac:dyDescent="0.25">
      <c r="A661" s="203" t="s">
        <v>9094</v>
      </c>
      <c r="B661" s="186" t="s">
        <v>9036</v>
      </c>
      <c r="C661" s="204" t="s">
        <v>709</v>
      </c>
      <c r="D661" s="204" t="s">
        <v>709</v>
      </c>
    </row>
    <row r="662" spans="1:4" ht="27.75" customHeight="1" x14ac:dyDescent="0.25">
      <c r="A662" s="203" t="s">
        <v>9095</v>
      </c>
      <c r="B662" s="186" t="s">
        <v>9038</v>
      </c>
      <c r="C662" s="204" t="s">
        <v>709</v>
      </c>
      <c r="D662" s="204" t="s">
        <v>709</v>
      </c>
    </row>
    <row r="663" spans="1:4" ht="27.75" customHeight="1" x14ac:dyDescent="0.25">
      <c r="A663" s="203" t="s">
        <v>9096</v>
      </c>
      <c r="B663" s="186" t="s">
        <v>9036</v>
      </c>
      <c r="C663" s="204" t="s">
        <v>709</v>
      </c>
      <c r="D663" s="204" t="s">
        <v>709</v>
      </c>
    </row>
    <row r="664" spans="1:4" ht="27.75" customHeight="1" x14ac:dyDescent="0.25">
      <c r="A664" s="203" t="s">
        <v>9097</v>
      </c>
      <c r="B664" s="186" t="s">
        <v>9029</v>
      </c>
      <c r="C664" s="204">
        <v>4.3606123649432709</v>
      </c>
      <c r="D664" s="204" t="s">
        <v>709</v>
      </c>
    </row>
    <row r="665" spans="1:4" ht="27.75" customHeight="1" x14ac:dyDescent="0.25">
      <c r="A665" s="203" t="s">
        <v>9098</v>
      </c>
      <c r="B665" s="186" t="s">
        <v>9027</v>
      </c>
      <c r="C665" s="204">
        <v>1.9617634407517852</v>
      </c>
      <c r="D665" s="204" t="s">
        <v>709</v>
      </c>
    </row>
    <row r="666" spans="1:4" ht="27.75" customHeight="1" x14ac:dyDescent="0.25">
      <c r="A666" s="203" t="s">
        <v>9099</v>
      </c>
      <c r="B666" s="186" t="s">
        <v>9030</v>
      </c>
      <c r="C666" s="204" t="s">
        <v>709</v>
      </c>
      <c r="D666" s="204" t="s">
        <v>709</v>
      </c>
    </row>
    <row r="667" spans="1:4" ht="27.75" customHeight="1" x14ac:dyDescent="0.25">
      <c r="A667" s="203" t="s">
        <v>9100</v>
      </c>
      <c r="B667" s="186" t="s">
        <v>9039</v>
      </c>
      <c r="C667" s="204" t="s">
        <v>709</v>
      </c>
      <c r="D667" s="204" t="s">
        <v>709</v>
      </c>
    </row>
    <row r="668" spans="1:4" ht="27.75" customHeight="1" x14ac:dyDescent="0.25">
      <c r="A668" s="203" t="s">
        <v>9101</v>
      </c>
      <c r="B668" s="186" t="s">
        <v>9040</v>
      </c>
      <c r="C668" s="204" t="s">
        <v>709</v>
      </c>
      <c r="D668" s="204" t="s">
        <v>709</v>
      </c>
    </row>
    <row r="669" spans="1:4" ht="27.75" customHeight="1" x14ac:dyDescent="0.25">
      <c r="A669" s="203" t="s">
        <v>9102</v>
      </c>
      <c r="B669" s="186" t="s">
        <v>9041</v>
      </c>
      <c r="C669" s="204" t="s">
        <v>709</v>
      </c>
      <c r="D669" s="204" t="s">
        <v>709</v>
      </c>
    </row>
    <row r="670" spans="1:4" ht="27.75" customHeight="1" x14ac:dyDescent="0.25">
      <c r="A670" s="203" t="s">
        <v>9103</v>
      </c>
      <c r="B670" s="186" t="s">
        <v>9022</v>
      </c>
      <c r="C670" s="204" t="s">
        <v>709</v>
      </c>
      <c r="D670" s="204" t="s">
        <v>709</v>
      </c>
    </row>
    <row r="671" spans="1:4" ht="27.75" customHeight="1" x14ac:dyDescent="0.25">
      <c r="A671" s="203" t="s">
        <v>9104</v>
      </c>
      <c r="B671" s="186" t="s">
        <v>9027</v>
      </c>
      <c r="C671" s="204" t="s">
        <v>709</v>
      </c>
      <c r="D671" s="204" t="s">
        <v>709</v>
      </c>
    </row>
    <row r="672" spans="1:4" ht="27.75" customHeight="1" x14ac:dyDescent="0.25">
      <c r="A672" s="203" t="s">
        <v>9105</v>
      </c>
      <c r="B672" s="186" t="s">
        <v>9032</v>
      </c>
      <c r="C672" s="204" t="s">
        <v>709</v>
      </c>
      <c r="D672" s="204" t="s">
        <v>709</v>
      </c>
    </row>
    <row r="673" spans="1:4" ht="27.75" customHeight="1" x14ac:dyDescent="0.25">
      <c r="A673" s="203" t="s">
        <v>9106</v>
      </c>
      <c r="B673" s="186" t="s">
        <v>9027</v>
      </c>
      <c r="C673" s="204" t="s">
        <v>709</v>
      </c>
      <c r="D673" s="204" t="s">
        <v>709</v>
      </c>
    </row>
    <row r="674" spans="1:4" ht="27.75" customHeight="1" x14ac:dyDescent="0.25">
      <c r="A674" s="203" t="s">
        <v>9107</v>
      </c>
      <c r="B674" s="186" t="s">
        <v>9026</v>
      </c>
      <c r="C674" s="204">
        <v>3.0849730531177468</v>
      </c>
      <c r="D674" s="204" t="s">
        <v>709</v>
      </c>
    </row>
    <row r="675" spans="1:4" ht="27.75" customHeight="1" x14ac:dyDescent="0.25">
      <c r="A675" s="203" t="s">
        <v>9108</v>
      </c>
      <c r="B675" s="186" t="s">
        <v>9030</v>
      </c>
      <c r="C675" s="204">
        <v>4.8026983229954494</v>
      </c>
      <c r="D675" s="204" t="s">
        <v>709</v>
      </c>
    </row>
    <row r="676" spans="1:4" ht="27.75" customHeight="1" x14ac:dyDescent="0.25">
      <c r="A676" s="203" t="s">
        <v>9109</v>
      </c>
      <c r="B676" s="186" t="s">
        <v>9025</v>
      </c>
      <c r="C676" s="204" t="s">
        <v>709</v>
      </c>
      <c r="D676" s="204" t="s">
        <v>709</v>
      </c>
    </row>
    <row r="677" spans="1:4" ht="27.75" customHeight="1" x14ac:dyDescent="0.25">
      <c r="A677" s="203" t="s">
        <v>9110</v>
      </c>
      <c r="B677" s="186" t="s">
        <v>9030</v>
      </c>
      <c r="C677" s="204">
        <v>3.6834910112845707</v>
      </c>
      <c r="D677" s="204" t="s">
        <v>709</v>
      </c>
    </row>
    <row r="678" spans="1:4" ht="27.75" customHeight="1" x14ac:dyDescent="0.25">
      <c r="A678" s="203" t="s">
        <v>9111</v>
      </c>
      <c r="B678" s="186" t="s">
        <v>9028</v>
      </c>
      <c r="C678" s="204">
        <v>4.2191626770289332</v>
      </c>
      <c r="D678" s="204" t="s">
        <v>709</v>
      </c>
    </row>
    <row r="679" spans="1:4" ht="27.75" customHeight="1" x14ac:dyDescent="0.25">
      <c r="A679" s="203" t="s">
        <v>9112</v>
      </c>
      <c r="B679" s="186" t="s">
        <v>9029</v>
      </c>
      <c r="C679" s="204" t="s">
        <v>709</v>
      </c>
      <c r="D679" s="204" t="s">
        <v>709</v>
      </c>
    </row>
    <row r="680" spans="1:4" ht="27.75" customHeight="1" x14ac:dyDescent="0.25">
      <c r="A680" s="203" t="s">
        <v>9113</v>
      </c>
      <c r="B680" s="186" t="s">
        <v>9027</v>
      </c>
      <c r="C680" s="204">
        <v>5.1592609572103303</v>
      </c>
      <c r="D680" s="204" t="s">
        <v>709</v>
      </c>
    </row>
    <row r="681" spans="1:4" ht="27.75" customHeight="1" x14ac:dyDescent="0.25">
      <c r="A681" s="203" t="s">
        <v>9114</v>
      </c>
      <c r="B681" s="186" t="s">
        <v>9029</v>
      </c>
      <c r="C681" s="204" t="s">
        <v>709</v>
      </c>
      <c r="D681" s="204" t="s">
        <v>709</v>
      </c>
    </row>
    <row r="682" spans="1:4" ht="27.75" customHeight="1" x14ac:dyDescent="0.25">
      <c r="A682" s="203" t="s">
        <v>9115</v>
      </c>
      <c r="B682" s="186" t="s">
        <v>9033</v>
      </c>
      <c r="C682" s="204" t="s">
        <v>709</v>
      </c>
      <c r="D682" s="204" t="s">
        <v>709</v>
      </c>
    </row>
    <row r="683" spans="1:4" ht="27.75" customHeight="1" x14ac:dyDescent="0.25">
      <c r="A683" s="203" t="s">
        <v>9116</v>
      </c>
      <c r="B683" s="186" t="s">
        <v>9029</v>
      </c>
      <c r="C683" s="204" t="s">
        <v>709</v>
      </c>
      <c r="D683" s="204" t="s">
        <v>709</v>
      </c>
    </row>
    <row r="684" spans="1:4" ht="27.75" customHeight="1" x14ac:dyDescent="0.25">
      <c r="A684" s="203" t="s">
        <v>9117</v>
      </c>
      <c r="B684" s="186" t="s">
        <v>9025</v>
      </c>
      <c r="C684" s="204">
        <v>4.230685575878411</v>
      </c>
      <c r="D684" s="204" t="s">
        <v>709</v>
      </c>
    </row>
    <row r="685" spans="1:4" ht="27.75" customHeight="1" x14ac:dyDescent="0.25">
      <c r="A685" s="203" t="s">
        <v>9118</v>
      </c>
      <c r="B685" s="186" t="s">
        <v>9029</v>
      </c>
      <c r="C685" s="204">
        <v>5.476198350149355</v>
      </c>
      <c r="D685" s="204" t="s">
        <v>709</v>
      </c>
    </row>
    <row r="686" spans="1:4" ht="27.75" customHeight="1" x14ac:dyDescent="0.25">
      <c r="A686" s="203" t="s">
        <v>9119</v>
      </c>
      <c r="B686" s="186" t="s">
        <v>9036</v>
      </c>
      <c r="C686" s="204" t="s">
        <v>709</v>
      </c>
      <c r="D686" s="204" t="s">
        <v>709</v>
      </c>
    </row>
    <row r="687" spans="1:4" ht="27.75" customHeight="1" x14ac:dyDescent="0.25">
      <c r="A687" s="203" t="s">
        <v>9120</v>
      </c>
      <c r="B687" s="186" t="s">
        <v>9031</v>
      </c>
      <c r="C687" s="204" t="s">
        <v>709</v>
      </c>
      <c r="D687" s="204" t="s">
        <v>709</v>
      </c>
    </row>
    <row r="688" spans="1:4" ht="27.75" customHeight="1" x14ac:dyDescent="0.25">
      <c r="A688" s="203" t="s">
        <v>9121</v>
      </c>
      <c r="B688" s="186" t="s">
        <v>9027</v>
      </c>
      <c r="C688" s="204" t="s">
        <v>709</v>
      </c>
      <c r="D688" s="204" t="s">
        <v>709</v>
      </c>
    </row>
    <row r="689" spans="1:4" ht="27.75" customHeight="1" x14ac:dyDescent="0.25">
      <c r="A689" s="203" t="s">
        <v>9122</v>
      </c>
      <c r="B689" s="186" t="s">
        <v>9032</v>
      </c>
      <c r="C689" s="204" t="s">
        <v>709</v>
      </c>
      <c r="D689" s="204" t="s">
        <v>709</v>
      </c>
    </row>
    <row r="690" spans="1:4" ht="27.75" customHeight="1" x14ac:dyDescent="0.25">
      <c r="A690" s="203" t="s">
        <v>9123</v>
      </c>
      <c r="B690" s="186" t="s">
        <v>9033</v>
      </c>
      <c r="C690" s="204">
        <v>2.581040723432404</v>
      </c>
      <c r="D690" s="204" t="s">
        <v>709</v>
      </c>
    </row>
    <row r="691" spans="1:4" ht="27.75" customHeight="1" x14ac:dyDescent="0.25">
      <c r="A691" s="203" t="s">
        <v>9124</v>
      </c>
      <c r="B691" s="186" t="s">
        <v>9031</v>
      </c>
      <c r="C691" s="204" t="s">
        <v>709</v>
      </c>
      <c r="D691" s="204" t="s">
        <v>709</v>
      </c>
    </row>
    <row r="692" spans="1:4" ht="27.75" customHeight="1" x14ac:dyDescent="0.25">
      <c r="A692" s="203" t="s">
        <v>9125</v>
      </c>
      <c r="B692" s="186" t="s">
        <v>9028</v>
      </c>
      <c r="C692" s="204" t="s">
        <v>709</v>
      </c>
      <c r="D692" s="204" t="s">
        <v>709</v>
      </c>
    </row>
    <row r="693" spans="1:4" ht="27.75" customHeight="1" x14ac:dyDescent="0.25">
      <c r="A693" s="203" t="s">
        <v>9126</v>
      </c>
      <c r="B693" s="186" t="s">
        <v>9036</v>
      </c>
      <c r="C693" s="204">
        <v>4.2182231368126057</v>
      </c>
      <c r="D693" s="204" t="s">
        <v>709</v>
      </c>
    </row>
    <row r="694" spans="1:4" ht="27.75" customHeight="1" x14ac:dyDescent="0.25">
      <c r="A694" s="203" t="s">
        <v>9127</v>
      </c>
      <c r="B694" s="186" t="s">
        <v>9026</v>
      </c>
      <c r="C694" s="204" t="s">
        <v>709</v>
      </c>
      <c r="D694" s="204" t="s">
        <v>709</v>
      </c>
    </row>
    <row r="695" spans="1:4" ht="27.75" customHeight="1" x14ac:dyDescent="0.25">
      <c r="A695" s="203" t="s">
        <v>9128</v>
      </c>
      <c r="B695" s="186" t="s">
        <v>9037</v>
      </c>
      <c r="C695" s="204" t="s">
        <v>709</v>
      </c>
      <c r="D695" s="204" t="s">
        <v>709</v>
      </c>
    </row>
    <row r="696" spans="1:4" ht="27.75" customHeight="1" x14ac:dyDescent="0.25">
      <c r="A696" s="203" t="s">
        <v>9129</v>
      </c>
      <c r="B696" s="186" t="s">
        <v>9043</v>
      </c>
      <c r="C696" s="204" t="s">
        <v>709</v>
      </c>
      <c r="D696" s="204" t="s">
        <v>709</v>
      </c>
    </row>
    <row r="697" spans="1:4" ht="27.75" customHeight="1" x14ac:dyDescent="0.25">
      <c r="A697" s="203" t="s">
        <v>9130</v>
      </c>
      <c r="B697" s="186" t="s">
        <v>9031</v>
      </c>
      <c r="C697" s="204" t="s">
        <v>709</v>
      </c>
      <c r="D697" s="204" t="s">
        <v>709</v>
      </c>
    </row>
    <row r="698" spans="1:4" ht="27.75" customHeight="1" x14ac:dyDescent="0.25">
      <c r="A698" s="203" t="s">
        <v>9131</v>
      </c>
      <c r="B698" s="186" t="s">
        <v>9031</v>
      </c>
      <c r="C698" s="204">
        <v>11.957082706690448</v>
      </c>
      <c r="D698" s="204" t="s">
        <v>709</v>
      </c>
    </row>
    <row r="699" spans="1:4" ht="27.75" customHeight="1" x14ac:dyDescent="0.25">
      <c r="A699" s="203" t="s">
        <v>9132</v>
      </c>
      <c r="B699" s="186" t="s">
        <v>9048</v>
      </c>
      <c r="C699" s="204" t="s">
        <v>709</v>
      </c>
      <c r="D699" s="204" t="s">
        <v>709</v>
      </c>
    </row>
    <row r="700" spans="1:4" ht="27.75" customHeight="1" x14ac:dyDescent="0.25">
      <c r="A700" s="203" t="s">
        <v>9133</v>
      </c>
      <c r="B700" s="186" t="s">
        <v>9030</v>
      </c>
      <c r="C700" s="204" t="s">
        <v>709</v>
      </c>
      <c r="D700" s="204" t="s">
        <v>709</v>
      </c>
    </row>
    <row r="701" spans="1:4" ht="27.75" customHeight="1" x14ac:dyDescent="0.25">
      <c r="A701" s="203" t="s">
        <v>9134</v>
      </c>
      <c r="B701" s="186" t="s">
        <v>9029</v>
      </c>
      <c r="C701" s="204" t="s">
        <v>709</v>
      </c>
      <c r="D701" s="204" t="s">
        <v>709</v>
      </c>
    </row>
    <row r="702" spans="1:4" ht="27.75" customHeight="1" x14ac:dyDescent="0.25">
      <c r="A702" s="203" t="s">
        <v>9135</v>
      </c>
      <c r="B702" s="186" t="s">
        <v>9033</v>
      </c>
      <c r="C702" s="204" t="s">
        <v>709</v>
      </c>
      <c r="D702" s="204" t="s">
        <v>709</v>
      </c>
    </row>
    <row r="703" spans="1:4" ht="27.75" customHeight="1" x14ac:dyDescent="0.25">
      <c r="A703" s="203" t="s">
        <v>9136</v>
      </c>
      <c r="B703" s="186" t="s">
        <v>9054</v>
      </c>
      <c r="C703" s="204" t="s">
        <v>709</v>
      </c>
      <c r="D703" s="204" t="s">
        <v>709</v>
      </c>
    </row>
    <row r="704" spans="1:4" ht="27.75" customHeight="1" x14ac:dyDescent="0.25">
      <c r="A704" s="203" t="s">
        <v>9137</v>
      </c>
      <c r="B704" s="186" t="s">
        <v>9027</v>
      </c>
      <c r="C704" s="204" t="s">
        <v>709</v>
      </c>
      <c r="D704" s="204" t="s">
        <v>709</v>
      </c>
    </row>
    <row r="705" spans="1:4" ht="27.75" customHeight="1" x14ac:dyDescent="0.25">
      <c r="A705" s="203" t="s">
        <v>9138</v>
      </c>
      <c r="B705" s="186" t="s">
        <v>9051</v>
      </c>
      <c r="C705" s="204">
        <v>3.6661420030225895</v>
      </c>
      <c r="D705" s="204" t="s">
        <v>709</v>
      </c>
    </row>
    <row r="706" spans="1:4" ht="27.75" customHeight="1" x14ac:dyDescent="0.25">
      <c r="A706" s="203" t="s">
        <v>9139</v>
      </c>
      <c r="B706" s="186" t="s">
        <v>9036</v>
      </c>
      <c r="C706" s="204" t="s">
        <v>709</v>
      </c>
      <c r="D706" s="204" t="s">
        <v>709</v>
      </c>
    </row>
    <row r="707" spans="1:4" ht="27.75" customHeight="1" x14ac:dyDescent="0.25">
      <c r="A707" s="203" t="s">
        <v>9140</v>
      </c>
      <c r="B707" s="186" t="s">
        <v>9028</v>
      </c>
      <c r="C707" s="204" t="s">
        <v>709</v>
      </c>
      <c r="D707" s="204" t="s">
        <v>709</v>
      </c>
    </row>
    <row r="708" spans="1:4" ht="27.75" customHeight="1" x14ac:dyDescent="0.25">
      <c r="A708" s="203" t="s">
        <v>9141</v>
      </c>
      <c r="B708" s="186" t="s">
        <v>9025</v>
      </c>
      <c r="C708" s="204" t="s">
        <v>709</v>
      </c>
      <c r="D708" s="204" t="s">
        <v>709</v>
      </c>
    </row>
    <row r="709" spans="1:4" ht="27.75" customHeight="1" x14ac:dyDescent="0.25">
      <c r="A709" s="203" t="s">
        <v>9142</v>
      </c>
      <c r="B709" s="186" t="s">
        <v>9030</v>
      </c>
      <c r="C709" s="204" t="s">
        <v>709</v>
      </c>
      <c r="D709" s="204" t="s">
        <v>709</v>
      </c>
    </row>
    <row r="710" spans="1:4" ht="27.75" customHeight="1" x14ac:dyDescent="0.25">
      <c r="A710" s="203" t="s">
        <v>9143</v>
      </c>
      <c r="B710" s="186" t="s">
        <v>9026</v>
      </c>
      <c r="C710" s="204" t="s">
        <v>709</v>
      </c>
      <c r="D710" s="204" t="s">
        <v>709</v>
      </c>
    </row>
    <row r="711" spans="1:4" ht="27.75" customHeight="1" x14ac:dyDescent="0.25">
      <c r="A711" s="203" t="s">
        <v>9144</v>
      </c>
      <c r="B711" s="186" t="s">
        <v>9032</v>
      </c>
      <c r="C711" s="204" t="s">
        <v>709</v>
      </c>
      <c r="D711" s="204" t="s">
        <v>709</v>
      </c>
    </row>
    <row r="712" spans="1:4" ht="27.75" customHeight="1" x14ac:dyDescent="0.25">
      <c r="A712" s="203" t="s">
        <v>9145</v>
      </c>
      <c r="B712" s="186" t="s">
        <v>9032</v>
      </c>
      <c r="C712" s="204" t="s">
        <v>709</v>
      </c>
      <c r="D712" s="204" t="s">
        <v>709</v>
      </c>
    </row>
    <row r="713" spans="1:4" ht="27.75" customHeight="1" x14ac:dyDescent="0.25">
      <c r="A713" s="203" t="s">
        <v>9146</v>
      </c>
      <c r="B713" s="186" t="s">
        <v>9028</v>
      </c>
      <c r="C713" s="204" t="s">
        <v>709</v>
      </c>
      <c r="D713" s="204" t="s">
        <v>709</v>
      </c>
    </row>
    <row r="714" spans="1:4" ht="27.75" customHeight="1" x14ac:dyDescent="0.25">
      <c r="A714" s="203" t="s">
        <v>9147</v>
      </c>
      <c r="B714" s="186" t="s">
        <v>9036</v>
      </c>
      <c r="C714" s="204">
        <v>7.7420341091226579</v>
      </c>
      <c r="D714" s="204" t="s">
        <v>709</v>
      </c>
    </row>
    <row r="715" spans="1:4" ht="27.75" customHeight="1" x14ac:dyDescent="0.25">
      <c r="A715" s="203" t="s">
        <v>9148</v>
      </c>
      <c r="B715" s="186" t="s">
        <v>9030</v>
      </c>
      <c r="C715" s="204" t="s">
        <v>709</v>
      </c>
      <c r="D715" s="204" t="s">
        <v>709</v>
      </c>
    </row>
    <row r="716" spans="1:4" ht="27.75" customHeight="1" x14ac:dyDescent="0.25">
      <c r="A716" s="203" t="s">
        <v>9149</v>
      </c>
      <c r="B716" s="186" t="s">
        <v>9030</v>
      </c>
      <c r="C716" s="204" t="s">
        <v>709</v>
      </c>
      <c r="D716" s="204" t="s">
        <v>709</v>
      </c>
    </row>
    <row r="717" spans="1:4" ht="27.75" customHeight="1" x14ac:dyDescent="0.25">
      <c r="A717" s="203" t="s">
        <v>9150</v>
      </c>
      <c r="B717" s="186" t="s">
        <v>9026</v>
      </c>
      <c r="C717" s="204" t="s">
        <v>709</v>
      </c>
      <c r="D717" s="204" t="s">
        <v>709</v>
      </c>
    </row>
    <row r="718" spans="1:4" ht="27.75" customHeight="1" x14ac:dyDescent="0.25">
      <c r="A718" s="203" t="s">
        <v>9151</v>
      </c>
      <c r="B718" s="186" t="s">
        <v>9028</v>
      </c>
      <c r="C718" s="204" t="s">
        <v>709</v>
      </c>
      <c r="D718" s="204" t="s">
        <v>709</v>
      </c>
    </row>
    <row r="719" spans="1:4" ht="27.75" customHeight="1" x14ac:dyDescent="0.25">
      <c r="A719" s="203" t="s">
        <v>9152</v>
      </c>
      <c r="B719" s="186" t="s">
        <v>9044</v>
      </c>
      <c r="C719" s="204" t="s">
        <v>709</v>
      </c>
      <c r="D719" s="204" t="s">
        <v>709</v>
      </c>
    </row>
    <row r="720" spans="1:4" ht="27.75" customHeight="1" x14ac:dyDescent="0.25">
      <c r="A720" s="203" t="s">
        <v>9153</v>
      </c>
      <c r="B720" s="186" t="s">
        <v>9045</v>
      </c>
      <c r="C720" s="204" t="s">
        <v>709</v>
      </c>
      <c r="D720" s="204" t="s">
        <v>709</v>
      </c>
    </row>
    <row r="721" spans="1:4" ht="27.75" customHeight="1" x14ac:dyDescent="0.25">
      <c r="A721" s="203" t="s">
        <v>9154</v>
      </c>
      <c r="B721" s="186" t="s">
        <v>9046</v>
      </c>
      <c r="C721" s="204" t="s">
        <v>709</v>
      </c>
      <c r="D721" s="204" t="s">
        <v>709</v>
      </c>
    </row>
    <row r="722" spans="1:4" ht="27.75" customHeight="1" x14ac:dyDescent="0.25">
      <c r="A722" s="203" t="s">
        <v>9155</v>
      </c>
      <c r="B722" s="186" t="s">
        <v>9031</v>
      </c>
      <c r="C722" s="204" t="s">
        <v>709</v>
      </c>
      <c r="D722" s="204" t="s">
        <v>709</v>
      </c>
    </row>
    <row r="723" spans="1:4" ht="27.75" customHeight="1" x14ac:dyDescent="0.25">
      <c r="A723" s="203" t="s">
        <v>9156</v>
      </c>
      <c r="B723" s="186" t="s">
        <v>9026</v>
      </c>
      <c r="C723" s="204" t="s">
        <v>709</v>
      </c>
      <c r="D723" s="204" t="s">
        <v>709</v>
      </c>
    </row>
    <row r="724" spans="1:4" ht="27.75" customHeight="1" x14ac:dyDescent="0.25">
      <c r="A724" s="203" t="s">
        <v>9157</v>
      </c>
      <c r="B724" s="186" t="s">
        <v>9026</v>
      </c>
      <c r="C724" s="204" t="s">
        <v>709</v>
      </c>
      <c r="D724" s="204" t="s">
        <v>709</v>
      </c>
    </row>
    <row r="725" spans="1:4" ht="27.75" customHeight="1" x14ac:dyDescent="0.25">
      <c r="A725" s="203" t="s">
        <v>9158</v>
      </c>
      <c r="B725" s="186" t="s">
        <v>9032</v>
      </c>
      <c r="C725" s="204" t="s">
        <v>709</v>
      </c>
      <c r="D725" s="204" t="s">
        <v>709</v>
      </c>
    </row>
    <row r="726" spans="1:4" ht="27.75" customHeight="1" x14ac:dyDescent="0.25">
      <c r="A726" s="203" t="s">
        <v>9159</v>
      </c>
      <c r="B726" s="186" t="s">
        <v>9036</v>
      </c>
      <c r="C726" s="204" t="s">
        <v>709</v>
      </c>
      <c r="D726" s="204" t="s">
        <v>709</v>
      </c>
    </row>
    <row r="727" spans="1:4" ht="27.75" customHeight="1" x14ac:dyDescent="0.25">
      <c r="A727" s="203" t="s">
        <v>9160</v>
      </c>
      <c r="B727" s="186" t="s">
        <v>9047</v>
      </c>
      <c r="C727" s="204" t="s">
        <v>709</v>
      </c>
      <c r="D727" s="204" t="s">
        <v>709</v>
      </c>
    </row>
    <row r="728" spans="1:4" ht="27.75" customHeight="1" x14ac:dyDescent="0.25">
      <c r="A728" s="203" t="s">
        <v>9161</v>
      </c>
      <c r="B728" s="186" t="s">
        <v>9032</v>
      </c>
      <c r="C728" s="204" t="s">
        <v>709</v>
      </c>
      <c r="D728" s="204" t="s">
        <v>709</v>
      </c>
    </row>
    <row r="729" spans="1:4" ht="27.75" customHeight="1" x14ac:dyDescent="0.25">
      <c r="A729" s="203" t="s">
        <v>9162</v>
      </c>
      <c r="B729" s="186" t="s">
        <v>9030</v>
      </c>
      <c r="C729" s="204" t="s">
        <v>709</v>
      </c>
      <c r="D729" s="204" t="s">
        <v>709</v>
      </c>
    </row>
    <row r="730" spans="1:4" ht="27.75" customHeight="1" x14ac:dyDescent="0.25">
      <c r="A730" s="203" t="s">
        <v>9163</v>
      </c>
      <c r="B730" s="186" t="s">
        <v>709</v>
      </c>
      <c r="C730" s="204" t="s">
        <v>709</v>
      </c>
      <c r="D730" s="204" t="s">
        <v>709</v>
      </c>
    </row>
    <row r="731" spans="1:4" ht="27.75" customHeight="1" x14ac:dyDescent="0.25">
      <c r="A731" s="203" t="s">
        <v>9164</v>
      </c>
      <c r="B731" s="186" t="s">
        <v>709</v>
      </c>
      <c r="C731" s="204" t="s">
        <v>709</v>
      </c>
      <c r="D731" s="204" t="s">
        <v>709</v>
      </c>
    </row>
    <row r="732" spans="1:4" ht="27.75" customHeight="1" x14ac:dyDescent="0.25">
      <c r="A732" s="203" t="s">
        <v>9165</v>
      </c>
      <c r="B732" s="186" t="s">
        <v>709</v>
      </c>
      <c r="C732" s="204" t="s">
        <v>709</v>
      </c>
      <c r="D732" s="204" t="s">
        <v>709</v>
      </c>
    </row>
    <row r="733" spans="1:4" ht="27.75" customHeight="1" x14ac:dyDescent="0.25">
      <c r="A733" s="203" t="s">
        <v>9166</v>
      </c>
      <c r="B733" s="186" t="s">
        <v>709</v>
      </c>
      <c r="C733" s="204">
        <v>17.422861442638663</v>
      </c>
      <c r="D733" s="204" t="s">
        <v>709</v>
      </c>
    </row>
    <row r="734" spans="1:4" ht="27.75" customHeight="1" x14ac:dyDescent="0.25">
      <c r="A734" s="203" t="s">
        <v>9167</v>
      </c>
      <c r="B734" s="186" t="s">
        <v>9163</v>
      </c>
      <c r="C734" s="204" t="s">
        <v>709</v>
      </c>
      <c r="D734" s="204" t="s">
        <v>709</v>
      </c>
    </row>
    <row r="735" spans="1:4" ht="27.75" customHeight="1" x14ac:dyDescent="0.25">
      <c r="A735" s="203" t="s">
        <v>9168</v>
      </c>
      <c r="B735" s="186" t="s">
        <v>9163</v>
      </c>
      <c r="C735" s="204">
        <v>1.1150252028497407</v>
      </c>
      <c r="D735" s="204" t="s">
        <v>709</v>
      </c>
    </row>
    <row r="736" spans="1:4" ht="27.75" customHeight="1" x14ac:dyDescent="0.25">
      <c r="A736" s="203" t="s">
        <v>9169</v>
      </c>
      <c r="B736" s="186" t="s">
        <v>9164</v>
      </c>
      <c r="C736" s="204" t="s">
        <v>709</v>
      </c>
      <c r="D736" s="204" t="s">
        <v>709</v>
      </c>
    </row>
    <row r="737" spans="1:4" ht="27.75" customHeight="1" x14ac:dyDescent="0.25">
      <c r="A737" s="203" t="s">
        <v>9170</v>
      </c>
      <c r="B737" s="186" t="s">
        <v>9166</v>
      </c>
      <c r="C737" s="204" t="s">
        <v>709</v>
      </c>
      <c r="D737" s="204" t="s">
        <v>709</v>
      </c>
    </row>
    <row r="738" spans="1:4" ht="27.75" customHeight="1" x14ac:dyDescent="0.25">
      <c r="A738" s="203" t="s">
        <v>9171</v>
      </c>
      <c r="B738" s="186" t="s">
        <v>9164</v>
      </c>
      <c r="C738" s="204" t="s">
        <v>709</v>
      </c>
      <c r="D738" s="204" t="s">
        <v>709</v>
      </c>
    </row>
    <row r="739" spans="1:4" ht="27.75" customHeight="1" x14ac:dyDescent="0.25">
      <c r="A739" s="203" t="s">
        <v>9172</v>
      </c>
      <c r="B739" s="186" t="s">
        <v>9164</v>
      </c>
      <c r="C739" s="204" t="s">
        <v>709</v>
      </c>
      <c r="D739" s="204" t="s">
        <v>709</v>
      </c>
    </row>
    <row r="740" spans="1:4" ht="27.75" customHeight="1" x14ac:dyDescent="0.25">
      <c r="A740" s="203" t="s">
        <v>9173</v>
      </c>
      <c r="B740" s="186" t="s">
        <v>9166</v>
      </c>
      <c r="C740" s="204" t="s">
        <v>709</v>
      </c>
      <c r="D740" s="204" t="s">
        <v>709</v>
      </c>
    </row>
    <row r="741" spans="1:4" ht="27.75" customHeight="1" x14ac:dyDescent="0.25">
      <c r="A741" s="203" t="s">
        <v>9174</v>
      </c>
      <c r="B741" s="186" t="s">
        <v>9166</v>
      </c>
      <c r="C741" s="204">
        <v>6.4592457525594593</v>
      </c>
      <c r="D741" s="204" t="s">
        <v>709</v>
      </c>
    </row>
    <row r="742" spans="1:4" ht="27.75" customHeight="1" x14ac:dyDescent="0.25">
      <c r="A742" s="203" t="s">
        <v>9175</v>
      </c>
      <c r="B742" s="186" t="s">
        <v>9166</v>
      </c>
      <c r="C742" s="204">
        <v>1.6396729742092284</v>
      </c>
      <c r="D742" s="204" t="s">
        <v>709</v>
      </c>
    </row>
    <row r="743" spans="1:4" ht="27.75" customHeight="1" x14ac:dyDescent="0.25">
      <c r="A743" s="203" t="s">
        <v>9176</v>
      </c>
      <c r="B743" s="186" t="s">
        <v>9165</v>
      </c>
      <c r="C743" s="204" t="s">
        <v>709</v>
      </c>
      <c r="D743" s="204" t="s">
        <v>709</v>
      </c>
    </row>
    <row r="744" spans="1:4" ht="27.75" customHeight="1" x14ac:dyDescent="0.25">
      <c r="A744" s="203" t="s">
        <v>9177</v>
      </c>
      <c r="B744" s="186" t="s">
        <v>9163</v>
      </c>
      <c r="C744" s="204" t="s">
        <v>709</v>
      </c>
      <c r="D744" s="204" t="s">
        <v>709</v>
      </c>
    </row>
    <row r="745" spans="1:4" ht="27.75" customHeight="1" x14ac:dyDescent="0.25">
      <c r="A745" s="203" t="s">
        <v>9178</v>
      </c>
      <c r="B745" s="186" t="s">
        <v>9163</v>
      </c>
      <c r="C745" s="204" t="s">
        <v>709</v>
      </c>
      <c r="D745" s="204" t="s">
        <v>709</v>
      </c>
    </row>
    <row r="746" spans="1:4" ht="27.75" customHeight="1" x14ac:dyDescent="0.25">
      <c r="A746" s="203" t="s">
        <v>9179</v>
      </c>
      <c r="B746" s="186" t="s">
        <v>9165</v>
      </c>
      <c r="C746" s="204" t="s">
        <v>709</v>
      </c>
      <c r="D746" s="204" t="s">
        <v>709</v>
      </c>
    </row>
    <row r="747" spans="1:4" ht="27.75" customHeight="1" x14ac:dyDescent="0.25">
      <c r="A747" s="203" t="s">
        <v>9180</v>
      </c>
      <c r="B747" s="186" t="s">
        <v>9166</v>
      </c>
      <c r="C747" s="204" t="s">
        <v>709</v>
      </c>
      <c r="D747" s="204" t="s">
        <v>709</v>
      </c>
    </row>
    <row r="748" spans="1:4" ht="27.75" customHeight="1" x14ac:dyDescent="0.25">
      <c r="A748" s="203" t="s">
        <v>9181</v>
      </c>
      <c r="B748" s="186" t="s">
        <v>9166</v>
      </c>
      <c r="C748" s="204" t="s">
        <v>709</v>
      </c>
      <c r="D748" s="204" t="s">
        <v>709</v>
      </c>
    </row>
    <row r="749" spans="1:4" ht="27.75" customHeight="1" x14ac:dyDescent="0.25">
      <c r="A749" s="203" t="s">
        <v>9182</v>
      </c>
      <c r="B749" s="186" t="s">
        <v>9166</v>
      </c>
      <c r="C749" s="204" t="s">
        <v>709</v>
      </c>
      <c r="D749" s="204" t="s">
        <v>709</v>
      </c>
    </row>
    <row r="750" spans="1:4" ht="27.75" customHeight="1" x14ac:dyDescent="0.25">
      <c r="A750" s="203" t="s">
        <v>9183</v>
      </c>
      <c r="B750" s="186" t="s">
        <v>9166</v>
      </c>
      <c r="C750" s="204" t="s">
        <v>709</v>
      </c>
      <c r="D750" s="204" t="s">
        <v>709</v>
      </c>
    </row>
    <row r="751" spans="1:4" ht="27.75" customHeight="1" x14ac:dyDescent="0.25">
      <c r="A751" s="203" t="s">
        <v>9184</v>
      </c>
      <c r="B751" s="186" t="s">
        <v>9163</v>
      </c>
      <c r="C751" s="204" t="s">
        <v>709</v>
      </c>
      <c r="D751" s="204" t="s">
        <v>709</v>
      </c>
    </row>
    <row r="752" spans="1:4" ht="27.75" customHeight="1" x14ac:dyDescent="0.25">
      <c r="A752" s="203" t="s">
        <v>9185</v>
      </c>
      <c r="B752" s="186" t="s">
        <v>9165</v>
      </c>
      <c r="C752" s="204" t="s">
        <v>709</v>
      </c>
      <c r="D752" s="204" t="s">
        <v>709</v>
      </c>
    </row>
    <row r="753" spans="1:4" ht="27.75" customHeight="1" x14ac:dyDescent="0.25">
      <c r="A753" s="203" t="s">
        <v>9186</v>
      </c>
      <c r="B753" s="186" t="s">
        <v>9163</v>
      </c>
      <c r="C753" s="204" t="s">
        <v>709</v>
      </c>
      <c r="D753" s="204" t="s">
        <v>709</v>
      </c>
    </row>
    <row r="754" spans="1:4" ht="27.75" customHeight="1" x14ac:dyDescent="0.25">
      <c r="A754" s="203" t="s">
        <v>9187</v>
      </c>
      <c r="B754" s="186" t="s">
        <v>9164</v>
      </c>
      <c r="C754" s="204" t="s">
        <v>709</v>
      </c>
      <c r="D754" s="204" t="s">
        <v>709</v>
      </c>
    </row>
    <row r="755" spans="1:4" ht="27.75" customHeight="1" x14ac:dyDescent="0.25">
      <c r="A755" s="203" t="s">
        <v>9188</v>
      </c>
      <c r="B755" s="186" t="s">
        <v>9163</v>
      </c>
      <c r="C755" s="204" t="s">
        <v>709</v>
      </c>
      <c r="D755" s="204" t="s">
        <v>709</v>
      </c>
    </row>
    <row r="756" spans="1:4" ht="27.75" customHeight="1" x14ac:dyDescent="0.25">
      <c r="A756" s="203" t="s">
        <v>9189</v>
      </c>
      <c r="B756" s="186" t="s">
        <v>9165</v>
      </c>
      <c r="C756" s="204">
        <v>1.7222568669635847</v>
      </c>
      <c r="D756" s="204" t="s">
        <v>709</v>
      </c>
    </row>
    <row r="757" spans="1:4" ht="27.75" customHeight="1" x14ac:dyDescent="0.25">
      <c r="A757" s="203" t="s">
        <v>9190</v>
      </c>
      <c r="B757" s="186" t="s">
        <v>9164</v>
      </c>
      <c r="C757" s="204" t="s">
        <v>709</v>
      </c>
      <c r="D757" s="204" t="s">
        <v>709</v>
      </c>
    </row>
    <row r="758" spans="1:4" ht="27.75" customHeight="1" x14ac:dyDescent="0.25">
      <c r="A758" s="203" t="s">
        <v>9191</v>
      </c>
      <c r="B758" s="186" t="s">
        <v>9163</v>
      </c>
      <c r="C758" s="204" t="s">
        <v>709</v>
      </c>
      <c r="D758" s="204" t="s">
        <v>709</v>
      </c>
    </row>
    <row r="759" spans="1:4" ht="27.75" customHeight="1" x14ac:dyDescent="0.25">
      <c r="A759" s="203" t="s">
        <v>9192</v>
      </c>
      <c r="B759" s="186" t="s">
        <v>9164</v>
      </c>
      <c r="C759" s="204" t="s">
        <v>709</v>
      </c>
      <c r="D759" s="204" t="s">
        <v>709</v>
      </c>
    </row>
    <row r="760" spans="1:4" ht="27.75" customHeight="1" x14ac:dyDescent="0.25">
      <c r="A760" s="203" t="s">
        <v>9193</v>
      </c>
      <c r="B760" s="186" t="s">
        <v>9164</v>
      </c>
      <c r="C760" s="204" t="s">
        <v>709</v>
      </c>
      <c r="D760" s="204" t="s">
        <v>709</v>
      </c>
    </row>
    <row r="761" spans="1:4" ht="27.75" customHeight="1" x14ac:dyDescent="0.25">
      <c r="A761" s="203" t="s">
        <v>9194</v>
      </c>
      <c r="B761" s="186" t="s">
        <v>9163</v>
      </c>
      <c r="C761" s="204" t="s">
        <v>709</v>
      </c>
      <c r="D761" s="204" t="s">
        <v>709</v>
      </c>
    </row>
    <row r="762" spans="1:4" ht="27.75" customHeight="1" x14ac:dyDescent="0.25">
      <c r="A762" s="203" t="s">
        <v>9195</v>
      </c>
      <c r="B762" s="186" t="s">
        <v>9165</v>
      </c>
      <c r="C762" s="204" t="s">
        <v>709</v>
      </c>
      <c r="D762" s="204" t="s">
        <v>709</v>
      </c>
    </row>
  </sheetData>
  <sheetProtection selectLockedCells="1" selectUnlockedCells="1"/>
  <mergeCells count="1">
    <mergeCell ref="A2:D2"/>
  </mergeCells>
  <hyperlinks>
    <hyperlink ref="A1" location="Overview!A1" display="Back to Overview" xr:uid="{94BED9C0-31AB-4E1C-8C31-17AAE6A46B9D}"/>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7071-CF8E-48F7-874C-6B7BE7E83FA4}">
  <sheetPr>
    <pageSetUpPr fitToPage="1"/>
  </sheetPr>
  <dimension ref="A1:G312"/>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UKPN LPN Area (GSP Group _C)"</f>
        <v>Southern Electric Power Distribution plc - Effective from 1 April 2027 - Final Nodal/Zonal charges in UKPN LPN Area (GSP Group _C)</v>
      </c>
      <c r="B2" s="404"/>
      <c r="C2" s="404"/>
      <c r="D2" s="405"/>
    </row>
    <row r="3" spans="1:7" ht="60.75" customHeight="1" x14ac:dyDescent="0.25">
      <c r="A3" s="21" t="s">
        <v>801</v>
      </c>
      <c r="B3" s="21" t="s">
        <v>802</v>
      </c>
      <c r="C3" s="21" t="s">
        <v>803</v>
      </c>
      <c r="D3" s="21" t="s">
        <v>804</v>
      </c>
    </row>
    <row r="4" spans="1:7" ht="21.6" customHeight="1" x14ac:dyDescent="0.25">
      <c r="A4" s="7" t="s">
        <v>2383</v>
      </c>
      <c r="B4" s="8" t="s">
        <v>2384</v>
      </c>
      <c r="C4" s="186">
        <v>5.2100263327207763</v>
      </c>
      <c r="D4" s="186">
        <v>3.2557064819052953E-3</v>
      </c>
    </row>
    <row r="5" spans="1:7" ht="21.75" customHeight="1" x14ac:dyDescent="0.25">
      <c r="A5" s="7" t="s">
        <v>2385</v>
      </c>
      <c r="B5" s="8" t="s">
        <v>2384</v>
      </c>
      <c r="C5" s="186">
        <v>0.34981577500370098</v>
      </c>
      <c r="D5" s="186">
        <v>-2.929590305344018E-4</v>
      </c>
    </row>
    <row r="6" spans="1:7" ht="21.75" customHeight="1" x14ac:dyDescent="0.25">
      <c r="A6" s="7" t="s">
        <v>2386</v>
      </c>
      <c r="B6" s="8" t="s">
        <v>2387</v>
      </c>
      <c r="C6" s="186">
        <v>2.3838268239406348</v>
      </c>
      <c r="D6" s="186">
        <v>-1.8123474181540425E-4</v>
      </c>
    </row>
    <row r="7" spans="1:7" ht="21.75" customHeight="1" x14ac:dyDescent="0.25">
      <c r="A7" s="7" t="s">
        <v>2388</v>
      </c>
      <c r="B7" s="8" t="s">
        <v>2389</v>
      </c>
      <c r="C7" s="186">
        <v>0</v>
      </c>
      <c r="D7" s="186">
        <v>0</v>
      </c>
    </row>
    <row r="8" spans="1:7" ht="21.75" customHeight="1" x14ac:dyDescent="0.25">
      <c r="A8" s="7" t="s">
        <v>2390</v>
      </c>
      <c r="B8" s="8" t="s">
        <v>2391</v>
      </c>
      <c r="C8" s="186">
        <v>0</v>
      </c>
      <c r="D8" s="186">
        <v>9.7971282728184124E-3</v>
      </c>
    </row>
    <row r="9" spans="1:7" ht="21.75" customHeight="1" x14ac:dyDescent="0.25">
      <c r="A9" s="7" t="s">
        <v>2392</v>
      </c>
      <c r="B9" s="8" t="s">
        <v>2391</v>
      </c>
      <c r="C9" s="186">
        <v>0</v>
      </c>
      <c r="D9" s="186">
        <v>5.8944888394621957E-3</v>
      </c>
    </row>
    <row r="10" spans="1:7" ht="21.75" customHeight="1" x14ac:dyDescent="0.25">
      <c r="A10" s="7" t="s">
        <v>2393</v>
      </c>
      <c r="B10" s="8" t="s">
        <v>2394</v>
      </c>
      <c r="C10" s="186">
        <v>3.075241544349395</v>
      </c>
      <c r="D10" s="186">
        <v>11.289295750577933</v>
      </c>
    </row>
    <row r="11" spans="1:7" ht="21.75" customHeight="1" x14ac:dyDescent="0.25">
      <c r="A11" s="7" t="s">
        <v>2395</v>
      </c>
      <c r="B11" s="8" t="s">
        <v>2394</v>
      </c>
      <c r="C11" s="186">
        <v>3.0933137968698525</v>
      </c>
      <c r="D11" s="186">
        <v>8.8409186111353986</v>
      </c>
    </row>
    <row r="12" spans="1:7" ht="21.75" customHeight="1" x14ac:dyDescent="0.25">
      <c r="A12" s="7" t="s">
        <v>2396</v>
      </c>
      <c r="B12" s="8" t="s">
        <v>2397</v>
      </c>
      <c r="C12" s="186">
        <v>6.3057712754199302E-2</v>
      </c>
      <c r="D12" s="186">
        <v>0.17993939260822683</v>
      </c>
    </row>
    <row r="13" spans="1:7" ht="21.75" customHeight="1" x14ac:dyDescent="0.25">
      <c r="A13" s="7" t="s">
        <v>2398</v>
      </c>
      <c r="B13" s="8" t="s">
        <v>2397</v>
      </c>
      <c r="C13" s="186">
        <v>1.4700669904717478</v>
      </c>
      <c r="D13" s="186">
        <v>0.4718881088625333</v>
      </c>
    </row>
    <row r="14" spans="1:7" ht="21.75" customHeight="1" x14ac:dyDescent="0.25">
      <c r="A14" s="7" t="s">
        <v>2399</v>
      </c>
      <c r="B14" s="8" t="s">
        <v>2400</v>
      </c>
      <c r="C14" s="186">
        <v>0</v>
      </c>
      <c r="D14" s="186">
        <v>1.170168587184095</v>
      </c>
    </row>
    <row r="15" spans="1:7" ht="21.75" customHeight="1" x14ac:dyDescent="0.25">
      <c r="A15" s="7" t="s">
        <v>2401</v>
      </c>
      <c r="B15" s="8" t="s">
        <v>2400</v>
      </c>
      <c r="C15" s="186">
        <v>0</v>
      </c>
      <c r="D15" s="186">
        <v>1.1688223449930715</v>
      </c>
    </row>
    <row r="16" spans="1:7" ht="21.75" customHeight="1" x14ac:dyDescent="0.25">
      <c r="A16" s="7" t="s">
        <v>2402</v>
      </c>
      <c r="B16" s="8" t="s">
        <v>2400</v>
      </c>
      <c r="C16" s="186">
        <v>0</v>
      </c>
      <c r="D16" s="186">
        <v>1.1755627574666558</v>
      </c>
    </row>
    <row r="17" spans="1:4" ht="21.75" customHeight="1" x14ac:dyDescent="0.25">
      <c r="A17" s="7" t="s">
        <v>2403</v>
      </c>
      <c r="B17" s="8" t="s">
        <v>2400</v>
      </c>
      <c r="C17" s="186">
        <v>0</v>
      </c>
      <c r="D17" s="186">
        <v>1.1657891572730925</v>
      </c>
    </row>
    <row r="18" spans="1:4" ht="21.75" customHeight="1" x14ac:dyDescent="0.25">
      <c r="A18" s="7" t="s">
        <v>2404</v>
      </c>
      <c r="B18" s="8" t="s">
        <v>2405</v>
      </c>
      <c r="C18" s="186">
        <v>0</v>
      </c>
      <c r="D18" s="186">
        <v>1.7777058071349638</v>
      </c>
    </row>
    <row r="19" spans="1:4" ht="21.75" customHeight="1" x14ac:dyDescent="0.25">
      <c r="A19" s="7" t="s">
        <v>2406</v>
      </c>
      <c r="B19" s="8" t="s">
        <v>2405</v>
      </c>
      <c r="C19" s="186">
        <v>0</v>
      </c>
      <c r="D19" s="186">
        <v>1.1935036348449475</v>
      </c>
    </row>
    <row r="20" spans="1:4" ht="21.75" customHeight="1" x14ac:dyDescent="0.25">
      <c r="A20" s="7" t="s">
        <v>2407</v>
      </c>
      <c r="B20" s="8" t="s">
        <v>2408</v>
      </c>
      <c r="C20" s="186">
        <v>0</v>
      </c>
      <c r="D20" s="186">
        <v>-1.4321045274654587E-2</v>
      </c>
    </row>
    <row r="21" spans="1:4" ht="21.75" customHeight="1" x14ac:dyDescent="0.25">
      <c r="A21" s="7" t="s">
        <v>2409</v>
      </c>
      <c r="B21" s="8" t="s">
        <v>2410</v>
      </c>
      <c r="C21" s="186">
        <v>3.1627393236497778</v>
      </c>
      <c r="D21" s="186">
        <v>1.4432938713485206</v>
      </c>
    </row>
    <row r="22" spans="1:4" ht="21.75" customHeight="1" x14ac:dyDescent="0.25">
      <c r="A22" s="7" t="s">
        <v>2411</v>
      </c>
      <c r="B22" s="8" t="s">
        <v>2410</v>
      </c>
      <c r="C22" s="186">
        <v>1.5544417440461444</v>
      </c>
      <c r="D22" s="186">
        <v>2.0148360664643437</v>
      </c>
    </row>
    <row r="23" spans="1:4" ht="21.75" customHeight="1" x14ac:dyDescent="0.25">
      <c r="A23" s="7" t="s">
        <v>2412</v>
      </c>
      <c r="B23" s="8" t="s">
        <v>2413</v>
      </c>
      <c r="C23" s="186">
        <v>0</v>
      </c>
      <c r="D23" s="186">
        <v>-1.7939052210925519E-4</v>
      </c>
    </row>
    <row r="24" spans="1:4" ht="21.75" customHeight="1" x14ac:dyDescent="0.25">
      <c r="A24" s="7" t="s">
        <v>2414</v>
      </c>
      <c r="B24" s="8" t="s">
        <v>2415</v>
      </c>
      <c r="C24" s="186">
        <v>7.4737858368902274E-2</v>
      </c>
      <c r="D24" s="186">
        <v>4.3913469695430738</v>
      </c>
    </row>
    <row r="25" spans="1:4" ht="21.75" customHeight="1" x14ac:dyDescent="0.25">
      <c r="A25" s="7" t="s">
        <v>2416</v>
      </c>
      <c r="B25" s="8" t="s">
        <v>2415</v>
      </c>
      <c r="C25" s="186">
        <v>2.2532048860928876E-2</v>
      </c>
      <c r="D25" s="186">
        <v>4.7765206560752453</v>
      </c>
    </row>
    <row r="26" spans="1:4" ht="21.75" customHeight="1" x14ac:dyDescent="0.25">
      <c r="A26" s="7" t="s">
        <v>2417</v>
      </c>
      <c r="B26" s="8" t="s">
        <v>2418</v>
      </c>
      <c r="C26" s="186">
        <v>0.16193772986609112</v>
      </c>
      <c r="D26" s="186">
        <v>1.5541374085030628</v>
      </c>
    </row>
    <row r="27" spans="1:4" ht="27.75" customHeight="1" x14ac:dyDescent="0.25">
      <c r="A27" s="7" t="s">
        <v>2419</v>
      </c>
      <c r="B27" s="8" t="s">
        <v>2420</v>
      </c>
      <c r="C27" s="186">
        <v>0</v>
      </c>
      <c r="D27" s="186">
        <v>6.0178829272613352E-2</v>
      </c>
    </row>
    <row r="28" spans="1:4" ht="27.75" customHeight="1" x14ac:dyDescent="0.25">
      <c r="A28" s="7" t="s">
        <v>2421</v>
      </c>
      <c r="B28" s="8" t="s">
        <v>2420</v>
      </c>
      <c r="C28" s="186">
        <v>0</v>
      </c>
      <c r="D28" s="186">
        <v>2.7159716837390338E-2</v>
      </c>
    </row>
    <row r="29" spans="1:4" ht="27.75" customHeight="1" x14ac:dyDescent="0.25">
      <c r="A29" s="7" t="s">
        <v>2422</v>
      </c>
      <c r="B29" s="8" t="s">
        <v>2420</v>
      </c>
      <c r="C29" s="186">
        <v>0</v>
      </c>
      <c r="D29" s="186">
        <v>8.2741426603255563E-3</v>
      </c>
    </row>
    <row r="30" spans="1:4" ht="27.75" customHeight="1" x14ac:dyDescent="0.25">
      <c r="A30" s="7" t="s">
        <v>2423</v>
      </c>
      <c r="B30" s="8" t="s">
        <v>2424</v>
      </c>
      <c r="C30" s="186">
        <v>0.98739573948174042</v>
      </c>
      <c r="D30" s="186">
        <v>3.9235855589134152</v>
      </c>
    </row>
    <row r="31" spans="1:4" ht="27.75" customHeight="1" x14ac:dyDescent="0.25">
      <c r="A31" s="7" t="s">
        <v>2425</v>
      </c>
      <c r="B31" s="8" t="s">
        <v>2424</v>
      </c>
      <c r="C31" s="186">
        <v>0.84625966671409047</v>
      </c>
      <c r="D31" s="186">
        <v>3.890849558238195</v>
      </c>
    </row>
    <row r="32" spans="1:4" ht="27.75" customHeight="1" x14ac:dyDescent="0.25">
      <c r="A32" s="7" t="s">
        <v>2426</v>
      </c>
      <c r="B32" s="8" t="s">
        <v>2427</v>
      </c>
      <c r="C32" s="186">
        <v>6.3026210620461445</v>
      </c>
      <c r="D32" s="186">
        <v>2.6391496093661129</v>
      </c>
    </row>
    <row r="33" spans="1:4" ht="27.75" customHeight="1" x14ac:dyDescent="0.25">
      <c r="A33" s="7" t="s">
        <v>2428</v>
      </c>
      <c r="B33" s="8" t="s">
        <v>2429</v>
      </c>
      <c r="C33" s="186">
        <v>0</v>
      </c>
      <c r="D33" s="186">
        <v>1.494834322439567E-2</v>
      </c>
    </row>
    <row r="34" spans="1:4" ht="27.75" customHeight="1" x14ac:dyDescent="0.25">
      <c r="A34" s="7" t="s">
        <v>2430</v>
      </c>
      <c r="B34" s="8" t="s">
        <v>2429</v>
      </c>
      <c r="C34" s="186">
        <v>0</v>
      </c>
      <c r="D34" s="186">
        <v>1.4896592742934308E-2</v>
      </c>
    </row>
    <row r="35" spans="1:4" ht="27.75" customHeight="1" x14ac:dyDescent="0.25">
      <c r="A35" s="7" t="s">
        <v>2431</v>
      </c>
      <c r="B35" s="8" t="s">
        <v>2432</v>
      </c>
      <c r="C35" s="186">
        <v>8.369544532228355</v>
      </c>
      <c r="D35" s="186">
        <v>5.5026810778167776E-2</v>
      </c>
    </row>
    <row r="36" spans="1:4" ht="27.75" customHeight="1" x14ac:dyDescent="0.25">
      <c r="A36" s="7" t="s">
        <v>2433</v>
      </c>
      <c r="B36" s="8" t="s">
        <v>2432</v>
      </c>
      <c r="C36" s="186">
        <v>8.2390329790336043</v>
      </c>
      <c r="D36" s="186">
        <v>0.9456242339563824</v>
      </c>
    </row>
    <row r="37" spans="1:4" ht="27.75" customHeight="1" x14ac:dyDescent="0.25">
      <c r="A37" s="7" t="s">
        <v>2434</v>
      </c>
      <c r="B37" s="8" t="s">
        <v>2435</v>
      </c>
      <c r="C37" s="186">
        <v>0</v>
      </c>
      <c r="D37" s="186">
        <v>0.67114839944003535</v>
      </c>
    </row>
    <row r="38" spans="1:4" ht="27.75" customHeight="1" x14ac:dyDescent="0.25">
      <c r="A38" s="7" t="s">
        <v>2436</v>
      </c>
      <c r="B38" s="8" t="s">
        <v>2435</v>
      </c>
      <c r="C38" s="186">
        <v>0</v>
      </c>
      <c r="D38" s="186">
        <v>0.42808877899649783</v>
      </c>
    </row>
    <row r="39" spans="1:4" ht="27.75" customHeight="1" x14ac:dyDescent="0.25">
      <c r="A39" s="7" t="s">
        <v>2437</v>
      </c>
      <c r="B39" s="8" t="s">
        <v>2438</v>
      </c>
      <c r="C39" s="186">
        <v>2.7224304774528374</v>
      </c>
      <c r="D39" s="186">
        <v>8.1638397909715401</v>
      </c>
    </row>
    <row r="40" spans="1:4" ht="27.75" customHeight="1" x14ac:dyDescent="0.25">
      <c r="A40" s="7" t="s">
        <v>2439</v>
      </c>
      <c r="B40" s="8" t="s">
        <v>2438</v>
      </c>
      <c r="C40" s="186">
        <v>2.1106247162213734</v>
      </c>
      <c r="D40" s="186">
        <v>8.3467489433158075</v>
      </c>
    </row>
    <row r="41" spans="1:4" ht="27.75" customHeight="1" x14ac:dyDescent="0.25">
      <c r="A41" s="7" t="s">
        <v>2440</v>
      </c>
      <c r="B41" s="8" t="s">
        <v>2441</v>
      </c>
      <c r="C41" s="186">
        <v>2.7460190588391957</v>
      </c>
      <c r="D41" s="186">
        <v>17.381466206778882</v>
      </c>
    </row>
    <row r="42" spans="1:4" ht="27.75" customHeight="1" x14ac:dyDescent="0.25">
      <c r="A42" s="7" t="s">
        <v>2442</v>
      </c>
      <c r="B42" s="8" t="s">
        <v>2441</v>
      </c>
      <c r="C42" s="186">
        <v>3.3109105065386091</v>
      </c>
      <c r="D42" s="186">
        <v>19.576646228450446</v>
      </c>
    </row>
    <row r="43" spans="1:4" ht="27.75" customHeight="1" x14ac:dyDescent="0.25">
      <c r="A43" s="7" t="s">
        <v>2443</v>
      </c>
      <c r="B43" s="8" t="s">
        <v>2444</v>
      </c>
      <c r="C43" s="186">
        <v>2.6897008242644804</v>
      </c>
      <c r="D43" s="186">
        <v>2.0312774493093251</v>
      </c>
    </row>
    <row r="44" spans="1:4" ht="27.75" customHeight="1" x14ac:dyDescent="0.25">
      <c r="A44" s="7" t="s">
        <v>2445</v>
      </c>
      <c r="B44" s="8" t="s">
        <v>2444</v>
      </c>
      <c r="C44" s="186">
        <v>1.0137521757250061</v>
      </c>
      <c r="D44" s="186">
        <v>1.8819569072518061</v>
      </c>
    </row>
    <row r="45" spans="1:4" ht="27.75" customHeight="1" x14ac:dyDescent="0.25">
      <c r="A45" s="7" t="s">
        <v>2446</v>
      </c>
      <c r="B45" s="8" t="s">
        <v>2447</v>
      </c>
      <c r="C45" s="186">
        <v>6.5010367843321566</v>
      </c>
      <c r="D45" s="186">
        <v>7.9206166687566464</v>
      </c>
    </row>
    <row r="46" spans="1:4" ht="27.75" customHeight="1" x14ac:dyDescent="0.25">
      <c r="A46" s="7" t="s">
        <v>2448</v>
      </c>
      <c r="B46" s="8" t="s">
        <v>2447</v>
      </c>
      <c r="C46" s="186">
        <v>7.3187247086631722</v>
      </c>
      <c r="D46" s="186">
        <v>8.7411464155876857</v>
      </c>
    </row>
    <row r="47" spans="1:4" ht="27.75" customHeight="1" x14ac:dyDescent="0.25">
      <c r="A47" s="7" t="s">
        <v>2449</v>
      </c>
      <c r="B47" s="8" t="s">
        <v>2450</v>
      </c>
      <c r="C47" s="186">
        <v>3.8189835870266911</v>
      </c>
      <c r="D47" s="186">
        <v>4.4265459205747124</v>
      </c>
    </row>
    <row r="48" spans="1:4" ht="27.75" customHeight="1" x14ac:dyDescent="0.25">
      <c r="A48" s="7" t="s">
        <v>2451</v>
      </c>
      <c r="B48" s="8" t="s">
        <v>2450</v>
      </c>
      <c r="C48" s="186">
        <v>0.4029418189592362</v>
      </c>
      <c r="D48" s="186">
        <v>4.0788100661021263</v>
      </c>
    </row>
    <row r="49" spans="1:4" ht="27.75" customHeight="1" x14ac:dyDescent="0.25">
      <c r="A49" s="7" t="s">
        <v>2452</v>
      </c>
      <c r="B49" s="8" t="s">
        <v>2453</v>
      </c>
      <c r="C49" s="186">
        <v>0</v>
      </c>
      <c r="D49" s="186">
        <v>6.5058238991326086E-3</v>
      </c>
    </row>
    <row r="50" spans="1:4" ht="27.75" customHeight="1" x14ac:dyDescent="0.25">
      <c r="A50" s="7" t="s">
        <v>2454</v>
      </c>
      <c r="B50" s="8" t="s">
        <v>2453</v>
      </c>
      <c r="C50" s="186">
        <v>0</v>
      </c>
      <c r="D50" s="186">
        <v>4.1046977501750168E-3</v>
      </c>
    </row>
    <row r="51" spans="1:4" ht="27.75" customHeight="1" x14ac:dyDescent="0.25">
      <c r="A51" s="7" t="s">
        <v>2455</v>
      </c>
      <c r="B51" s="8" t="s">
        <v>2456</v>
      </c>
      <c r="C51" s="186">
        <v>0</v>
      </c>
      <c r="D51" s="186">
        <v>7.5714195204819825</v>
      </c>
    </row>
    <row r="52" spans="1:4" ht="27.75" customHeight="1" x14ac:dyDescent="0.25">
      <c r="A52" s="7" t="s">
        <v>2457</v>
      </c>
      <c r="B52" s="8" t="s">
        <v>2456</v>
      </c>
      <c r="C52" s="186">
        <v>0.30665245670050884</v>
      </c>
      <c r="D52" s="186">
        <v>1.463661173448876</v>
      </c>
    </row>
    <row r="53" spans="1:4" ht="27.75" customHeight="1" x14ac:dyDescent="0.25">
      <c r="A53" s="7" t="s">
        <v>2458</v>
      </c>
      <c r="B53" s="8" t="s">
        <v>2459</v>
      </c>
      <c r="C53" s="186">
        <v>0.15320040333632642</v>
      </c>
      <c r="D53" s="186">
        <v>6.9307715772031351</v>
      </c>
    </row>
    <row r="54" spans="1:4" ht="27.75" customHeight="1" x14ac:dyDescent="0.25">
      <c r="A54" s="7" t="s">
        <v>2460</v>
      </c>
      <c r="B54" s="8" t="s">
        <v>2461</v>
      </c>
      <c r="C54" s="186">
        <v>4.6771708744810327</v>
      </c>
      <c r="D54" s="186">
        <v>4.5789184418722169</v>
      </c>
    </row>
    <row r="55" spans="1:4" ht="27.75" customHeight="1" x14ac:dyDescent="0.25">
      <c r="A55" s="7" t="s">
        <v>2462</v>
      </c>
      <c r="B55" s="8" t="s">
        <v>2461</v>
      </c>
      <c r="C55" s="186">
        <v>7.507265145940595</v>
      </c>
      <c r="D55" s="186">
        <v>4.4720530539387298</v>
      </c>
    </row>
    <row r="56" spans="1:4" ht="27.75" customHeight="1" x14ac:dyDescent="0.25">
      <c r="A56" s="7" t="s">
        <v>2463</v>
      </c>
      <c r="B56" s="8" t="s">
        <v>2464</v>
      </c>
      <c r="C56" s="186">
        <v>3.1243520945488079</v>
      </c>
      <c r="D56" s="186">
        <v>1.9802374416583703</v>
      </c>
    </row>
    <row r="57" spans="1:4" ht="27.75" customHeight="1" x14ac:dyDescent="0.25">
      <c r="A57" s="7" t="s">
        <v>2465</v>
      </c>
      <c r="B57" s="8" t="s">
        <v>2464</v>
      </c>
      <c r="C57" s="186">
        <v>3.5697927889045045</v>
      </c>
      <c r="D57" s="186">
        <v>1.9338054348002798</v>
      </c>
    </row>
    <row r="58" spans="1:4" ht="27.75" customHeight="1" x14ac:dyDescent="0.25">
      <c r="A58" s="7" t="s">
        <v>990</v>
      </c>
      <c r="B58" s="8" t="s">
        <v>2466</v>
      </c>
      <c r="C58" s="186">
        <v>3.3958304497223066</v>
      </c>
      <c r="D58" s="186">
        <v>4.3048369943483209</v>
      </c>
    </row>
    <row r="59" spans="1:4" ht="27.75" customHeight="1" x14ac:dyDescent="0.25">
      <c r="A59" s="7" t="s">
        <v>2467</v>
      </c>
      <c r="B59" s="8" t="s">
        <v>2466</v>
      </c>
      <c r="C59" s="186">
        <v>3.9618783554204597</v>
      </c>
      <c r="D59" s="186">
        <v>4.7779880201433542</v>
      </c>
    </row>
    <row r="60" spans="1:4" ht="27.75" customHeight="1" x14ac:dyDescent="0.25">
      <c r="A60" s="7" t="s">
        <v>2468</v>
      </c>
      <c r="B60" s="8" t="s">
        <v>2469</v>
      </c>
      <c r="C60" s="186">
        <v>0</v>
      </c>
      <c r="D60" s="186">
        <v>1.0360430418112861E-2</v>
      </c>
    </row>
    <row r="61" spans="1:4" ht="27.75" customHeight="1" x14ac:dyDescent="0.25">
      <c r="A61" s="7" t="s">
        <v>2470</v>
      </c>
      <c r="B61" s="8" t="s">
        <v>2469</v>
      </c>
      <c r="C61" s="186">
        <v>0</v>
      </c>
      <c r="D61" s="186">
        <v>2.4638856621441847E-2</v>
      </c>
    </row>
    <row r="62" spans="1:4" ht="27.75" customHeight="1" x14ac:dyDescent="0.25">
      <c r="A62" s="7" t="s">
        <v>2471</v>
      </c>
      <c r="B62" s="8" t="s">
        <v>2469</v>
      </c>
      <c r="C62" s="186">
        <v>0</v>
      </c>
      <c r="D62" s="186">
        <v>3.6097573340647974E-3</v>
      </c>
    </row>
    <row r="63" spans="1:4" ht="27.75" customHeight="1" x14ac:dyDescent="0.25">
      <c r="A63" s="7" t="s">
        <v>2472</v>
      </c>
      <c r="B63" s="8" t="s">
        <v>2473</v>
      </c>
      <c r="C63" s="186">
        <v>0</v>
      </c>
      <c r="D63" s="186">
        <v>7.1466996623579214E-4</v>
      </c>
    </row>
    <row r="64" spans="1:4" ht="27.75" customHeight="1" x14ac:dyDescent="0.25">
      <c r="A64" s="7" t="s">
        <v>2474</v>
      </c>
      <c r="B64" s="8" t="s">
        <v>2473</v>
      </c>
      <c r="C64" s="186">
        <v>0</v>
      </c>
      <c r="D64" s="186">
        <v>3.5234463754886425E-2</v>
      </c>
    </row>
    <row r="65" spans="1:4" ht="27.75" customHeight="1" x14ac:dyDescent="0.25">
      <c r="A65" s="7" t="s">
        <v>2475</v>
      </c>
      <c r="B65" s="8" t="s">
        <v>2476</v>
      </c>
      <c r="C65" s="186">
        <v>3.3995376958559556</v>
      </c>
      <c r="D65" s="186">
        <v>10.377518124149702</v>
      </c>
    </row>
    <row r="66" spans="1:4" ht="27.75" customHeight="1" x14ac:dyDescent="0.25">
      <c r="A66" s="7" t="s">
        <v>2477</v>
      </c>
      <c r="B66" s="8" t="s">
        <v>2476</v>
      </c>
      <c r="C66" s="186">
        <v>3.3604337918941543</v>
      </c>
      <c r="D66" s="186">
        <v>8.758416900586969</v>
      </c>
    </row>
    <row r="67" spans="1:4" ht="27.75" customHeight="1" x14ac:dyDescent="0.25">
      <c r="A67" s="7" t="s">
        <v>2478</v>
      </c>
      <c r="B67" s="8" t="s">
        <v>2479</v>
      </c>
      <c r="C67" s="186">
        <v>3.0340752176057801</v>
      </c>
      <c r="D67" s="186">
        <v>10.528809783026457</v>
      </c>
    </row>
    <row r="68" spans="1:4" ht="27.75" customHeight="1" x14ac:dyDescent="0.25">
      <c r="A68" s="7" t="s">
        <v>2480</v>
      </c>
      <c r="B68" s="8" t="s">
        <v>2479</v>
      </c>
      <c r="C68" s="186">
        <v>3.0186210198717838</v>
      </c>
      <c r="D68" s="186">
        <v>10.512256111844442</v>
      </c>
    </row>
    <row r="69" spans="1:4" ht="27.75" customHeight="1" x14ac:dyDescent="0.25">
      <c r="A69" s="7" t="s">
        <v>2481</v>
      </c>
      <c r="B69" s="8" t="s">
        <v>2482</v>
      </c>
      <c r="C69" s="186">
        <v>3.5896613317782826</v>
      </c>
      <c r="D69" s="186">
        <v>7.9675614162578245</v>
      </c>
    </row>
    <row r="70" spans="1:4" ht="27.75" customHeight="1" x14ac:dyDescent="0.25">
      <c r="A70" s="7" t="s">
        <v>2483</v>
      </c>
      <c r="B70" s="8" t="s">
        <v>2482</v>
      </c>
      <c r="C70" s="186">
        <v>3.6101578139295771</v>
      </c>
      <c r="D70" s="186">
        <v>7.0846401115924715</v>
      </c>
    </row>
    <row r="71" spans="1:4" ht="27.75" customHeight="1" x14ac:dyDescent="0.25">
      <c r="A71" s="7" t="s">
        <v>2484</v>
      </c>
      <c r="B71" s="8" t="s">
        <v>2485</v>
      </c>
      <c r="C71" s="186">
        <v>3.7859281441481389</v>
      </c>
      <c r="D71" s="186">
        <v>2.6287580017126837</v>
      </c>
    </row>
    <row r="72" spans="1:4" ht="27.75" customHeight="1" x14ac:dyDescent="0.25">
      <c r="A72" s="7" t="s">
        <v>2486</v>
      </c>
      <c r="B72" s="8" t="s">
        <v>2487</v>
      </c>
      <c r="C72" s="186">
        <v>5.3997629050464724</v>
      </c>
      <c r="D72" s="186">
        <v>1.5576438615479178</v>
      </c>
    </row>
    <row r="73" spans="1:4" ht="27.75" customHeight="1" x14ac:dyDescent="0.25">
      <c r="A73" s="7" t="s">
        <v>2488</v>
      </c>
      <c r="B73" s="8" t="s">
        <v>2487</v>
      </c>
      <c r="C73" s="186">
        <v>5.4420713125449076</v>
      </c>
      <c r="D73" s="186">
        <v>0.98979537934465422</v>
      </c>
    </row>
    <row r="74" spans="1:4" ht="27.75" customHeight="1" x14ac:dyDescent="0.25">
      <c r="A74" s="7" t="s">
        <v>2489</v>
      </c>
      <c r="B74" s="8" t="s">
        <v>2490</v>
      </c>
      <c r="C74" s="186">
        <v>0</v>
      </c>
      <c r="D74" s="186">
        <v>-0.39095998451231906</v>
      </c>
    </row>
    <row r="75" spans="1:4" ht="27.75" customHeight="1" x14ac:dyDescent="0.25">
      <c r="A75" s="7" t="s">
        <v>2491</v>
      </c>
      <c r="B75" s="8" t="s">
        <v>2490</v>
      </c>
      <c r="C75" s="186">
        <v>0</v>
      </c>
      <c r="D75" s="186">
        <v>-0.37408781269627323</v>
      </c>
    </row>
    <row r="76" spans="1:4" ht="27.75" customHeight="1" x14ac:dyDescent="0.25">
      <c r="A76" s="7" t="s">
        <v>2492</v>
      </c>
      <c r="B76" s="8" t="s">
        <v>2490</v>
      </c>
      <c r="C76" s="186">
        <v>0</v>
      </c>
      <c r="D76" s="186">
        <v>-0.35694313943157907</v>
      </c>
    </row>
    <row r="77" spans="1:4" ht="27.75" customHeight="1" x14ac:dyDescent="0.25">
      <c r="A77" s="7" t="s">
        <v>2493</v>
      </c>
      <c r="B77" s="8" t="s">
        <v>2494</v>
      </c>
      <c r="C77" s="186">
        <v>2.2451600032681531</v>
      </c>
      <c r="D77" s="186">
        <v>4.076832787815782</v>
      </c>
    </row>
    <row r="78" spans="1:4" ht="27.75" customHeight="1" x14ac:dyDescent="0.25">
      <c r="A78" s="7" t="s">
        <v>2495</v>
      </c>
      <c r="B78" s="8" t="s">
        <v>2496</v>
      </c>
      <c r="C78" s="186">
        <v>0</v>
      </c>
      <c r="D78" s="186">
        <v>4.0327854153778209E-2</v>
      </c>
    </row>
    <row r="79" spans="1:4" ht="27.75" customHeight="1" x14ac:dyDescent="0.25">
      <c r="A79" s="7" t="s">
        <v>2497</v>
      </c>
      <c r="B79" s="8" t="s">
        <v>2496</v>
      </c>
      <c r="C79" s="186">
        <v>0</v>
      </c>
      <c r="D79" s="186">
        <v>2.6296433596112487E-2</v>
      </c>
    </row>
    <row r="80" spans="1:4" ht="27.75" customHeight="1" x14ac:dyDescent="0.25">
      <c r="A80" s="7" t="s">
        <v>2498</v>
      </c>
      <c r="B80" s="8" t="s">
        <v>2496</v>
      </c>
      <c r="C80" s="186">
        <v>0</v>
      </c>
      <c r="D80" s="186">
        <v>1.1047555158326162E-2</v>
      </c>
    </row>
    <row r="81" spans="1:4" ht="27.75" customHeight="1" x14ac:dyDescent="0.25">
      <c r="A81" s="7" t="s">
        <v>2499</v>
      </c>
      <c r="B81" s="8" t="s">
        <v>2500</v>
      </c>
      <c r="C81" s="186">
        <v>0</v>
      </c>
      <c r="D81" s="186">
        <v>6.2967644398373018E-2</v>
      </c>
    </row>
    <row r="82" spans="1:4" ht="27.75" customHeight="1" x14ac:dyDescent="0.25">
      <c r="A82" s="7" t="s">
        <v>2501</v>
      </c>
      <c r="B82" s="8" t="s">
        <v>2500</v>
      </c>
      <c r="C82" s="186">
        <v>0</v>
      </c>
      <c r="D82" s="186">
        <v>9.0754768516900397E-2</v>
      </c>
    </row>
    <row r="83" spans="1:4" ht="27.75" customHeight="1" x14ac:dyDescent="0.25">
      <c r="A83" s="7" t="s">
        <v>2502</v>
      </c>
      <c r="B83" s="8" t="s">
        <v>2500</v>
      </c>
      <c r="C83" s="186">
        <v>0</v>
      </c>
      <c r="D83" s="186">
        <v>4.5501297036686289E-2</v>
      </c>
    </row>
    <row r="84" spans="1:4" ht="27.75" customHeight="1" x14ac:dyDescent="0.25">
      <c r="A84" s="7" t="s">
        <v>2503</v>
      </c>
      <c r="B84" s="8" t="s">
        <v>2504</v>
      </c>
      <c r="C84" s="186">
        <v>1.7511120813196719</v>
      </c>
      <c r="D84" s="186">
        <v>3.9993665709853898</v>
      </c>
    </row>
    <row r="85" spans="1:4" ht="27.75" customHeight="1" x14ac:dyDescent="0.25">
      <c r="A85" s="7" t="s">
        <v>2505</v>
      </c>
      <c r="B85" s="8" t="s">
        <v>2506</v>
      </c>
      <c r="C85" s="186">
        <v>3.9329720913495634</v>
      </c>
      <c r="D85" s="186">
        <v>4.3736300636783465</v>
      </c>
    </row>
    <row r="86" spans="1:4" ht="27.75" customHeight="1" x14ac:dyDescent="0.25">
      <c r="A86" s="7" t="s">
        <v>2507</v>
      </c>
      <c r="B86" s="8" t="s">
        <v>2506</v>
      </c>
      <c r="C86" s="186">
        <v>3.885793456226601</v>
      </c>
      <c r="D86" s="186">
        <v>4.3759936873281209</v>
      </c>
    </row>
    <row r="87" spans="1:4" ht="27.75" customHeight="1" x14ac:dyDescent="0.25">
      <c r="A87" s="7" t="s">
        <v>2508</v>
      </c>
      <c r="B87" s="8" t="s">
        <v>2509</v>
      </c>
      <c r="C87" s="186">
        <v>0</v>
      </c>
      <c r="D87" s="186">
        <v>0.64947576253912176</v>
      </c>
    </row>
    <row r="88" spans="1:4" ht="27.75" customHeight="1" x14ac:dyDescent="0.25">
      <c r="A88" s="7" t="s">
        <v>2510</v>
      </c>
      <c r="B88" s="8" t="s">
        <v>2509</v>
      </c>
      <c r="C88" s="186">
        <v>0</v>
      </c>
      <c r="D88" s="186">
        <v>0.35770295535292435</v>
      </c>
    </row>
    <row r="89" spans="1:4" ht="27.75" customHeight="1" x14ac:dyDescent="0.25">
      <c r="A89" s="7" t="s">
        <v>2511</v>
      </c>
      <c r="B89" s="8" t="s">
        <v>2509</v>
      </c>
      <c r="C89" s="186">
        <v>0</v>
      </c>
      <c r="D89" s="186">
        <v>0.30619655982943883</v>
      </c>
    </row>
    <row r="90" spans="1:4" ht="27.75" customHeight="1" x14ac:dyDescent="0.25">
      <c r="A90" s="7" t="s">
        <v>2512</v>
      </c>
      <c r="B90" s="8" t="s">
        <v>2513</v>
      </c>
      <c r="C90" s="186">
        <v>2.8425646635006454</v>
      </c>
      <c r="D90" s="186">
        <v>1.6131271372367528</v>
      </c>
    </row>
    <row r="91" spans="1:4" ht="27.75" customHeight="1" x14ac:dyDescent="0.25">
      <c r="A91" s="7" t="s">
        <v>2514</v>
      </c>
      <c r="B91" s="8" t="s">
        <v>2513</v>
      </c>
      <c r="C91" s="186">
        <v>3.4098770004876648</v>
      </c>
      <c r="D91" s="186">
        <v>1.167518604068591</v>
      </c>
    </row>
    <row r="92" spans="1:4" ht="27.75" customHeight="1" x14ac:dyDescent="0.25">
      <c r="A92" s="7" t="s">
        <v>2515</v>
      </c>
      <c r="B92" s="8" t="s">
        <v>2513</v>
      </c>
      <c r="C92" s="186">
        <v>1.824635367954631</v>
      </c>
      <c r="D92" s="186">
        <v>1.1542881623810115</v>
      </c>
    </row>
    <row r="93" spans="1:4" ht="27.75" customHeight="1" x14ac:dyDescent="0.25">
      <c r="A93" s="7" t="s">
        <v>2516</v>
      </c>
      <c r="B93" s="8" t="s">
        <v>2517</v>
      </c>
      <c r="C93" s="186">
        <v>3.3185750708845267</v>
      </c>
      <c r="D93" s="186">
        <v>0.94855420128588941</v>
      </c>
    </row>
    <row r="94" spans="1:4" ht="27.75" customHeight="1" x14ac:dyDescent="0.25">
      <c r="A94" s="7" t="s">
        <v>2518</v>
      </c>
      <c r="B94" s="8" t="s">
        <v>2517</v>
      </c>
      <c r="C94" s="186">
        <v>3.9348292858037812</v>
      </c>
      <c r="D94" s="186">
        <v>0.96007898822112214</v>
      </c>
    </row>
    <row r="95" spans="1:4" ht="27.75" customHeight="1" x14ac:dyDescent="0.25">
      <c r="A95" s="7" t="s">
        <v>2519</v>
      </c>
      <c r="B95" s="8" t="s">
        <v>2520</v>
      </c>
      <c r="C95" s="186">
        <v>2.5074647366866891</v>
      </c>
      <c r="D95" s="186">
        <v>4.0157574614094411</v>
      </c>
    </row>
    <row r="96" spans="1:4" ht="27.75" customHeight="1" x14ac:dyDescent="0.25">
      <c r="A96" s="7" t="s">
        <v>2521</v>
      </c>
      <c r="B96" s="8" t="s">
        <v>2522</v>
      </c>
      <c r="C96" s="186">
        <v>2.9648040096970432</v>
      </c>
      <c r="D96" s="186">
        <v>6.3738497436846107</v>
      </c>
    </row>
    <row r="97" spans="1:4" ht="27.75" customHeight="1" x14ac:dyDescent="0.25">
      <c r="A97" s="7" t="s">
        <v>2523</v>
      </c>
      <c r="B97" s="8" t="s">
        <v>2522</v>
      </c>
      <c r="C97" s="186">
        <v>3.6651426739885493</v>
      </c>
      <c r="D97" s="186">
        <v>6.1379452221062012</v>
      </c>
    </row>
    <row r="98" spans="1:4" ht="27.75" customHeight="1" x14ac:dyDescent="0.25">
      <c r="A98" s="7" t="s">
        <v>2524</v>
      </c>
      <c r="B98" s="8" t="s">
        <v>2525</v>
      </c>
      <c r="C98" s="186">
        <v>0.34081792916379927</v>
      </c>
      <c r="D98" s="186">
        <v>26.739949850211616</v>
      </c>
    </row>
    <row r="99" spans="1:4" ht="27.75" customHeight="1" x14ac:dyDescent="0.25">
      <c r="A99" s="7" t="s">
        <v>2526</v>
      </c>
      <c r="B99" s="8" t="s">
        <v>2525</v>
      </c>
      <c r="C99" s="186">
        <v>6.0606568371942157E-2</v>
      </c>
      <c r="D99" s="186">
        <v>22.371114652172025</v>
      </c>
    </row>
    <row r="100" spans="1:4" ht="27.75" customHeight="1" x14ac:dyDescent="0.25">
      <c r="A100" s="7" t="s">
        <v>2527</v>
      </c>
      <c r="B100" s="8" t="s">
        <v>2528</v>
      </c>
      <c r="C100" s="186">
        <v>5.5922034301151866</v>
      </c>
      <c r="D100" s="186">
        <v>2.3495593273034192</v>
      </c>
    </row>
    <row r="101" spans="1:4" ht="27.75" customHeight="1" x14ac:dyDescent="0.25">
      <c r="A101" s="7" t="s">
        <v>2529</v>
      </c>
      <c r="B101" s="8" t="s">
        <v>2528</v>
      </c>
      <c r="C101" s="186">
        <v>4.926066567309805</v>
      </c>
      <c r="D101" s="186">
        <v>2.2553672472208715</v>
      </c>
    </row>
    <row r="102" spans="1:4" ht="27.75" customHeight="1" x14ac:dyDescent="0.25">
      <c r="A102" s="7" t="s">
        <v>1698</v>
      </c>
      <c r="B102" s="8" t="s">
        <v>2530</v>
      </c>
      <c r="C102" s="186">
        <v>2.7366449563583015</v>
      </c>
      <c r="D102" s="186">
        <v>11.92965588871715</v>
      </c>
    </row>
    <row r="103" spans="1:4" ht="27.75" customHeight="1" x14ac:dyDescent="0.25">
      <c r="A103" s="7" t="s">
        <v>2531</v>
      </c>
      <c r="B103" s="8" t="s">
        <v>2532</v>
      </c>
      <c r="C103" s="186">
        <v>3.0768512312936807</v>
      </c>
      <c r="D103" s="186">
        <v>5.6228210791221915</v>
      </c>
    </row>
    <row r="104" spans="1:4" ht="27.75" customHeight="1" x14ac:dyDescent="0.25">
      <c r="A104" s="7" t="s">
        <v>2533</v>
      </c>
      <c r="B104" s="8" t="s">
        <v>2532</v>
      </c>
      <c r="C104" s="186">
        <v>3.1250995138288205</v>
      </c>
      <c r="D104" s="186">
        <v>6.467735855407966</v>
      </c>
    </row>
    <row r="105" spans="1:4" ht="27.75" customHeight="1" x14ac:dyDescent="0.25">
      <c r="A105" s="7" t="s">
        <v>2534</v>
      </c>
      <c r="B105" s="8" t="s">
        <v>2535</v>
      </c>
      <c r="C105" s="186">
        <v>0.82065998606810742</v>
      </c>
      <c r="D105" s="186">
        <v>1.0598265307059118</v>
      </c>
    </row>
    <row r="106" spans="1:4" ht="27.75" customHeight="1" x14ac:dyDescent="0.25">
      <c r="A106" s="7" t="s">
        <v>2536</v>
      </c>
      <c r="B106" s="8" t="s">
        <v>2535</v>
      </c>
      <c r="C106" s="186">
        <v>6.5352296141128585E-2</v>
      </c>
      <c r="D106" s="186">
        <v>3.7865432972485933</v>
      </c>
    </row>
    <row r="107" spans="1:4" ht="27.75" customHeight="1" x14ac:dyDescent="0.25">
      <c r="A107" s="7" t="s">
        <v>2537</v>
      </c>
      <c r="B107" s="8" t="s">
        <v>2538</v>
      </c>
      <c r="C107" s="186">
        <v>0.33032883571196592</v>
      </c>
      <c r="D107" s="186">
        <v>4.1859581742073084</v>
      </c>
    </row>
    <row r="108" spans="1:4" ht="27.75" customHeight="1" x14ac:dyDescent="0.25">
      <c r="A108" s="7" t="s">
        <v>2539</v>
      </c>
      <c r="B108" s="8" t="s">
        <v>2540</v>
      </c>
      <c r="C108" s="186">
        <v>0</v>
      </c>
      <c r="D108" s="186">
        <v>0.61236928896587028</v>
      </c>
    </row>
    <row r="109" spans="1:4" ht="27.75" customHeight="1" x14ac:dyDescent="0.25">
      <c r="A109" s="7" t="s">
        <v>2541</v>
      </c>
      <c r="B109" s="8" t="s">
        <v>2540</v>
      </c>
      <c r="C109" s="186">
        <v>0</v>
      </c>
      <c r="D109" s="186">
        <v>0.15253081633443061</v>
      </c>
    </row>
    <row r="110" spans="1:4" ht="27.75" customHeight="1" x14ac:dyDescent="0.25">
      <c r="A110" s="7" t="s">
        <v>2542</v>
      </c>
      <c r="B110" s="8" t="s">
        <v>2540</v>
      </c>
      <c r="C110" s="186">
        <v>0</v>
      </c>
      <c r="D110" s="186">
        <v>0.60283444280214471</v>
      </c>
    </row>
    <row r="111" spans="1:4" ht="27.75" customHeight="1" x14ac:dyDescent="0.25">
      <c r="A111" s="7" t="s">
        <v>2543</v>
      </c>
      <c r="B111" s="8" t="s">
        <v>2544</v>
      </c>
      <c r="C111" s="186">
        <v>0</v>
      </c>
      <c r="D111" s="186">
        <v>2.4377441198301257</v>
      </c>
    </row>
    <row r="112" spans="1:4" ht="27.75" customHeight="1" x14ac:dyDescent="0.25">
      <c r="A112" s="7" t="s">
        <v>2545</v>
      </c>
      <c r="B112" s="8" t="s">
        <v>2544</v>
      </c>
      <c r="C112" s="186">
        <v>0</v>
      </c>
      <c r="D112" s="186">
        <v>1.169775556359183</v>
      </c>
    </row>
    <row r="113" spans="1:4" ht="27.75" customHeight="1" x14ac:dyDescent="0.25">
      <c r="A113" s="7" t="s">
        <v>1710</v>
      </c>
      <c r="B113" s="8" t="s">
        <v>2546</v>
      </c>
      <c r="C113" s="186">
        <v>1.5377456388385884</v>
      </c>
      <c r="D113" s="186">
        <v>5.7063644337181456</v>
      </c>
    </row>
    <row r="114" spans="1:4" ht="27.75" customHeight="1" x14ac:dyDescent="0.25">
      <c r="A114" s="7" t="s">
        <v>2547</v>
      </c>
      <c r="B114" s="8" t="s">
        <v>2548</v>
      </c>
      <c r="C114" s="186">
        <v>-1.7028402314408939E-4</v>
      </c>
      <c r="D114" s="186">
        <v>-0.41826082147313537</v>
      </c>
    </row>
    <row r="115" spans="1:4" ht="27.75" customHeight="1" x14ac:dyDescent="0.25">
      <c r="A115" s="7" t="s">
        <v>2549</v>
      </c>
      <c r="B115" s="8" t="s">
        <v>2548</v>
      </c>
      <c r="C115" s="186">
        <v>1.6669447442358104E-4</v>
      </c>
      <c r="D115" s="186">
        <v>0.21074485660095271</v>
      </c>
    </row>
    <row r="116" spans="1:4" ht="27.75" customHeight="1" x14ac:dyDescent="0.25">
      <c r="A116" s="7" t="s">
        <v>2550</v>
      </c>
      <c r="B116" s="8" t="s">
        <v>2548</v>
      </c>
      <c r="C116" s="186">
        <v>1.1408681869594039E-4</v>
      </c>
      <c r="D116" s="186">
        <v>0.2065020791935015</v>
      </c>
    </row>
    <row r="117" spans="1:4" ht="27.75" customHeight="1" x14ac:dyDescent="0.25">
      <c r="A117" s="7" t="s">
        <v>2551</v>
      </c>
      <c r="B117" s="8" t="s">
        <v>2552</v>
      </c>
      <c r="C117" s="186">
        <v>0</v>
      </c>
      <c r="D117" s="186">
        <v>0.17772607369588259</v>
      </c>
    </row>
    <row r="118" spans="1:4" ht="27.75" customHeight="1" x14ac:dyDescent="0.25">
      <c r="A118" s="7" t="s">
        <v>2553</v>
      </c>
      <c r="B118" s="8" t="s">
        <v>2552</v>
      </c>
      <c r="C118" s="186">
        <v>0</v>
      </c>
      <c r="D118" s="186">
        <v>8.2590987954335823E-2</v>
      </c>
    </row>
    <row r="119" spans="1:4" ht="27.75" customHeight="1" x14ac:dyDescent="0.25">
      <c r="A119" s="7" t="s">
        <v>2554</v>
      </c>
      <c r="B119" s="8" t="s">
        <v>2552</v>
      </c>
      <c r="C119" s="186">
        <v>0</v>
      </c>
      <c r="D119" s="186">
        <v>2.1547394804724555E-2</v>
      </c>
    </row>
    <row r="120" spans="1:4" ht="27.75" customHeight="1" x14ac:dyDescent="0.25">
      <c r="A120" s="7" t="s">
        <v>2555</v>
      </c>
      <c r="B120" s="8" t="s">
        <v>2556</v>
      </c>
      <c r="C120" s="186">
        <v>-1.2076750035517223E-4</v>
      </c>
      <c r="D120" s="186">
        <v>-9.2679494926389827E-4</v>
      </c>
    </row>
    <row r="121" spans="1:4" ht="27.75" customHeight="1" x14ac:dyDescent="0.25">
      <c r="A121" s="7" t="s">
        <v>2557</v>
      </c>
      <c r="B121" s="8" t="s">
        <v>2556</v>
      </c>
      <c r="C121" s="186">
        <v>-1.1799264479837466E-4</v>
      </c>
      <c r="D121" s="186">
        <v>-0.27261322564119672</v>
      </c>
    </row>
    <row r="122" spans="1:4" ht="27.75" customHeight="1" x14ac:dyDescent="0.25">
      <c r="A122" s="7" t="s">
        <v>2558</v>
      </c>
      <c r="B122" s="8" t="s">
        <v>2556</v>
      </c>
      <c r="C122" s="186">
        <v>1.1059999926004032E-4</v>
      </c>
      <c r="D122" s="186">
        <v>0.2417449362219517</v>
      </c>
    </row>
    <row r="123" spans="1:4" ht="27.75" customHeight="1" x14ac:dyDescent="0.25">
      <c r="A123" s="7" t="s">
        <v>2559</v>
      </c>
      <c r="B123" s="8" t="s">
        <v>2560</v>
      </c>
      <c r="C123" s="186">
        <v>3.1007599884682135</v>
      </c>
      <c r="D123" s="186">
        <v>2.8770404408437167</v>
      </c>
    </row>
    <row r="124" spans="1:4" ht="27.75" customHeight="1" x14ac:dyDescent="0.25">
      <c r="A124" s="7" t="s">
        <v>2561</v>
      </c>
      <c r="B124" s="8" t="s">
        <v>2562</v>
      </c>
      <c r="C124" s="186">
        <v>3.0068875717986279</v>
      </c>
      <c r="D124" s="186">
        <v>4.199228724432766</v>
      </c>
    </row>
    <row r="125" spans="1:4" ht="27.75" customHeight="1" x14ac:dyDescent="0.25">
      <c r="A125" s="7" t="s">
        <v>2563</v>
      </c>
      <c r="B125" s="8" t="s">
        <v>2562</v>
      </c>
      <c r="C125" s="186">
        <v>3.2045822110372746</v>
      </c>
      <c r="D125" s="186">
        <v>4.1899878277928888</v>
      </c>
    </row>
    <row r="126" spans="1:4" ht="27.75" customHeight="1" x14ac:dyDescent="0.25">
      <c r="A126" s="7" t="s">
        <v>2564</v>
      </c>
      <c r="B126" s="8" t="s">
        <v>2565</v>
      </c>
      <c r="C126" s="186">
        <v>3.8336794114263721</v>
      </c>
      <c r="D126" s="186">
        <v>10.264393599532948</v>
      </c>
    </row>
    <row r="127" spans="1:4" ht="27.75" customHeight="1" x14ac:dyDescent="0.25">
      <c r="A127" s="7" t="s">
        <v>2566</v>
      </c>
      <c r="B127" s="8" t="s">
        <v>2565</v>
      </c>
      <c r="C127" s="186">
        <v>3.8422239734566137</v>
      </c>
      <c r="D127" s="186">
        <v>10.332987391379355</v>
      </c>
    </row>
    <row r="128" spans="1:4" ht="27.75" customHeight="1" x14ac:dyDescent="0.25">
      <c r="A128" s="7" t="s">
        <v>2567</v>
      </c>
      <c r="B128" s="8" t="s">
        <v>2568</v>
      </c>
      <c r="C128" s="186">
        <v>0.39906538665116165</v>
      </c>
      <c r="D128" s="186">
        <v>0.87235829723310299</v>
      </c>
    </row>
    <row r="129" spans="1:4" ht="27.75" customHeight="1" x14ac:dyDescent="0.25">
      <c r="A129" s="7" t="s">
        <v>2569</v>
      </c>
      <c r="B129" s="8" t="s">
        <v>2568</v>
      </c>
      <c r="C129" s="186">
        <v>9.7479551174866189E-2</v>
      </c>
      <c r="D129" s="186">
        <v>0.87610554966245324</v>
      </c>
    </row>
    <row r="130" spans="1:4" ht="27.75" customHeight="1" x14ac:dyDescent="0.25">
      <c r="A130" s="7" t="s">
        <v>2570</v>
      </c>
      <c r="B130" s="8" t="s">
        <v>2568</v>
      </c>
      <c r="C130" s="186">
        <v>8.3930986782227296E-2</v>
      </c>
      <c r="D130" s="186">
        <v>0.88284100252012898</v>
      </c>
    </row>
    <row r="131" spans="1:4" ht="27.75" customHeight="1" x14ac:dyDescent="0.25">
      <c r="A131" s="7" t="s">
        <v>2571</v>
      </c>
      <c r="B131" s="8" t="s">
        <v>2572</v>
      </c>
      <c r="C131" s="186">
        <v>4.4364311575239945</v>
      </c>
      <c r="D131" s="186">
        <v>16.700547293127908</v>
      </c>
    </row>
    <row r="132" spans="1:4" ht="27.75" customHeight="1" x14ac:dyDescent="0.25">
      <c r="A132" s="7" t="s">
        <v>2573</v>
      </c>
      <c r="B132" s="8" t="s">
        <v>2572</v>
      </c>
      <c r="C132" s="186">
        <v>6.0607413035760569</v>
      </c>
      <c r="D132" s="186">
        <v>21.219154644585565</v>
      </c>
    </row>
    <row r="133" spans="1:4" ht="27.75" customHeight="1" x14ac:dyDescent="0.25">
      <c r="A133" s="7" t="s">
        <v>2574</v>
      </c>
      <c r="B133" s="8" t="s">
        <v>2575</v>
      </c>
      <c r="C133" s="186">
        <v>1.722520420782875</v>
      </c>
      <c r="D133" s="186">
        <v>3.4717258800168391</v>
      </c>
    </row>
    <row r="134" spans="1:4" ht="27.75" customHeight="1" x14ac:dyDescent="0.25">
      <c r="A134" s="7" t="s">
        <v>2576</v>
      </c>
      <c r="B134" s="8" t="s">
        <v>2575</v>
      </c>
      <c r="C134" s="186">
        <v>1.7981573368610129E-2</v>
      </c>
      <c r="D134" s="186">
        <v>1.6787148140718462</v>
      </c>
    </row>
    <row r="135" spans="1:4" ht="27.75" customHeight="1" x14ac:dyDescent="0.25">
      <c r="A135" s="7" t="s">
        <v>2577</v>
      </c>
      <c r="B135" s="8" t="s">
        <v>2578</v>
      </c>
      <c r="C135" s="186">
        <v>0</v>
      </c>
      <c r="D135" s="186">
        <v>0.22128424378224279</v>
      </c>
    </row>
    <row r="136" spans="1:4" ht="27.75" customHeight="1" x14ac:dyDescent="0.25">
      <c r="A136" s="7" t="s">
        <v>2579</v>
      </c>
      <c r="B136" s="8" t="s">
        <v>2578</v>
      </c>
      <c r="C136" s="186">
        <v>0</v>
      </c>
      <c r="D136" s="186">
        <v>0.17459322691767296</v>
      </c>
    </row>
    <row r="137" spans="1:4" ht="27.75" customHeight="1" x14ac:dyDescent="0.25">
      <c r="A137" s="7" t="s">
        <v>2580</v>
      </c>
      <c r="B137" s="8" t="s">
        <v>2581</v>
      </c>
      <c r="C137" s="186">
        <v>0</v>
      </c>
      <c r="D137" s="186">
        <v>0.93146065094804142</v>
      </c>
    </row>
    <row r="138" spans="1:4" ht="27.75" customHeight="1" x14ac:dyDescent="0.25">
      <c r="A138" s="7" t="s">
        <v>2582</v>
      </c>
      <c r="B138" s="8" t="s">
        <v>2583</v>
      </c>
      <c r="C138" s="186">
        <v>5.1915086480318759</v>
      </c>
      <c r="D138" s="186">
        <v>7.7128380501342342</v>
      </c>
    </row>
    <row r="139" spans="1:4" ht="27.75" customHeight="1" x14ac:dyDescent="0.25">
      <c r="A139" s="7" t="s">
        <v>2584</v>
      </c>
      <c r="B139" s="8" t="s">
        <v>2583</v>
      </c>
      <c r="C139" s="186">
        <v>5.6317986176776298</v>
      </c>
      <c r="D139" s="186">
        <v>10.336314997353288</v>
      </c>
    </row>
    <row r="140" spans="1:4" ht="27.75" customHeight="1" x14ac:dyDescent="0.25">
      <c r="A140" s="7" t="s">
        <v>2585</v>
      </c>
      <c r="B140" s="8" t="s">
        <v>2586</v>
      </c>
      <c r="C140" s="186">
        <v>4.9280552686912475</v>
      </c>
      <c r="D140" s="186">
        <v>8.9576329697822779</v>
      </c>
    </row>
    <row r="141" spans="1:4" ht="27.75" customHeight="1" x14ac:dyDescent="0.25">
      <c r="A141" s="7" t="s">
        <v>2587</v>
      </c>
      <c r="B141" s="8" t="s">
        <v>2586</v>
      </c>
      <c r="C141" s="186">
        <v>6.1566422337599471</v>
      </c>
      <c r="D141" s="186">
        <v>9.107896988565118</v>
      </c>
    </row>
    <row r="142" spans="1:4" ht="27.75" customHeight="1" x14ac:dyDescent="0.25">
      <c r="A142" s="7" t="s">
        <v>2588</v>
      </c>
      <c r="B142" s="8" t="s">
        <v>2589</v>
      </c>
      <c r="C142" s="186">
        <v>5.512902646923183</v>
      </c>
      <c r="D142" s="186">
        <v>25.433117474942605</v>
      </c>
    </row>
    <row r="143" spans="1:4" ht="27.75" customHeight="1" x14ac:dyDescent="0.25">
      <c r="A143" s="7" t="s">
        <v>2590</v>
      </c>
      <c r="B143" s="8" t="s">
        <v>2589</v>
      </c>
      <c r="C143" s="186">
        <v>2.1445297442745526</v>
      </c>
      <c r="D143" s="186">
        <v>20.866295371394969</v>
      </c>
    </row>
    <row r="144" spans="1:4" ht="27.75" customHeight="1" x14ac:dyDescent="0.25">
      <c r="A144" s="7" t="s">
        <v>1865</v>
      </c>
      <c r="B144" s="8" t="s">
        <v>2591</v>
      </c>
      <c r="C144" s="186">
        <v>2.2903545115549129</v>
      </c>
      <c r="D144" s="186">
        <v>7.5240273205492922</v>
      </c>
    </row>
    <row r="145" spans="1:4" ht="27.75" customHeight="1" x14ac:dyDescent="0.25">
      <c r="A145" s="7" t="s">
        <v>2592</v>
      </c>
      <c r="B145" s="8" t="s">
        <v>2591</v>
      </c>
      <c r="C145" s="186">
        <v>3.2425775300425008</v>
      </c>
      <c r="D145" s="186">
        <v>15.661962451382051</v>
      </c>
    </row>
    <row r="146" spans="1:4" ht="27.75" customHeight="1" x14ac:dyDescent="0.25">
      <c r="A146" s="7" t="s">
        <v>2593</v>
      </c>
      <c r="B146" s="8" t="s">
        <v>2594</v>
      </c>
      <c r="C146" s="186">
        <v>2.2133374959193728</v>
      </c>
      <c r="D146" s="186">
        <v>1.2349366949994314</v>
      </c>
    </row>
    <row r="147" spans="1:4" ht="27.75" customHeight="1" x14ac:dyDescent="0.25">
      <c r="A147" s="7" t="s">
        <v>2595</v>
      </c>
      <c r="B147" s="8" t="s">
        <v>2594</v>
      </c>
      <c r="C147" s="186">
        <v>0.70818520834563015</v>
      </c>
      <c r="D147" s="186">
        <v>1.2403507343990432</v>
      </c>
    </row>
    <row r="148" spans="1:4" ht="27.75" customHeight="1" x14ac:dyDescent="0.25">
      <c r="A148" s="7" t="s">
        <v>2596</v>
      </c>
      <c r="B148" s="8" t="s">
        <v>2597</v>
      </c>
      <c r="C148" s="186">
        <v>0</v>
      </c>
      <c r="D148" s="186">
        <v>0.11368630951433353</v>
      </c>
    </row>
    <row r="149" spans="1:4" ht="27.75" customHeight="1" x14ac:dyDescent="0.25">
      <c r="A149" s="7" t="s">
        <v>2598</v>
      </c>
      <c r="B149" s="8" t="s">
        <v>2597</v>
      </c>
      <c r="C149" s="186">
        <v>0</v>
      </c>
      <c r="D149" s="186">
        <v>7.2707658116413582E-2</v>
      </c>
    </row>
    <row r="150" spans="1:4" ht="27.75" customHeight="1" x14ac:dyDescent="0.25">
      <c r="A150" s="7" t="s">
        <v>2599</v>
      </c>
      <c r="B150" s="8" t="s">
        <v>2600</v>
      </c>
      <c r="C150" s="186">
        <v>0</v>
      </c>
      <c r="D150" s="186">
        <v>9.0280001942628593E-4</v>
      </c>
    </row>
    <row r="151" spans="1:4" ht="27.75" customHeight="1" x14ac:dyDescent="0.25">
      <c r="A151" s="7" t="s">
        <v>2601</v>
      </c>
      <c r="B151" s="8" t="s">
        <v>2602</v>
      </c>
      <c r="C151" s="186">
        <v>6.5361162874746749E-3</v>
      </c>
      <c r="D151" s="186">
        <v>0</v>
      </c>
    </row>
    <row r="152" spans="1:4" ht="27.75" customHeight="1" x14ac:dyDescent="0.25">
      <c r="A152" s="7" t="s">
        <v>2603</v>
      </c>
      <c r="B152" s="8" t="s">
        <v>2602</v>
      </c>
      <c r="C152" s="186">
        <v>-4.5373960282362857E-3</v>
      </c>
      <c r="D152" s="186">
        <v>0</v>
      </c>
    </row>
    <row r="153" spans="1:4" ht="27.75" customHeight="1" x14ac:dyDescent="0.25">
      <c r="A153" s="7" t="s">
        <v>2604</v>
      </c>
      <c r="B153" s="8" t="s">
        <v>2605</v>
      </c>
      <c r="C153" s="186">
        <v>2.4640556576893675</v>
      </c>
      <c r="D153" s="186">
        <v>6.5125980790566107</v>
      </c>
    </row>
    <row r="154" spans="1:4" ht="27.75" customHeight="1" x14ac:dyDescent="0.25">
      <c r="A154" s="7" t="s">
        <v>2606</v>
      </c>
      <c r="B154" s="8" t="s">
        <v>2605</v>
      </c>
      <c r="C154" s="186">
        <v>2.1344646668919376</v>
      </c>
      <c r="D154" s="186">
        <v>6.2467201403364605</v>
      </c>
    </row>
    <row r="155" spans="1:4" ht="27.75" customHeight="1" x14ac:dyDescent="0.25">
      <c r="A155" s="7" t="s">
        <v>2607</v>
      </c>
      <c r="B155" s="8" t="s">
        <v>2608</v>
      </c>
      <c r="C155" s="186">
        <v>1.379756428223665</v>
      </c>
      <c r="D155" s="186">
        <v>0.10556914453829269</v>
      </c>
    </row>
    <row r="156" spans="1:4" ht="27.75" customHeight="1" x14ac:dyDescent="0.25">
      <c r="A156" s="7" t="s">
        <v>2609</v>
      </c>
      <c r="B156" s="8" t="s">
        <v>2610</v>
      </c>
      <c r="C156" s="186">
        <v>0</v>
      </c>
      <c r="D156" s="186">
        <v>0.28523016510292415</v>
      </c>
    </row>
    <row r="157" spans="1:4" ht="27.75" customHeight="1" x14ac:dyDescent="0.25">
      <c r="A157" s="7" t="s">
        <v>2611</v>
      </c>
      <c r="B157" s="8" t="s">
        <v>2610</v>
      </c>
      <c r="C157" s="186">
        <v>0</v>
      </c>
      <c r="D157" s="186">
        <v>0.29636586391530356</v>
      </c>
    </row>
    <row r="158" spans="1:4" ht="27.75" customHeight="1" x14ac:dyDescent="0.25">
      <c r="A158" s="7" t="s">
        <v>2612</v>
      </c>
      <c r="B158" s="8" t="s">
        <v>2610</v>
      </c>
      <c r="C158" s="186">
        <v>0</v>
      </c>
      <c r="D158" s="186">
        <v>0.25830180274131809</v>
      </c>
    </row>
    <row r="159" spans="1:4" ht="27.75" customHeight="1" x14ac:dyDescent="0.25">
      <c r="A159" s="7" t="s">
        <v>2613</v>
      </c>
      <c r="B159" s="8" t="s">
        <v>2614</v>
      </c>
      <c r="C159" s="186">
        <v>3.3707621074515637</v>
      </c>
      <c r="D159" s="186">
        <v>6.0639255158726364</v>
      </c>
    </row>
    <row r="160" spans="1:4" ht="27.75" customHeight="1" x14ac:dyDescent="0.25">
      <c r="A160" s="7" t="s">
        <v>2615</v>
      </c>
      <c r="B160" s="8" t="s">
        <v>2614</v>
      </c>
      <c r="C160" s="186">
        <v>3.3599370116443232</v>
      </c>
      <c r="D160" s="186">
        <v>4.053562700675756</v>
      </c>
    </row>
    <row r="161" spans="1:4" ht="27.75" customHeight="1" x14ac:dyDescent="0.25">
      <c r="A161" s="7" t="s">
        <v>2616</v>
      </c>
      <c r="B161" s="8" t="s">
        <v>2617</v>
      </c>
      <c r="C161" s="186">
        <v>0</v>
      </c>
      <c r="D161" s="186">
        <v>0.87150418020275766</v>
      </c>
    </row>
    <row r="162" spans="1:4" ht="27.75" customHeight="1" x14ac:dyDescent="0.25">
      <c r="A162" s="7" t="s">
        <v>2618</v>
      </c>
      <c r="B162" s="8" t="s">
        <v>2617</v>
      </c>
      <c r="C162" s="186">
        <v>0</v>
      </c>
      <c r="D162" s="186">
        <v>0.82176775815958947</v>
      </c>
    </row>
    <row r="163" spans="1:4" ht="27.75" customHeight="1" x14ac:dyDescent="0.25">
      <c r="A163" s="7" t="s">
        <v>2619</v>
      </c>
      <c r="B163" s="8" t="s">
        <v>2617</v>
      </c>
      <c r="C163" s="186">
        <v>0</v>
      </c>
      <c r="D163" s="186">
        <v>0.82334874649666334</v>
      </c>
    </row>
    <row r="164" spans="1:4" ht="27.75" customHeight="1" x14ac:dyDescent="0.25">
      <c r="A164" s="7" t="s">
        <v>2620</v>
      </c>
      <c r="B164" s="8" t="s">
        <v>2621</v>
      </c>
      <c r="C164" s="186">
        <v>3.7317405214007353</v>
      </c>
      <c r="D164" s="186">
        <v>17.36835574931791</v>
      </c>
    </row>
    <row r="165" spans="1:4" ht="27.75" customHeight="1" x14ac:dyDescent="0.25">
      <c r="A165" s="7" t="s">
        <v>2622</v>
      </c>
      <c r="B165" s="8" t="s">
        <v>2621</v>
      </c>
      <c r="C165" s="186">
        <v>6.2833214066401712</v>
      </c>
      <c r="D165" s="186">
        <v>29.090883383540536</v>
      </c>
    </row>
    <row r="166" spans="1:4" ht="27.75" customHeight="1" x14ac:dyDescent="0.25">
      <c r="A166" s="7" t="s">
        <v>2623</v>
      </c>
      <c r="B166" s="8" t="s">
        <v>2624</v>
      </c>
      <c r="C166" s="186">
        <v>0</v>
      </c>
      <c r="D166" s="186">
        <v>0</v>
      </c>
    </row>
    <row r="167" spans="1:4" ht="27.75" customHeight="1" x14ac:dyDescent="0.25">
      <c r="A167" s="7" t="s">
        <v>2625</v>
      </c>
      <c r="B167" s="8" t="s">
        <v>2626</v>
      </c>
      <c r="C167" s="186">
        <v>5.7239550366268057</v>
      </c>
      <c r="D167" s="186">
        <v>4.3180104326709969</v>
      </c>
    </row>
    <row r="168" spans="1:4" ht="27.75" customHeight="1" x14ac:dyDescent="0.25">
      <c r="A168" s="7" t="s">
        <v>2627</v>
      </c>
      <c r="B168" s="8" t="s">
        <v>2626</v>
      </c>
      <c r="C168" s="186">
        <v>7.2715395937090044</v>
      </c>
      <c r="D168" s="186">
        <v>4.3016401201813919</v>
      </c>
    </row>
    <row r="169" spans="1:4" ht="27.75" customHeight="1" x14ac:dyDescent="0.25">
      <c r="A169" s="7" t="s">
        <v>1929</v>
      </c>
      <c r="B169" s="8" t="s">
        <v>2628</v>
      </c>
      <c r="C169" s="186">
        <v>0</v>
      </c>
      <c r="D169" s="186">
        <v>2.1789398020464623</v>
      </c>
    </row>
    <row r="170" spans="1:4" ht="27.75" customHeight="1" x14ac:dyDescent="0.25">
      <c r="A170" s="7" t="s">
        <v>2629</v>
      </c>
      <c r="B170" s="8" t="s">
        <v>2628</v>
      </c>
      <c r="C170" s="186">
        <v>0</v>
      </c>
      <c r="D170" s="186">
        <v>2.011219628465128</v>
      </c>
    </row>
    <row r="171" spans="1:4" ht="27.75" customHeight="1" x14ac:dyDescent="0.25">
      <c r="A171" s="7" t="s">
        <v>2630</v>
      </c>
      <c r="B171" s="8" t="s">
        <v>2628</v>
      </c>
      <c r="C171" s="186">
        <v>0</v>
      </c>
      <c r="D171" s="186">
        <v>2.0360117816521361</v>
      </c>
    </row>
    <row r="172" spans="1:4" ht="27.75" customHeight="1" x14ac:dyDescent="0.25">
      <c r="A172" s="7" t="s">
        <v>2631</v>
      </c>
      <c r="B172" s="8" t="s">
        <v>2632</v>
      </c>
      <c r="C172" s="186">
        <v>0</v>
      </c>
      <c r="D172" s="186">
        <v>0</v>
      </c>
    </row>
    <row r="173" spans="1:4" ht="27.75" customHeight="1" x14ac:dyDescent="0.25">
      <c r="A173" s="7" t="s">
        <v>2633</v>
      </c>
      <c r="B173" s="8" t="s">
        <v>2634</v>
      </c>
      <c r="C173" s="186">
        <v>0</v>
      </c>
      <c r="D173" s="186">
        <v>0</v>
      </c>
    </row>
    <row r="174" spans="1:4" ht="27.75" customHeight="1" x14ac:dyDescent="0.25">
      <c r="A174" s="7" t="s">
        <v>2635</v>
      </c>
      <c r="B174" s="8" t="s">
        <v>2636</v>
      </c>
      <c r="C174" s="186">
        <v>0</v>
      </c>
      <c r="D174" s="186">
        <v>0</v>
      </c>
    </row>
    <row r="175" spans="1:4" ht="27.75" customHeight="1" x14ac:dyDescent="0.25">
      <c r="A175" s="7" t="s">
        <v>2637</v>
      </c>
      <c r="B175" s="8" t="s">
        <v>2638</v>
      </c>
      <c r="C175" s="186">
        <v>0</v>
      </c>
      <c r="D175" s="186">
        <v>-7.8057966408251996E-3</v>
      </c>
    </row>
    <row r="176" spans="1:4" ht="27.75" customHeight="1" x14ac:dyDescent="0.25">
      <c r="A176" s="7" t="s">
        <v>2639</v>
      </c>
      <c r="B176" s="8" t="s">
        <v>2640</v>
      </c>
      <c r="C176" s="186">
        <v>0</v>
      </c>
      <c r="D176" s="186">
        <v>1.4700885715076198E-2</v>
      </c>
    </row>
    <row r="177" spans="1:4" ht="27.75" customHeight="1" x14ac:dyDescent="0.25">
      <c r="A177" s="7" t="s">
        <v>2641</v>
      </c>
      <c r="B177" s="8" t="s">
        <v>2642</v>
      </c>
      <c r="C177" s="186">
        <v>0</v>
      </c>
      <c r="D177" s="186">
        <v>0</v>
      </c>
    </row>
    <row r="178" spans="1:4" ht="27.75" customHeight="1" x14ac:dyDescent="0.25">
      <c r="A178" s="7" t="s">
        <v>2643</v>
      </c>
      <c r="B178" s="8" t="s">
        <v>2644</v>
      </c>
      <c r="C178" s="186">
        <v>1.0954204766377939E-2</v>
      </c>
      <c r="D178" s="186">
        <v>0</v>
      </c>
    </row>
    <row r="179" spans="1:4" ht="27.75" customHeight="1" x14ac:dyDescent="0.25">
      <c r="A179" s="7" t="s">
        <v>2645</v>
      </c>
      <c r="B179" s="8" t="s">
        <v>2646</v>
      </c>
      <c r="C179" s="186">
        <v>0</v>
      </c>
      <c r="D179" s="186">
        <v>0</v>
      </c>
    </row>
    <row r="180" spans="1:4" ht="27.75" customHeight="1" x14ac:dyDescent="0.25">
      <c r="A180" s="7" t="s">
        <v>2647</v>
      </c>
      <c r="B180" s="8" t="s">
        <v>2648</v>
      </c>
      <c r="C180" s="186">
        <v>0</v>
      </c>
      <c r="D180" s="186">
        <v>1.8851750274774041E-2</v>
      </c>
    </row>
    <row r="181" spans="1:4" ht="27.75" customHeight="1" x14ac:dyDescent="0.25">
      <c r="A181" s="7" t="s">
        <v>2649</v>
      </c>
      <c r="B181" s="8" t="s">
        <v>2650</v>
      </c>
      <c r="C181" s="186">
        <v>0</v>
      </c>
      <c r="D181" s="186">
        <v>1.0247693816401345E-2</v>
      </c>
    </row>
    <row r="182" spans="1:4" ht="27.75" customHeight="1" x14ac:dyDescent="0.25">
      <c r="A182" s="7" t="s">
        <v>2651</v>
      </c>
      <c r="B182" s="8" t="s">
        <v>2652</v>
      </c>
      <c r="C182" s="186">
        <v>0</v>
      </c>
      <c r="D182" s="186">
        <v>1.8179408828505124</v>
      </c>
    </row>
    <row r="183" spans="1:4" ht="27.75" customHeight="1" x14ac:dyDescent="0.25">
      <c r="A183" s="7" t="s">
        <v>2653</v>
      </c>
      <c r="B183" s="8" t="s">
        <v>2654</v>
      </c>
      <c r="C183" s="186">
        <v>0.41812418634688014</v>
      </c>
      <c r="D183" s="186">
        <v>0.94165875797739296</v>
      </c>
    </row>
    <row r="184" spans="1:4" ht="27.75" customHeight="1" x14ac:dyDescent="0.25">
      <c r="A184" s="7" t="s">
        <v>2655</v>
      </c>
      <c r="B184" s="8" t="s">
        <v>2656</v>
      </c>
      <c r="C184" s="186">
        <v>0.41812716460858435</v>
      </c>
      <c r="D184" s="186">
        <v>0.94171247790728252</v>
      </c>
    </row>
    <row r="185" spans="1:4" ht="27.75" customHeight="1" x14ac:dyDescent="0.25">
      <c r="A185" s="7" t="s">
        <v>2657</v>
      </c>
      <c r="B185" s="8" t="s">
        <v>2658</v>
      </c>
      <c r="C185" s="186">
        <v>0.41831896856341483</v>
      </c>
      <c r="D185" s="186">
        <v>0.94169717848193957</v>
      </c>
    </row>
    <row r="186" spans="1:4" ht="27.75" customHeight="1" x14ac:dyDescent="0.25">
      <c r="A186" s="7" t="s">
        <v>2659</v>
      </c>
      <c r="B186" s="8" t="s">
        <v>2660</v>
      </c>
      <c r="C186" s="186">
        <v>0.43443448359082415</v>
      </c>
      <c r="D186" s="186">
        <v>0.90334028450895021</v>
      </c>
    </row>
    <row r="187" spans="1:4" ht="27.75" customHeight="1" x14ac:dyDescent="0.25">
      <c r="A187" s="7" t="s">
        <v>2661</v>
      </c>
      <c r="B187" s="8" t="s">
        <v>2662</v>
      </c>
      <c r="C187" s="186">
        <v>0.43462684420182662</v>
      </c>
      <c r="D187" s="186">
        <v>0.91484126416059275</v>
      </c>
    </row>
    <row r="188" spans="1:4" ht="27.75" customHeight="1" x14ac:dyDescent="0.25">
      <c r="A188" s="7" t="s">
        <v>2663</v>
      </c>
      <c r="B188" s="8" t="s">
        <v>2664</v>
      </c>
      <c r="C188" s="186">
        <v>0.4407870254893409</v>
      </c>
      <c r="D188" s="186">
        <v>1.1898475446952028</v>
      </c>
    </row>
    <row r="189" spans="1:4" ht="27.75" customHeight="1" x14ac:dyDescent="0.25">
      <c r="A189" s="7" t="s">
        <v>2665</v>
      </c>
      <c r="B189" s="8" t="s">
        <v>2666</v>
      </c>
      <c r="C189" s="186">
        <v>0.43873881174382567</v>
      </c>
      <c r="D189" s="186">
        <v>1.0625785465189177</v>
      </c>
    </row>
    <row r="190" spans="1:4" ht="27.75" customHeight="1" x14ac:dyDescent="0.25">
      <c r="A190" s="7" t="s">
        <v>969</v>
      </c>
      <c r="B190" s="8" t="s">
        <v>2667</v>
      </c>
      <c r="C190" s="186">
        <v>0.16193842823968929</v>
      </c>
      <c r="D190" s="186">
        <v>1.5541417457373123</v>
      </c>
    </row>
    <row r="191" spans="1:4" ht="27.75" customHeight="1" x14ac:dyDescent="0.25">
      <c r="A191" s="7" t="s">
        <v>2668</v>
      </c>
      <c r="B191" s="8" t="s">
        <v>2667</v>
      </c>
      <c r="C191" s="186">
        <v>0</v>
      </c>
      <c r="D191" s="186">
        <v>1.3589475744729034</v>
      </c>
    </row>
    <row r="192" spans="1:4" ht="27.75" customHeight="1" x14ac:dyDescent="0.25">
      <c r="A192" s="7" t="s">
        <v>2669</v>
      </c>
      <c r="B192" s="8" t="s">
        <v>2670</v>
      </c>
      <c r="C192" s="186">
        <v>0</v>
      </c>
      <c r="D192" s="186">
        <v>3.6888572391038946E-2</v>
      </c>
    </row>
    <row r="193" spans="1:4" ht="27.75" customHeight="1" x14ac:dyDescent="0.25">
      <c r="A193" s="7" t="s">
        <v>2671</v>
      </c>
      <c r="B193" s="8" t="s">
        <v>2672</v>
      </c>
      <c r="C193" s="186">
        <v>0</v>
      </c>
      <c r="D193" s="186">
        <v>0.42768770167160447</v>
      </c>
    </row>
    <row r="194" spans="1:4" ht="27.75" customHeight="1" x14ac:dyDescent="0.25">
      <c r="A194" s="7" t="s">
        <v>2673</v>
      </c>
      <c r="B194" s="8" t="s">
        <v>2672</v>
      </c>
      <c r="C194" s="186">
        <v>0</v>
      </c>
      <c r="D194" s="186">
        <v>0.42769836817843365</v>
      </c>
    </row>
    <row r="195" spans="1:4" ht="27.75" customHeight="1" x14ac:dyDescent="0.25">
      <c r="A195" s="7" t="s">
        <v>2674</v>
      </c>
      <c r="B195" s="8" t="s">
        <v>2672</v>
      </c>
      <c r="C195" s="186">
        <v>0</v>
      </c>
      <c r="D195" s="186">
        <v>0.66958247123500758</v>
      </c>
    </row>
    <row r="196" spans="1:4" ht="27.75" customHeight="1" x14ac:dyDescent="0.25">
      <c r="A196" s="7" t="s">
        <v>2675</v>
      </c>
      <c r="B196" s="8" t="s">
        <v>2672</v>
      </c>
      <c r="C196" s="186">
        <v>0</v>
      </c>
      <c r="D196" s="186">
        <v>0.66960618292089125</v>
      </c>
    </row>
    <row r="197" spans="1:4" ht="27.75" customHeight="1" x14ac:dyDescent="0.25">
      <c r="A197" s="7" t="s">
        <v>2676</v>
      </c>
      <c r="B197" s="8" t="s">
        <v>2677</v>
      </c>
      <c r="C197" s="186">
        <v>0.29449704395167442</v>
      </c>
      <c r="D197" s="186">
        <v>0.57323394682729023</v>
      </c>
    </row>
    <row r="198" spans="1:4" ht="27.75" customHeight="1" x14ac:dyDescent="0.25">
      <c r="A198" s="7" t="s">
        <v>2678</v>
      </c>
      <c r="B198" s="8" t="s">
        <v>2679</v>
      </c>
      <c r="C198" s="186">
        <v>2.0951083995074119E-4</v>
      </c>
      <c r="D198" s="186">
        <v>-0.92468076923021014</v>
      </c>
    </row>
    <row r="199" spans="1:4" ht="27.75" customHeight="1" x14ac:dyDescent="0.25">
      <c r="A199" s="7" t="s">
        <v>2680</v>
      </c>
      <c r="B199" s="8" t="s">
        <v>2681</v>
      </c>
      <c r="C199" s="186">
        <v>0</v>
      </c>
      <c r="D199" s="186">
        <v>-2.7259529699191575E-4</v>
      </c>
    </row>
    <row r="200" spans="1:4" ht="27.75" customHeight="1" x14ac:dyDescent="0.25">
      <c r="A200" s="7" t="s">
        <v>2682</v>
      </c>
      <c r="B200" s="8" t="s">
        <v>2683</v>
      </c>
      <c r="C200" s="186">
        <v>0.44195577364865407</v>
      </c>
      <c r="D200" s="186">
        <v>1.1806558605010695</v>
      </c>
    </row>
    <row r="201" spans="1:4" ht="27.75" customHeight="1" x14ac:dyDescent="0.25">
      <c r="A201" s="7" t="s">
        <v>2684</v>
      </c>
      <c r="B201" s="8" t="s">
        <v>2685</v>
      </c>
      <c r="C201" s="186">
        <v>0.4340759600622216</v>
      </c>
      <c r="D201" s="186">
        <v>0.92889627755524984</v>
      </c>
    </row>
    <row r="202" spans="1:4" ht="27.75" customHeight="1" x14ac:dyDescent="0.25">
      <c r="A202" s="7" t="s">
        <v>2686</v>
      </c>
      <c r="B202" s="8" t="s">
        <v>2687</v>
      </c>
      <c r="C202" s="186">
        <v>0.433601444299344</v>
      </c>
      <c r="D202" s="186">
        <v>0.90012401174070111</v>
      </c>
    </row>
    <row r="203" spans="1:4" ht="27.75" customHeight="1" x14ac:dyDescent="0.25">
      <c r="A203" s="7" t="s">
        <v>2688</v>
      </c>
      <c r="B203" s="8" t="s">
        <v>2689</v>
      </c>
      <c r="C203" s="186">
        <v>0</v>
      </c>
      <c r="D203" s="186">
        <v>1.3849540819970687E-2</v>
      </c>
    </row>
    <row r="204" spans="1:4" ht="27.75" customHeight="1" x14ac:dyDescent="0.25">
      <c r="A204" s="7" t="s">
        <v>2690</v>
      </c>
      <c r="B204" s="8" t="s">
        <v>2691</v>
      </c>
      <c r="C204" s="186">
        <v>0</v>
      </c>
      <c r="D204" s="186">
        <v>0</v>
      </c>
    </row>
    <row r="205" spans="1:4" ht="27.75" customHeight="1" x14ac:dyDescent="0.25">
      <c r="A205" s="7" t="s">
        <v>2692</v>
      </c>
      <c r="B205" s="8" t="s">
        <v>2693</v>
      </c>
      <c r="C205" s="186">
        <v>0</v>
      </c>
      <c r="D205" s="186">
        <v>0.93702767634002915</v>
      </c>
    </row>
    <row r="206" spans="1:4" ht="27.75" customHeight="1" x14ac:dyDescent="0.25">
      <c r="A206" s="7" t="s">
        <v>2694</v>
      </c>
      <c r="B206" s="8" t="s">
        <v>2693</v>
      </c>
      <c r="C206" s="186">
        <v>0</v>
      </c>
      <c r="D206" s="186">
        <v>0.9355927744746213</v>
      </c>
    </row>
    <row r="207" spans="1:4" ht="27.75" customHeight="1" x14ac:dyDescent="0.25">
      <c r="A207" s="7" t="s">
        <v>2695</v>
      </c>
      <c r="B207" s="8" t="s">
        <v>2696</v>
      </c>
      <c r="C207" s="186">
        <v>-1.0153920252638144E-4</v>
      </c>
      <c r="D207" s="186">
        <v>-4.4109179213380846E-2</v>
      </c>
    </row>
    <row r="208" spans="1:4" ht="27.75" customHeight="1" x14ac:dyDescent="0.25">
      <c r="A208" s="7" t="s">
        <v>2697</v>
      </c>
      <c r="B208" s="8" t="s">
        <v>2696</v>
      </c>
      <c r="C208" s="186">
        <v>9.9060605017698257E-5</v>
      </c>
      <c r="D208" s="186">
        <v>0.13064403663167268</v>
      </c>
    </row>
    <row r="209" spans="1:4" ht="27.75" customHeight="1" x14ac:dyDescent="0.25">
      <c r="A209" s="7" t="s">
        <v>2698</v>
      </c>
      <c r="B209" s="8" t="s">
        <v>2699</v>
      </c>
      <c r="C209" s="186">
        <v>0</v>
      </c>
      <c r="D209" s="186">
        <v>0.1404872972148106</v>
      </c>
    </row>
    <row r="210" spans="1:4" ht="27.75" customHeight="1" x14ac:dyDescent="0.25">
      <c r="A210" s="7" t="s">
        <v>2700</v>
      </c>
      <c r="B210" s="8" t="s">
        <v>2699</v>
      </c>
      <c r="C210" s="186">
        <v>0</v>
      </c>
      <c r="D210" s="186">
        <v>-0.21550877996517293</v>
      </c>
    </row>
    <row r="211" spans="1:4" ht="27.75" customHeight="1" x14ac:dyDescent="0.25">
      <c r="A211" s="7" t="s">
        <v>2701</v>
      </c>
      <c r="B211" s="8" t="s">
        <v>2702</v>
      </c>
      <c r="C211" s="186">
        <v>0</v>
      </c>
      <c r="D211" s="186">
        <v>0</v>
      </c>
    </row>
    <row r="212" spans="1:4" ht="27.75" customHeight="1" x14ac:dyDescent="0.25">
      <c r="A212" s="7" t="s">
        <v>2703</v>
      </c>
      <c r="B212" s="8" t="s">
        <v>2704</v>
      </c>
      <c r="C212" s="186">
        <v>0</v>
      </c>
      <c r="D212" s="186">
        <v>1.3968916578500701</v>
      </c>
    </row>
    <row r="213" spans="1:4" ht="27.75" customHeight="1" x14ac:dyDescent="0.25">
      <c r="A213" s="7" t="s">
        <v>2705</v>
      </c>
      <c r="B213" s="8" t="s">
        <v>2706</v>
      </c>
      <c r="C213" s="186">
        <v>0</v>
      </c>
      <c r="D213" s="186">
        <v>2.8575035665705196E-3</v>
      </c>
    </row>
    <row r="214" spans="1:4" ht="27.75" customHeight="1" x14ac:dyDescent="0.25">
      <c r="A214" s="7" t="s">
        <v>2707</v>
      </c>
      <c r="B214" s="8" t="s">
        <v>2708</v>
      </c>
      <c r="C214" s="186">
        <v>0</v>
      </c>
      <c r="D214" s="186">
        <v>0.86205915153112445</v>
      </c>
    </row>
    <row r="215" spans="1:4" ht="27.75" customHeight="1" x14ac:dyDescent="0.25">
      <c r="A215" s="7" t="s">
        <v>2709</v>
      </c>
      <c r="B215" s="8" t="s">
        <v>2710</v>
      </c>
      <c r="C215" s="186">
        <v>0.44259773315433582</v>
      </c>
      <c r="D215" s="186">
        <v>0.942171173332915</v>
      </c>
    </row>
    <row r="216" spans="1:4" ht="27.75" customHeight="1" x14ac:dyDescent="0.25">
      <c r="A216" s="7" t="s">
        <v>2711</v>
      </c>
      <c r="B216" s="8" t="s">
        <v>2712</v>
      </c>
      <c r="C216" s="186">
        <v>0.44326256963337496</v>
      </c>
      <c r="D216" s="186">
        <v>0.97948521029874125</v>
      </c>
    </row>
    <row r="217" spans="1:4" ht="27.75" customHeight="1" x14ac:dyDescent="0.25">
      <c r="A217" s="7" t="s">
        <v>2713</v>
      </c>
      <c r="B217" s="8" t="s">
        <v>2714</v>
      </c>
      <c r="C217" s="186">
        <v>0.41870963976871006</v>
      </c>
      <c r="D217" s="186">
        <v>0.98895264231745039</v>
      </c>
    </row>
    <row r="218" spans="1:4" ht="27.75" customHeight="1" x14ac:dyDescent="0.25">
      <c r="A218" s="7" t="s">
        <v>2715</v>
      </c>
      <c r="B218" s="8" t="s">
        <v>2716</v>
      </c>
      <c r="C218" s="186">
        <v>0.44357714240028695</v>
      </c>
      <c r="D218" s="186">
        <v>0.94766764172996232</v>
      </c>
    </row>
    <row r="219" spans="1:4" ht="27.75" customHeight="1" x14ac:dyDescent="0.25">
      <c r="A219" s="7" t="s">
        <v>2717</v>
      </c>
      <c r="B219" s="8" t="s">
        <v>2718</v>
      </c>
      <c r="C219" s="186">
        <v>0.3653658455538068</v>
      </c>
      <c r="D219" s="186">
        <v>0.9943689791511332</v>
      </c>
    </row>
    <row r="220" spans="1:4" ht="27.75" customHeight="1" x14ac:dyDescent="0.25">
      <c r="A220" s="7" t="s">
        <v>2719</v>
      </c>
      <c r="B220" s="8" t="s">
        <v>2720</v>
      </c>
      <c r="C220" s="186">
        <v>0.36535443541186174</v>
      </c>
      <c r="D220" s="186">
        <v>0.9943494838346727</v>
      </c>
    </row>
    <row r="221" spans="1:4" ht="27.75" customHeight="1" x14ac:dyDescent="0.25">
      <c r="A221" s="7" t="s">
        <v>2721</v>
      </c>
      <c r="B221" s="8" t="s">
        <v>2722</v>
      </c>
      <c r="C221" s="186">
        <v>0.36744455957339167</v>
      </c>
      <c r="D221" s="186">
        <v>0.99476925210675171</v>
      </c>
    </row>
    <row r="222" spans="1:4" ht="27.75" customHeight="1" x14ac:dyDescent="0.25">
      <c r="A222" s="7" t="s">
        <v>2723</v>
      </c>
      <c r="B222" s="8" t="s">
        <v>2724</v>
      </c>
      <c r="C222" s="186">
        <v>0.36744439484432079</v>
      </c>
      <c r="D222" s="186">
        <v>0.99476925390954851</v>
      </c>
    </row>
    <row r="223" spans="1:4" ht="27.75" customHeight="1" x14ac:dyDescent="0.25">
      <c r="A223" s="7" t="s">
        <v>2725</v>
      </c>
      <c r="B223" s="8" t="s">
        <v>2726</v>
      </c>
      <c r="C223" s="186">
        <v>0.36740326339147555</v>
      </c>
      <c r="D223" s="186">
        <v>0.99476842258310905</v>
      </c>
    </row>
    <row r="224" spans="1:4" ht="27.75" customHeight="1" x14ac:dyDescent="0.25">
      <c r="A224" s="7" t="s">
        <v>2727</v>
      </c>
      <c r="B224" s="8" t="s">
        <v>2728</v>
      </c>
      <c r="C224" s="186">
        <v>0.36734853520710964</v>
      </c>
      <c r="D224" s="186">
        <v>0.99476594056594059</v>
      </c>
    </row>
    <row r="225" spans="1:4" ht="27.75" customHeight="1" x14ac:dyDescent="0.25">
      <c r="A225" s="7" t="s">
        <v>2729</v>
      </c>
      <c r="B225" s="8" t="s">
        <v>2730</v>
      </c>
      <c r="C225" s="186">
        <v>0.43710486813425514</v>
      </c>
      <c r="D225" s="186">
        <v>0.93717302615055442</v>
      </c>
    </row>
    <row r="226" spans="1:4" ht="27.75" customHeight="1" x14ac:dyDescent="0.25">
      <c r="A226" s="7" t="s">
        <v>2731</v>
      </c>
      <c r="B226" s="8" t="s">
        <v>2732</v>
      </c>
      <c r="C226" s="186">
        <v>0.43635991494564064</v>
      </c>
      <c r="D226" s="186">
        <v>0.93098815877356289</v>
      </c>
    </row>
    <row r="227" spans="1:4" ht="27.75" customHeight="1" x14ac:dyDescent="0.25">
      <c r="A227" s="7" t="s">
        <v>2733</v>
      </c>
      <c r="B227" s="8" t="s">
        <v>2734</v>
      </c>
      <c r="C227" s="186">
        <v>0.43766015482596204</v>
      </c>
      <c r="D227" s="186">
        <v>0.94799052344036183</v>
      </c>
    </row>
    <row r="228" spans="1:4" ht="27.75" customHeight="1" x14ac:dyDescent="0.25">
      <c r="A228" s="7" t="s">
        <v>2735</v>
      </c>
      <c r="B228" s="8" t="s">
        <v>2736</v>
      </c>
      <c r="C228" s="186">
        <v>0.41814534926079372</v>
      </c>
      <c r="D228" s="186">
        <v>0.94127656840290197</v>
      </c>
    </row>
    <row r="229" spans="1:4" ht="27.75" customHeight="1" x14ac:dyDescent="0.25">
      <c r="A229" s="7" t="s">
        <v>2737</v>
      </c>
      <c r="B229" s="8" t="s">
        <v>2738</v>
      </c>
      <c r="C229" s="186">
        <v>1.0842928025574062E-6</v>
      </c>
      <c r="D229" s="186">
        <v>6.1951829961944958</v>
      </c>
    </row>
    <row r="230" spans="1:4" ht="27.75" customHeight="1" x14ac:dyDescent="0.25">
      <c r="A230" s="7" t="s">
        <v>2739</v>
      </c>
      <c r="B230" s="8" t="s">
        <v>2740</v>
      </c>
      <c r="C230" s="186">
        <v>0.43654695462226512</v>
      </c>
      <c r="D230" s="186">
        <v>0.93435577441575779</v>
      </c>
    </row>
    <row r="231" spans="1:4" ht="27.75" customHeight="1" x14ac:dyDescent="0.25">
      <c r="A231" s="7" t="s">
        <v>2741</v>
      </c>
      <c r="B231" s="8" t="s">
        <v>2742</v>
      </c>
      <c r="C231" s="186">
        <v>0.43324040132661962</v>
      </c>
      <c r="D231" s="186">
        <v>0.89156518550818864</v>
      </c>
    </row>
    <row r="232" spans="1:4" ht="27.75" customHeight="1" x14ac:dyDescent="0.25">
      <c r="A232" s="7" t="s">
        <v>2743</v>
      </c>
      <c r="B232" s="8" t="s">
        <v>2744</v>
      </c>
      <c r="C232" s="186">
        <v>0.43220863205981186</v>
      </c>
      <c r="D232" s="186">
        <v>0.87680830214453698</v>
      </c>
    </row>
    <row r="233" spans="1:4" ht="27.75" customHeight="1" x14ac:dyDescent="0.25">
      <c r="A233" s="7" t="s">
        <v>2745</v>
      </c>
      <c r="B233" s="8" t="s">
        <v>2746</v>
      </c>
      <c r="C233" s="186">
        <v>0</v>
      </c>
      <c r="D233" s="186">
        <v>1.4741165584409879E-2</v>
      </c>
    </row>
    <row r="234" spans="1:4" ht="27.75" customHeight="1" x14ac:dyDescent="0.25">
      <c r="A234" s="7" t="s">
        <v>2747</v>
      </c>
      <c r="B234" s="8" t="s">
        <v>2748</v>
      </c>
      <c r="C234" s="186">
        <v>0.18950063124925443</v>
      </c>
      <c r="D234" s="186">
        <v>0.98728436438715073</v>
      </c>
    </row>
    <row r="235" spans="1:4" ht="27.75" customHeight="1" x14ac:dyDescent="0.25">
      <c r="A235" s="7" t="s">
        <v>2749</v>
      </c>
      <c r="B235" s="8" t="s">
        <v>2748</v>
      </c>
      <c r="C235" s="186">
        <v>0.18950024473557289</v>
      </c>
      <c r="D235" s="186">
        <v>0.98728371383915881</v>
      </c>
    </row>
    <row r="236" spans="1:4" ht="27.75" customHeight="1" x14ac:dyDescent="0.25">
      <c r="A236" s="7" t="s">
        <v>2750</v>
      </c>
      <c r="B236" s="8" t="s">
        <v>2751</v>
      </c>
      <c r="C236" s="186">
        <v>2.7441034625886606E-6</v>
      </c>
      <c r="D236" s="186">
        <v>-3.3363095192889548E-4</v>
      </c>
    </row>
    <row r="237" spans="1:4" ht="27.75" customHeight="1" x14ac:dyDescent="0.25">
      <c r="A237" s="7" t="s">
        <v>2752</v>
      </c>
      <c r="B237" s="8" t="s">
        <v>2751</v>
      </c>
      <c r="C237" s="186">
        <v>2.7441034625886606E-6</v>
      </c>
      <c r="D237" s="186">
        <v>-3.3363095192889548E-4</v>
      </c>
    </row>
    <row r="238" spans="1:4" ht="27.75" customHeight="1" x14ac:dyDescent="0.25">
      <c r="A238" s="7" t="s">
        <v>2753</v>
      </c>
      <c r="B238" s="8" t="s">
        <v>2754</v>
      </c>
      <c r="C238" s="186">
        <v>0.36711167846583942</v>
      </c>
      <c r="D238" s="186">
        <v>0.99469033773318927</v>
      </c>
    </row>
    <row r="239" spans="1:4" ht="27.75" customHeight="1" x14ac:dyDescent="0.25">
      <c r="A239" s="7" t="s">
        <v>2755</v>
      </c>
      <c r="B239" s="8" t="s">
        <v>2756</v>
      </c>
      <c r="C239" s="186">
        <v>0.36683695117670356</v>
      </c>
      <c r="D239" s="186">
        <v>0.99466618770899307</v>
      </c>
    </row>
    <row r="240" spans="1:4" ht="27.75" customHeight="1" x14ac:dyDescent="0.25">
      <c r="A240" s="7" t="s">
        <v>2757</v>
      </c>
      <c r="B240" s="8" t="s">
        <v>2758</v>
      </c>
      <c r="C240" s="186">
        <v>0.49104738703023459</v>
      </c>
      <c r="D240" s="186">
        <v>0.9895394034008218</v>
      </c>
    </row>
    <row r="241" spans="1:4" ht="27.75" customHeight="1" x14ac:dyDescent="0.25">
      <c r="A241" s="7" t="s">
        <v>2759</v>
      </c>
      <c r="B241" s="8" t="s">
        <v>2760</v>
      </c>
      <c r="C241" s="186">
        <v>2.4657261405541275</v>
      </c>
      <c r="D241" s="186">
        <v>5.6174139836944708</v>
      </c>
    </row>
    <row r="242" spans="1:4" ht="27.75" customHeight="1" x14ac:dyDescent="0.25">
      <c r="A242" s="7" t="s">
        <v>2761</v>
      </c>
      <c r="B242" s="8" t="s">
        <v>2760</v>
      </c>
      <c r="C242" s="186">
        <v>2.7733387999886245</v>
      </c>
      <c r="D242" s="186">
        <v>4.9994011443450486</v>
      </c>
    </row>
    <row r="243" spans="1:4" ht="27.75" customHeight="1" x14ac:dyDescent="0.25">
      <c r="A243" s="7" t="s">
        <v>2762</v>
      </c>
      <c r="B243" s="8" t="s">
        <v>2763</v>
      </c>
      <c r="C243" s="186">
        <v>3.0749781326170331</v>
      </c>
      <c r="D243" s="186">
        <v>14.241858528079298</v>
      </c>
    </row>
    <row r="244" spans="1:4" ht="27.75" customHeight="1" x14ac:dyDescent="0.25">
      <c r="A244" s="7" t="s">
        <v>2764</v>
      </c>
      <c r="B244" s="8" t="s">
        <v>2763</v>
      </c>
      <c r="C244" s="186">
        <v>9.9155430190204716E-3</v>
      </c>
      <c r="D244" s="186">
        <v>9.3424406957895698</v>
      </c>
    </row>
    <row r="245" spans="1:4" ht="27.75" customHeight="1" x14ac:dyDescent="0.25">
      <c r="A245" s="7" t="s">
        <v>2765</v>
      </c>
      <c r="B245" s="8" t="s">
        <v>2763</v>
      </c>
      <c r="C245" s="186">
        <v>1.1805363945993292</v>
      </c>
      <c r="D245" s="186">
        <v>15.040762359056242</v>
      </c>
    </row>
    <row r="246" spans="1:4" ht="27.75" customHeight="1" x14ac:dyDescent="0.25">
      <c r="A246" s="7" t="s">
        <v>2766</v>
      </c>
      <c r="B246" s="8" t="s">
        <v>2763</v>
      </c>
      <c r="C246" s="186">
        <v>2.2080307144956074E-3</v>
      </c>
      <c r="D246" s="186">
        <v>6.959861779199942</v>
      </c>
    </row>
    <row r="247" spans="1:4" ht="27.75" customHeight="1" x14ac:dyDescent="0.25">
      <c r="A247" s="7" t="s">
        <v>2767</v>
      </c>
      <c r="B247" s="8" t="s">
        <v>2768</v>
      </c>
      <c r="C247" s="186">
        <v>0</v>
      </c>
      <c r="D247" s="186">
        <v>0.80556397647316991</v>
      </c>
    </row>
    <row r="248" spans="1:4" ht="27.75" customHeight="1" x14ac:dyDescent="0.25">
      <c r="A248" s="7" t="s">
        <v>2769</v>
      </c>
      <c r="B248" s="8" t="s">
        <v>2768</v>
      </c>
      <c r="C248" s="186">
        <v>1.3866843483411893</v>
      </c>
      <c r="D248" s="186">
        <v>12.159753883474021</v>
      </c>
    </row>
    <row r="249" spans="1:4" ht="27.75" customHeight="1" x14ac:dyDescent="0.25">
      <c r="A249" s="7" t="s">
        <v>2770</v>
      </c>
      <c r="B249" s="8" t="s">
        <v>2768</v>
      </c>
      <c r="C249" s="186">
        <v>1.1193080129377995</v>
      </c>
      <c r="D249" s="186">
        <v>13.000365214217673</v>
      </c>
    </row>
    <row r="250" spans="1:4" ht="27.75" customHeight="1" x14ac:dyDescent="0.25">
      <c r="A250" s="7" t="s">
        <v>2771</v>
      </c>
      <c r="B250" s="8" t="s">
        <v>2772</v>
      </c>
      <c r="C250" s="186">
        <v>3.7347846875052286</v>
      </c>
      <c r="D250" s="186">
        <v>15.771891413401095</v>
      </c>
    </row>
    <row r="251" spans="1:4" ht="27.75" customHeight="1" x14ac:dyDescent="0.25">
      <c r="A251" s="7" t="s">
        <v>2773</v>
      </c>
      <c r="B251" s="8" t="s">
        <v>2772</v>
      </c>
      <c r="C251" s="186">
        <v>2.9135822280337607</v>
      </c>
      <c r="D251" s="186">
        <v>15.981931314695128</v>
      </c>
    </row>
    <row r="252" spans="1:4" ht="27.75" customHeight="1" x14ac:dyDescent="0.25">
      <c r="A252" s="7" t="s">
        <v>2774</v>
      </c>
      <c r="B252" s="8" t="s">
        <v>2775</v>
      </c>
      <c r="C252" s="186">
        <v>3.4531282988415439</v>
      </c>
      <c r="D252" s="186">
        <v>3.4674844698306573</v>
      </c>
    </row>
    <row r="253" spans="1:4" ht="27.75" customHeight="1" x14ac:dyDescent="0.25">
      <c r="A253" s="7" t="s">
        <v>2776</v>
      </c>
      <c r="B253" s="8" t="s">
        <v>2775</v>
      </c>
      <c r="C253" s="186">
        <v>1.2362703066726772</v>
      </c>
      <c r="D253" s="186">
        <v>4.4176322107204689</v>
      </c>
    </row>
    <row r="254" spans="1:4" ht="27.75" customHeight="1" x14ac:dyDescent="0.25">
      <c r="A254" s="7" t="s">
        <v>2777</v>
      </c>
      <c r="B254" s="8" t="s">
        <v>2778</v>
      </c>
      <c r="C254" s="186">
        <v>4.1242243747061567</v>
      </c>
      <c r="D254" s="186">
        <v>15.476381434996426</v>
      </c>
    </row>
    <row r="255" spans="1:4" ht="27.75" customHeight="1" x14ac:dyDescent="0.25">
      <c r="A255" s="7" t="s">
        <v>2779</v>
      </c>
      <c r="B255" s="8" t="s">
        <v>2780</v>
      </c>
      <c r="C255" s="186">
        <v>0</v>
      </c>
      <c r="D255" s="186">
        <v>3.1118597130890722</v>
      </c>
    </row>
    <row r="256" spans="1:4" ht="27.75" customHeight="1" x14ac:dyDescent="0.25">
      <c r="A256" s="7" t="s">
        <v>2781</v>
      </c>
      <c r="B256" s="8" t="s">
        <v>2780</v>
      </c>
      <c r="C256" s="186">
        <v>0</v>
      </c>
      <c r="D256" s="186">
        <v>2.6412650595676506</v>
      </c>
    </row>
    <row r="257" spans="1:4" ht="27.75" customHeight="1" x14ac:dyDescent="0.25">
      <c r="A257" s="7" t="s">
        <v>2782</v>
      </c>
      <c r="B257" s="8" t="s">
        <v>2783</v>
      </c>
      <c r="C257" s="186">
        <v>2.4716235792627321</v>
      </c>
      <c r="D257" s="186">
        <v>6.9719104746597376</v>
      </c>
    </row>
    <row r="258" spans="1:4" ht="27.75" customHeight="1" x14ac:dyDescent="0.25">
      <c r="A258" s="7" t="s">
        <v>2784</v>
      </c>
      <c r="B258" s="8" t="s">
        <v>2785</v>
      </c>
      <c r="C258" s="186">
        <v>0</v>
      </c>
      <c r="D258" s="186">
        <v>0.51516228069017245</v>
      </c>
    </row>
    <row r="259" spans="1:4" ht="27.75" customHeight="1" x14ac:dyDescent="0.25">
      <c r="A259" s="7" t="s">
        <v>2786</v>
      </c>
      <c r="B259" s="8" t="s">
        <v>2785</v>
      </c>
      <c r="C259" s="186">
        <v>0</v>
      </c>
      <c r="D259" s="186">
        <v>0.25527092295229736</v>
      </c>
    </row>
    <row r="260" spans="1:4" ht="27.75" customHeight="1" x14ac:dyDescent="0.25">
      <c r="A260" s="7" t="s">
        <v>2787</v>
      </c>
      <c r="B260" s="8" t="s">
        <v>2785</v>
      </c>
      <c r="C260" s="186">
        <v>0</v>
      </c>
      <c r="D260" s="186">
        <v>3.0988049085530871E-2</v>
      </c>
    </row>
    <row r="261" spans="1:4" ht="27.75" customHeight="1" x14ac:dyDescent="0.25">
      <c r="A261" s="7" t="s">
        <v>2788</v>
      </c>
      <c r="B261" s="8" t="s">
        <v>2789</v>
      </c>
      <c r="C261" s="186">
        <v>0</v>
      </c>
      <c r="D261" s="186">
        <v>1.5508418022711279E-2</v>
      </c>
    </row>
    <row r="262" spans="1:4" ht="27.75" customHeight="1" x14ac:dyDescent="0.25">
      <c r="A262" s="7" t="s">
        <v>2790</v>
      </c>
      <c r="B262" s="8" t="s">
        <v>2789</v>
      </c>
      <c r="C262" s="186">
        <v>0</v>
      </c>
      <c r="D262" s="186">
        <v>1.5109531965042843E-2</v>
      </c>
    </row>
    <row r="263" spans="1:4" ht="27.75" customHeight="1" x14ac:dyDescent="0.25">
      <c r="A263" s="7" t="s">
        <v>2791</v>
      </c>
      <c r="B263" s="8" t="s">
        <v>2792</v>
      </c>
      <c r="C263" s="186">
        <v>0</v>
      </c>
      <c r="D263" s="186">
        <v>-1.3929395258471082</v>
      </c>
    </row>
    <row r="264" spans="1:4" ht="27.75" customHeight="1" x14ac:dyDescent="0.25">
      <c r="A264" s="7" t="s">
        <v>2793</v>
      </c>
      <c r="B264" s="8" t="s">
        <v>2792</v>
      </c>
      <c r="C264" s="186">
        <v>0</v>
      </c>
      <c r="D264" s="186">
        <v>-1.7757105494990268</v>
      </c>
    </row>
    <row r="265" spans="1:4" ht="27.75" customHeight="1" x14ac:dyDescent="0.25">
      <c r="A265" s="7" t="s">
        <v>2794</v>
      </c>
      <c r="B265" s="8" t="s">
        <v>2792</v>
      </c>
      <c r="C265" s="186">
        <v>0</v>
      </c>
      <c r="D265" s="186">
        <v>-1.7440963267893894</v>
      </c>
    </row>
    <row r="266" spans="1:4" ht="27.75" customHeight="1" x14ac:dyDescent="0.25">
      <c r="A266" s="7" t="s">
        <v>2795</v>
      </c>
      <c r="B266" s="8" t="s">
        <v>2796</v>
      </c>
      <c r="C266" s="186">
        <v>0</v>
      </c>
      <c r="D266" s="186">
        <v>1.1823926292168063</v>
      </c>
    </row>
    <row r="267" spans="1:4" ht="27.75" customHeight="1" x14ac:dyDescent="0.25">
      <c r="A267" s="7" t="s">
        <v>2797</v>
      </c>
      <c r="B267" s="8" t="s">
        <v>2796</v>
      </c>
      <c r="C267" s="186">
        <v>4.5843793688348559E-2</v>
      </c>
      <c r="D267" s="186">
        <v>1.5383715204409423</v>
      </c>
    </row>
    <row r="268" spans="1:4" ht="27.75" customHeight="1" x14ac:dyDescent="0.25">
      <c r="A268" s="7" t="s">
        <v>2798</v>
      </c>
      <c r="B268" s="8" t="s">
        <v>2799</v>
      </c>
      <c r="C268" s="186">
        <v>2.7943384434414673</v>
      </c>
      <c r="D268" s="186">
        <v>5.3606051498964877</v>
      </c>
    </row>
    <row r="269" spans="1:4" ht="27.75" customHeight="1" x14ac:dyDescent="0.25">
      <c r="A269" s="7" t="s">
        <v>2800</v>
      </c>
      <c r="B269" s="8" t="s">
        <v>2799</v>
      </c>
      <c r="C269" s="186">
        <v>2.7796360143225227</v>
      </c>
      <c r="D269" s="186">
        <v>5.3693132826060186</v>
      </c>
    </row>
    <row r="270" spans="1:4" ht="27.75" customHeight="1" x14ac:dyDescent="0.25">
      <c r="A270" s="7" t="s">
        <v>2801</v>
      </c>
      <c r="B270" s="8" t="s">
        <v>2802</v>
      </c>
      <c r="C270" s="186">
        <v>0.2508251989891021</v>
      </c>
      <c r="D270" s="186">
        <v>11.5475824620874</v>
      </c>
    </row>
    <row r="271" spans="1:4" ht="27.75" customHeight="1" x14ac:dyDescent="0.25">
      <c r="A271" s="7" t="s">
        <v>2803</v>
      </c>
      <c r="B271" s="8" t="s">
        <v>2804</v>
      </c>
      <c r="C271" s="186">
        <v>5.8447937600608206</v>
      </c>
      <c r="D271" s="186">
        <v>2.919415697574955</v>
      </c>
    </row>
    <row r="272" spans="1:4" ht="27.75" customHeight="1" x14ac:dyDescent="0.25">
      <c r="A272" s="7" t="s">
        <v>2805</v>
      </c>
      <c r="B272" s="8" t="s">
        <v>2804</v>
      </c>
      <c r="C272" s="186">
        <v>2.4060797052620657</v>
      </c>
      <c r="D272" s="186">
        <v>2.9031066013751659</v>
      </c>
    </row>
    <row r="273" spans="1:4" ht="27.75" customHeight="1" x14ac:dyDescent="0.25">
      <c r="A273" s="7" t="s">
        <v>2806</v>
      </c>
      <c r="B273" s="8" t="s">
        <v>2804</v>
      </c>
      <c r="C273" s="186">
        <v>1.0079725831501538</v>
      </c>
      <c r="D273" s="186">
        <v>3.0116103355496358</v>
      </c>
    </row>
    <row r="274" spans="1:4" ht="27.75" customHeight="1" x14ac:dyDescent="0.25">
      <c r="A274" s="7" t="s">
        <v>2807</v>
      </c>
      <c r="B274" s="8" t="s">
        <v>2808</v>
      </c>
      <c r="C274" s="186">
        <v>0</v>
      </c>
      <c r="D274" s="186">
        <v>0.46125655198130133</v>
      </c>
    </row>
    <row r="275" spans="1:4" ht="27.75" customHeight="1" x14ac:dyDescent="0.25">
      <c r="A275" s="7" t="s">
        <v>2809</v>
      </c>
      <c r="B275" s="8" t="s">
        <v>2810</v>
      </c>
      <c r="C275" s="186">
        <v>3.5253356223622188</v>
      </c>
      <c r="D275" s="186">
        <v>2.4386939602997646E-3</v>
      </c>
    </row>
    <row r="276" spans="1:4" ht="27.75" customHeight="1" x14ac:dyDescent="0.25">
      <c r="A276" s="7" t="s">
        <v>2811</v>
      </c>
      <c r="B276" s="8" t="s">
        <v>2810</v>
      </c>
      <c r="C276" s="186">
        <v>2.2087356471717627</v>
      </c>
      <c r="D276" s="186">
        <v>2.3913335698909095E-3</v>
      </c>
    </row>
    <row r="277" spans="1:4" ht="27.75" customHeight="1" x14ac:dyDescent="0.25">
      <c r="A277" s="7" t="s">
        <v>2812</v>
      </c>
      <c r="B277" s="8" t="s">
        <v>2813</v>
      </c>
      <c r="C277" s="186">
        <v>0</v>
      </c>
      <c r="D277" s="186">
        <v>1.1003035702853209E-3</v>
      </c>
    </row>
    <row r="278" spans="1:4" ht="27.75" customHeight="1" x14ac:dyDescent="0.25">
      <c r="A278" s="7" t="s">
        <v>2814</v>
      </c>
      <c r="B278" s="8" t="s">
        <v>2813</v>
      </c>
      <c r="C278" s="186">
        <v>0</v>
      </c>
      <c r="D278" s="186">
        <v>9.9169493251666067E-4</v>
      </c>
    </row>
    <row r="279" spans="1:4" ht="27.75" customHeight="1" x14ac:dyDescent="0.25">
      <c r="A279" s="7" t="s">
        <v>2815</v>
      </c>
      <c r="B279" s="8" t="s">
        <v>2816</v>
      </c>
      <c r="C279" s="186">
        <v>1.629062253741542</v>
      </c>
      <c r="D279" s="186">
        <v>1.5066894668715634</v>
      </c>
    </row>
    <row r="280" spans="1:4" ht="27.75" customHeight="1" x14ac:dyDescent="0.25">
      <c r="A280" s="7" t="s">
        <v>2817</v>
      </c>
      <c r="B280" s="8" t="s">
        <v>2816</v>
      </c>
      <c r="C280" s="186">
        <v>1.085147018068447</v>
      </c>
      <c r="D280" s="186">
        <v>1.5663027299869301</v>
      </c>
    </row>
    <row r="281" spans="1:4" ht="27.75" customHeight="1" x14ac:dyDescent="0.25">
      <c r="A281" s="7" t="s">
        <v>2818</v>
      </c>
      <c r="B281" s="8" t="s">
        <v>2819</v>
      </c>
      <c r="C281" s="186">
        <v>0.24200848626092544</v>
      </c>
      <c r="D281" s="186">
        <v>-1.725123388539181</v>
      </c>
    </row>
    <row r="282" spans="1:4" ht="27.75" customHeight="1" x14ac:dyDescent="0.25">
      <c r="A282" s="7" t="s">
        <v>2820</v>
      </c>
      <c r="B282" s="8" t="s">
        <v>2821</v>
      </c>
      <c r="C282" s="186">
        <v>0.31412761221957503</v>
      </c>
      <c r="D282" s="186">
        <v>4.228489215884732</v>
      </c>
    </row>
    <row r="283" spans="1:4" ht="27.75" customHeight="1" x14ac:dyDescent="0.25">
      <c r="A283" s="7" t="s">
        <v>2822</v>
      </c>
      <c r="B283" s="8" t="s">
        <v>2821</v>
      </c>
      <c r="C283" s="186">
        <v>0.31400695433815695</v>
      </c>
      <c r="D283" s="186">
        <v>4.2960619607206567</v>
      </c>
    </row>
    <row r="284" spans="1:4" ht="27.75" customHeight="1" x14ac:dyDescent="0.25">
      <c r="A284" s="7" t="s">
        <v>2823</v>
      </c>
      <c r="B284" s="8" t="s">
        <v>2821</v>
      </c>
      <c r="C284" s="186">
        <v>7.8705673095959522E-2</v>
      </c>
      <c r="D284" s="186">
        <v>4.2367442781975964</v>
      </c>
    </row>
    <row r="285" spans="1:4" ht="27.75" customHeight="1" x14ac:dyDescent="0.25">
      <c r="A285" s="7" t="s">
        <v>2270</v>
      </c>
      <c r="B285" s="8" t="s">
        <v>2824</v>
      </c>
      <c r="C285" s="186">
        <v>3.2936744248390704</v>
      </c>
      <c r="D285" s="186">
        <v>4.2648539438109649</v>
      </c>
    </row>
    <row r="286" spans="1:4" ht="27.75" customHeight="1" x14ac:dyDescent="0.25">
      <c r="A286" s="7" t="s">
        <v>2825</v>
      </c>
      <c r="B286" s="8" t="s">
        <v>2824</v>
      </c>
      <c r="C286" s="186">
        <v>3.9838365572444858</v>
      </c>
      <c r="D286" s="186">
        <v>4.1803718644002519</v>
      </c>
    </row>
    <row r="287" spans="1:4" ht="27.75" customHeight="1" x14ac:dyDescent="0.25">
      <c r="A287" s="7" t="s">
        <v>2826</v>
      </c>
      <c r="B287" s="8" t="s">
        <v>2827</v>
      </c>
      <c r="C287" s="186">
        <v>3.9572037197424415</v>
      </c>
      <c r="D287" s="186">
        <v>2.7410386649949579</v>
      </c>
    </row>
    <row r="288" spans="1:4" ht="27.75" customHeight="1" x14ac:dyDescent="0.25">
      <c r="A288" s="7" t="s">
        <v>2828</v>
      </c>
      <c r="B288" s="8" t="s">
        <v>2827</v>
      </c>
      <c r="C288" s="186">
        <v>5.0396336013016816</v>
      </c>
      <c r="D288" s="186">
        <v>2.2455074290096477</v>
      </c>
    </row>
    <row r="289" spans="1:4" ht="27.75" customHeight="1" x14ac:dyDescent="0.25">
      <c r="A289" s="7" t="s">
        <v>2829</v>
      </c>
      <c r="B289" s="8" t="s">
        <v>2830</v>
      </c>
      <c r="C289" s="186">
        <v>3.4334903590764294</v>
      </c>
      <c r="D289" s="186">
        <v>8.7178590097365571</v>
      </c>
    </row>
    <row r="290" spans="1:4" ht="27.75" customHeight="1" x14ac:dyDescent="0.25">
      <c r="A290" s="7" t="s">
        <v>2831</v>
      </c>
      <c r="B290" s="8" t="s">
        <v>2830</v>
      </c>
      <c r="C290" s="186">
        <v>3.3679342561023393</v>
      </c>
      <c r="D290" s="186">
        <v>10.310804735284467</v>
      </c>
    </row>
    <row r="291" spans="1:4" ht="27.75" customHeight="1" x14ac:dyDescent="0.25">
      <c r="A291" s="7" t="s">
        <v>2832</v>
      </c>
      <c r="B291" s="8" t="s">
        <v>2833</v>
      </c>
      <c r="C291" s="186">
        <v>0</v>
      </c>
      <c r="D291" s="186">
        <v>0.52807836511668649</v>
      </c>
    </row>
    <row r="292" spans="1:4" ht="27.75" customHeight="1" x14ac:dyDescent="0.25">
      <c r="A292" s="7" t="s">
        <v>2834</v>
      </c>
      <c r="B292" s="8" t="s">
        <v>2833</v>
      </c>
      <c r="C292" s="186">
        <v>0</v>
      </c>
      <c r="D292" s="186">
        <v>0.43399411700834106</v>
      </c>
    </row>
    <row r="293" spans="1:4" ht="27.75" customHeight="1" x14ac:dyDescent="0.25">
      <c r="A293" s="7" t="s">
        <v>2835</v>
      </c>
      <c r="B293" s="8" t="s">
        <v>2836</v>
      </c>
      <c r="C293" s="186">
        <v>6.6036107216579971</v>
      </c>
      <c r="D293" s="186">
        <v>4.4015145761128895</v>
      </c>
    </row>
    <row r="294" spans="1:4" ht="27.75" customHeight="1" x14ac:dyDescent="0.25">
      <c r="A294" s="7" t="s">
        <v>2837</v>
      </c>
      <c r="B294" s="8" t="s">
        <v>2836</v>
      </c>
      <c r="C294" s="186">
        <v>6.5796585913009196</v>
      </c>
      <c r="D294" s="186">
        <v>4.403035757738829</v>
      </c>
    </row>
    <row r="295" spans="1:4" ht="27.75" customHeight="1" x14ac:dyDescent="0.25">
      <c r="A295" s="7" t="s">
        <v>2309</v>
      </c>
      <c r="B295" s="8" t="s">
        <v>2838</v>
      </c>
      <c r="C295" s="186">
        <v>4.1110987551935407</v>
      </c>
      <c r="D295" s="186">
        <v>13.301131514773754</v>
      </c>
    </row>
    <row r="296" spans="1:4" ht="27.75" customHeight="1" x14ac:dyDescent="0.25">
      <c r="A296" s="7" t="s">
        <v>2839</v>
      </c>
      <c r="B296" s="8" t="s">
        <v>2838</v>
      </c>
      <c r="C296" s="186">
        <v>5.3821881500456605</v>
      </c>
      <c r="D296" s="186">
        <v>16.766663975485468</v>
      </c>
    </row>
    <row r="297" spans="1:4" ht="27.75" customHeight="1" x14ac:dyDescent="0.25">
      <c r="A297" s="7" t="s">
        <v>2840</v>
      </c>
      <c r="B297" s="8" t="s">
        <v>2841</v>
      </c>
      <c r="C297" s="186">
        <v>0</v>
      </c>
      <c r="D297" s="186">
        <v>0.25455620822581315</v>
      </c>
    </row>
    <row r="298" spans="1:4" ht="27.75" customHeight="1" x14ac:dyDescent="0.25">
      <c r="A298" s="7" t="s">
        <v>2842</v>
      </c>
      <c r="B298" s="8" t="s">
        <v>2841</v>
      </c>
      <c r="C298" s="186">
        <v>0</v>
      </c>
      <c r="D298" s="186">
        <v>0.17003404323346705</v>
      </c>
    </row>
    <row r="299" spans="1:4" ht="27.75" customHeight="1" x14ac:dyDescent="0.25">
      <c r="A299" s="7" t="s">
        <v>2843</v>
      </c>
      <c r="B299" s="8" t="s">
        <v>2841</v>
      </c>
      <c r="C299" s="186">
        <v>0</v>
      </c>
      <c r="D299" s="186">
        <v>6.1190852076617813E-2</v>
      </c>
    </row>
    <row r="300" spans="1:4" ht="27.75" customHeight="1" x14ac:dyDescent="0.25">
      <c r="A300" s="7" t="s">
        <v>2844</v>
      </c>
      <c r="B300" s="8" t="s">
        <v>2841</v>
      </c>
      <c r="C300" s="186">
        <v>0</v>
      </c>
      <c r="D300" s="186">
        <v>1.6524549235185496E-2</v>
      </c>
    </row>
    <row r="301" spans="1:4" ht="27.75" customHeight="1" x14ac:dyDescent="0.25">
      <c r="A301" s="7" t="s">
        <v>2845</v>
      </c>
      <c r="B301" s="8" t="s">
        <v>2846</v>
      </c>
      <c r="C301" s="186">
        <v>0</v>
      </c>
      <c r="D301" s="186">
        <v>9.1290354561999812E-2</v>
      </c>
    </row>
    <row r="302" spans="1:4" ht="27.75" customHeight="1" x14ac:dyDescent="0.25">
      <c r="A302" s="7" t="s">
        <v>2847</v>
      </c>
      <c r="B302" s="8" t="s">
        <v>2846</v>
      </c>
      <c r="C302" s="186">
        <v>0</v>
      </c>
      <c r="D302" s="186">
        <v>5.5505568161732466E-2</v>
      </c>
    </row>
    <row r="303" spans="1:4" ht="27.75" customHeight="1" x14ac:dyDescent="0.25">
      <c r="A303" s="7" t="s">
        <v>2848</v>
      </c>
      <c r="B303" s="8" t="s">
        <v>2846</v>
      </c>
      <c r="C303" s="186">
        <v>0.11013922216372493</v>
      </c>
      <c r="D303" s="186">
        <v>0.94282048525769091</v>
      </c>
    </row>
    <row r="304" spans="1:4" ht="27.75" customHeight="1" x14ac:dyDescent="0.25">
      <c r="A304" s="7" t="s">
        <v>2849</v>
      </c>
      <c r="B304" s="8" t="s">
        <v>2846</v>
      </c>
      <c r="C304" s="186">
        <v>8.697951080891779E-2</v>
      </c>
      <c r="D304" s="186">
        <v>0.94229719431300929</v>
      </c>
    </row>
    <row r="305" spans="1:4" ht="27.75" customHeight="1" x14ac:dyDescent="0.25">
      <c r="A305" s="7" t="s">
        <v>2850</v>
      </c>
      <c r="B305" s="8" t="s">
        <v>2851</v>
      </c>
      <c r="C305" s="186">
        <v>3.2087447740386703</v>
      </c>
      <c r="D305" s="186">
        <v>4.6226656164391349</v>
      </c>
    </row>
    <row r="306" spans="1:4" ht="27.75" customHeight="1" x14ac:dyDescent="0.25">
      <c r="A306" s="7" t="s">
        <v>2852</v>
      </c>
      <c r="B306" s="8" t="s">
        <v>2851</v>
      </c>
      <c r="C306" s="186">
        <v>3.6661195448395074</v>
      </c>
      <c r="D306" s="186">
        <v>4.304091163093994</v>
      </c>
    </row>
    <row r="307" spans="1:4" ht="27.75" customHeight="1" x14ac:dyDescent="0.25">
      <c r="A307" s="7" t="s">
        <v>2853</v>
      </c>
      <c r="B307" s="8" t="s">
        <v>2854</v>
      </c>
      <c r="C307" s="186">
        <v>2.3009054359179948</v>
      </c>
      <c r="D307" s="186">
        <v>35.855236168214851</v>
      </c>
    </row>
    <row r="308" spans="1:4" ht="27.75" customHeight="1" x14ac:dyDescent="0.25">
      <c r="A308" s="7" t="s">
        <v>2855</v>
      </c>
      <c r="B308" s="8" t="s">
        <v>2854</v>
      </c>
      <c r="C308" s="186">
        <v>1.4134945096121929</v>
      </c>
      <c r="D308" s="186">
        <v>7.5239249296718063</v>
      </c>
    </row>
    <row r="309" spans="1:4" ht="27.75" customHeight="1" x14ac:dyDescent="0.25">
      <c r="A309" s="7" t="s">
        <v>2856</v>
      </c>
      <c r="B309" s="8" t="s">
        <v>2857</v>
      </c>
      <c r="C309" s="186">
        <v>2.3648328790213284</v>
      </c>
      <c r="D309" s="186">
        <v>5.1749698335568599</v>
      </c>
    </row>
    <row r="310" spans="1:4" ht="27.75" customHeight="1" x14ac:dyDescent="0.25">
      <c r="A310" s="7" t="s">
        <v>2858</v>
      </c>
      <c r="B310" s="8" t="s">
        <v>2857</v>
      </c>
      <c r="C310" s="186">
        <v>3.6184022031368337</v>
      </c>
      <c r="D310" s="186">
        <v>6.3544134906218401</v>
      </c>
    </row>
    <row r="311" spans="1:4" ht="27.75" customHeight="1" x14ac:dyDescent="0.25">
      <c r="A311" s="7" t="s">
        <v>2859</v>
      </c>
      <c r="B311" s="8" t="s">
        <v>2860</v>
      </c>
      <c r="C311" s="186">
        <v>2.7349611042788179E-2</v>
      </c>
      <c r="D311" s="186">
        <v>-6.1629818011088458E-4</v>
      </c>
    </row>
    <row r="312" spans="1:4" ht="27.75" customHeight="1" x14ac:dyDescent="0.25">
      <c r="A312" s="7" t="s">
        <v>2861</v>
      </c>
      <c r="B312" s="8" t="s">
        <v>2862</v>
      </c>
      <c r="C312" s="186">
        <v>1.7612815606476264</v>
      </c>
      <c r="D312" s="186">
        <v>8.1442195568054618</v>
      </c>
    </row>
  </sheetData>
  <sheetProtection selectLockedCells="1" selectUnlockedCells="1"/>
  <mergeCells count="1">
    <mergeCell ref="A2:D2"/>
  </mergeCells>
  <hyperlinks>
    <hyperlink ref="A1" location="Overview!A1" display="Back to Overview" xr:uid="{DD6E0C24-5C2D-41C1-A05B-90A1B356FF5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231F-8CFE-4D0D-BC65-D2508D8360AF}">
  <sheetPr>
    <pageSetUpPr fitToPage="1"/>
  </sheetPr>
  <dimension ref="A1:G463"/>
  <sheetViews>
    <sheetView zoomScale="85" zoomScaleNormal="85" zoomScaleSheetLayoutView="100" workbookViewId="0">
      <selection activeCell="E3" sqref="E3"/>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SP Manweb Area (GSP Group _D)"</f>
        <v>Southern Electric Power Distribution plc - Effective from 1 April 2027 - Final Nodal/Zonal charges in SP Manweb Area (GSP Group _D)</v>
      </c>
      <c r="B2" s="404"/>
      <c r="C2" s="404"/>
      <c r="D2" s="405"/>
    </row>
    <row r="3" spans="1:7" ht="60.75" customHeight="1" x14ac:dyDescent="0.25">
      <c r="A3" s="21" t="s">
        <v>801</v>
      </c>
      <c r="B3" s="21" t="s">
        <v>802</v>
      </c>
      <c r="C3" s="21" t="s">
        <v>803</v>
      </c>
      <c r="D3" s="21" t="s">
        <v>804</v>
      </c>
    </row>
    <row r="4" spans="1:7" ht="21.75" customHeight="1" x14ac:dyDescent="0.25">
      <c r="A4" s="7" t="s">
        <v>2863</v>
      </c>
      <c r="B4" s="8">
        <v>1</v>
      </c>
      <c r="C4" s="8"/>
      <c r="D4" s="212">
        <v>0</v>
      </c>
    </row>
    <row r="5" spans="1:7" ht="21.75" customHeight="1" x14ac:dyDescent="0.25">
      <c r="A5" s="7" t="s">
        <v>2864</v>
      </c>
      <c r="B5" s="8">
        <v>1</v>
      </c>
      <c r="C5" s="8"/>
      <c r="D5" s="212">
        <v>0</v>
      </c>
    </row>
    <row r="6" spans="1:7" ht="21.75" customHeight="1" x14ac:dyDescent="0.25">
      <c r="A6" s="7" t="s">
        <v>2865</v>
      </c>
      <c r="B6" s="8">
        <v>1</v>
      </c>
      <c r="C6" s="8"/>
      <c r="D6" s="212">
        <v>0</v>
      </c>
    </row>
    <row r="7" spans="1:7" ht="21.75" customHeight="1" x14ac:dyDescent="0.25">
      <c r="A7" s="7" t="s">
        <v>2866</v>
      </c>
      <c r="B7" s="8">
        <v>1</v>
      </c>
      <c r="C7" s="8"/>
      <c r="D7" s="212">
        <v>0</v>
      </c>
    </row>
    <row r="8" spans="1:7" ht="21.75" customHeight="1" x14ac:dyDescent="0.25">
      <c r="A8" s="7" t="s">
        <v>2867</v>
      </c>
      <c r="B8" s="8">
        <v>1</v>
      </c>
      <c r="C8" s="8"/>
      <c r="D8" s="212">
        <v>0</v>
      </c>
    </row>
    <row r="9" spans="1:7" ht="21.75" customHeight="1" x14ac:dyDescent="0.25">
      <c r="A9" s="7" t="s">
        <v>2868</v>
      </c>
      <c r="B9" s="8">
        <v>1</v>
      </c>
      <c r="C9" s="8"/>
      <c r="D9" s="212">
        <v>0</v>
      </c>
    </row>
    <row r="10" spans="1:7" ht="21.75" customHeight="1" x14ac:dyDescent="0.25">
      <c r="A10" s="7" t="s">
        <v>2869</v>
      </c>
      <c r="B10" s="8">
        <v>1</v>
      </c>
      <c r="C10" s="8"/>
      <c r="D10" s="212">
        <v>0</v>
      </c>
    </row>
    <row r="11" spans="1:7" ht="21.75" customHeight="1" x14ac:dyDescent="0.25">
      <c r="A11" s="7" t="s">
        <v>2870</v>
      </c>
      <c r="B11" s="8">
        <v>1</v>
      </c>
      <c r="C11" s="8"/>
      <c r="D11" s="212">
        <v>0</v>
      </c>
    </row>
    <row r="12" spans="1:7" ht="21.75" customHeight="1" x14ac:dyDescent="0.25">
      <c r="A12" s="7" t="s">
        <v>2871</v>
      </c>
      <c r="B12" s="8">
        <v>1</v>
      </c>
      <c r="C12" s="8"/>
      <c r="D12" s="212">
        <v>0</v>
      </c>
    </row>
    <row r="13" spans="1:7" ht="21.75" customHeight="1" x14ac:dyDescent="0.25">
      <c r="A13" s="7" t="s">
        <v>2872</v>
      </c>
      <c r="B13" s="8">
        <v>1</v>
      </c>
      <c r="C13" s="8"/>
      <c r="D13" s="212">
        <v>0</v>
      </c>
    </row>
    <row r="14" spans="1:7" ht="21.75" customHeight="1" x14ac:dyDescent="0.25">
      <c r="A14" s="7" t="s">
        <v>2873</v>
      </c>
      <c r="B14" s="8">
        <v>1</v>
      </c>
      <c r="C14" s="8"/>
      <c r="D14" s="212">
        <v>0</v>
      </c>
    </row>
    <row r="15" spans="1:7" ht="21.75" customHeight="1" x14ac:dyDescent="0.25">
      <c r="A15" s="7" t="s">
        <v>2874</v>
      </c>
      <c r="B15" s="8">
        <v>1</v>
      </c>
      <c r="C15" s="8"/>
      <c r="D15" s="212">
        <v>0</v>
      </c>
    </row>
    <row r="16" spans="1:7" ht="21.75" customHeight="1" x14ac:dyDescent="0.25">
      <c r="A16" s="7" t="s">
        <v>2875</v>
      </c>
      <c r="B16" s="8">
        <v>1</v>
      </c>
      <c r="C16" s="8"/>
      <c r="D16" s="212">
        <v>0</v>
      </c>
    </row>
    <row r="17" spans="1:4" ht="21.75" customHeight="1" x14ac:dyDescent="0.25">
      <c r="A17" s="7" t="s">
        <v>2876</v>
      </c>
      <c r="B17" s="8">
        <v>1</v>
      </c>
      <c r="C17" s="8"/>
      <c r="D17" s="212">
        <v>0</v>
      </c>
    </row>
    <row r="18" spans="1:4" ht="21.75" customHeight="1" x14ac:dyDescent="0.25">
      <c r="A18" s="7" t="s">
        <v>2877</v>
      </c>
      <c r="B18" s="8">
        <v>1</v>
      </c>
      <c r="C18" s="8"/>
      <c r="D18" s="212">
        <v>0</v>
      </c>
    </row>
    <row r="19" spans="1:4" ht="21.75" customHeight="1" x14ac:dyDescent="0.25">
      <c r="A19" s="7" t="s">
        <v>2878</v>
      </c>
      <c r="B19" s="8">
        <v>1</v>
      </c>
      <c r="C19" s="8"/>
      <c r="D19" s="212">
        <v>0</v>
      </c>
    </row>
    <row r="20" spans="1:4" ht="21.75" customHeight="1" x14ac:dyDescent="0.25">
      <c r="A20" s="7" t="s">
        <v>2879</v>
      </c>
      <c r="B20" s="8">
        <v>2</v>
      </c>
      <c r="C20" s="8" t="s">
        <v>2863</v>
      </c>
      <c r="D20" s="212">
        <v>0</v>
      </c>
    </row>
    <row r="21" spans="1:4" ht="21.75" customHeight="1" x14ac:dyDescent="0.25">
      <c r="A21" s="7" t="s">
        <v>2880</v>
      </c>
      <c r="B21" s="8">
        <v>2</v>
      </c>
      <c r="C21" s="8" t="s">
        <v>2863</v>
      </c>
      <c r="D21" s="212">
        <v>0</v>
      </c>
    </row>
    <row r="22" spans="1:4" ht="21.75" customHeight="1" x14ac:dyDescent="0.25">
      <c r="A22" s="7" t="s">
        <v>2881</v>
      </c>
      <c r="B22" s="8">
        <v>2</v>
      </c>
      <c r="C22" s="8" t="s">
        <v>2864</v>
      </c>
      <c r="D22" s="212">
        <v>0</v>
      </c>
    </row>
    <row r="23" spans="1:4" ht="21.75" customHeight="1" x14ac:dyDescent="0.25">
      <c r="A23" s="7" t="s">
        <v>2882</v>
      </c>
      <c r="B23" s="8">
        <v>2</v>
      </c>
      <c r="C23" s="8" t="s">
        <v>2864</v>
      </c>
      <c r="D23" s="212">
        <v>0</v>
      </c>
    </row>
    <row r="24" spans="1:4" ht="21.75" customHeight="1" x14ac:dyDescent="0.25">
      <c r="A24" s="7" t="s">
        <v>2883</v>
      </c>
      <c r="B24" s="8">
        <v>2</v>
      </c>
      <c r="C24" s="8" t="s">
        <v>2864</v>
      </c>
      <c r="D24" s="212">
        <v>1.5264669902551999</v>
      </c>
    </row>
    <row r="25" spans="1:4" ht="21.75" customHeight="1" x14ac:dyDescent="0.25">
      <c r="A25" s="7" t="s">
        <v>2884</v>
      </c>
      <c r="B25" s="8">
        <v>2</v>
      </c>
      <c r="C25" s="8" t="s">
        <v>2864</v>
      </c>
      <c r="D25" s="212">
        <v>9.7789740004029504</v>
      </c>
    </row>
    <row r="26" spans="1:4" ht="21.75" customHeight="1" x14ac:dyDescent="0.25">
      <c r="A26" s="7" t="s">
        <v>2885</v>
      </c>
      <c r="B26" s="8">
        <v>2</v>
      </c>
      <c r="C26" s="8" t="s">
        <v>2864</v>
      </c>
      <c r="D26" s="212">
        <v>0</v>
      </c>
    </row>
    <row r="27" spans="1:4" ht="27.75" customHeight="1" x14ac:dyDescent="0.25">
      <c r="A27" s="7" t="s">
        <v>2886</v>
      </c>
      <c r="B27" s="8">
        <v>2</v>
      </c>
      <c r="C27" s="8" t="s">
        <v>2865</v>
      </c>
      <c r="D27" s="212">
        <v>16.6915754192928</v>
      </c>
    </row>
    <row r="28" spans="1:4" ht="27.75" customHeight="1" x14ac:dyDescent="0.25">
      <c r="A28" s="7" t="s">
        <v>2887</v>
      </c>
      <c r="B28" s="8">
        <v>2</v>
      </c>
      <c r="C28" s="8" t="s">
        <v>2865</v>
      </c>
      <c r="D28" s="212">
        <v>0.76200000000000001</v>
      </c>
    </row>
    <row r="29" spans="1:4" ht="27.75" customHeight="1" x14ac:dyDescent="0.25">
      <c r="A29" s="7" t="s">
        <v>2888</v>
      </c>
      <c r="B29" s="8">
        <v>2</v>
      </c>
      <c r="C29" s="8" t="s">
        <v>2865</v>
      </c>
      <c r="D29" s="212">
        <v>2.80308513975816</v>
      </c>
    </row>
    <row r="30" spans="1:4" ht="27.75" customHeight="1" x14ac:dyDescent="0.25">
      <c r="A30" s="7" t="s">
        <v>2889</v>
      </c>
      <c r="B30" s="8">
        <v>2</v>
      </c>
      <c r="C30" s="8" t="s">
        <v>2865</v>
      </c>
      <c r="D30" s="212">
        <v>0</v>
      </c>
    </row>
    <row r="31" spans="1:4" ht="27.75" customHeight="1" x14ac:dyDescent="0.25">
      <c r="A31" s="7" t="s">
        <v>2890</v>
      </c>
      <c r="B31" s="8">
        <v>2</v>
      </c>
      <c r="C31" s="8" t="s">
        <v>2866</v>
      </c>
      <c r="D31" s="212">
        <v>0</v>
      </c>
    </row>
    <row r="32" spans="1:4" ht="27.75" customHeight="1" x14ac:dyDescent="0.25">
      <c r="A32" s="7" t="s">
        <v>2891</v>
      </c>
      <c r="B32" s="8">
        <v>2</v>
      </c>
      <c r="C32" s="8" t="s">
        <v>2866</v>
      </c>
      <c r="D32" s="212">
        <v>1.8874943967851201</v>
      </c>
    </row>
    <row r="33" spans="1:4" ht="27.75" customHeight="1" x14ac:dyDescent="0.25">
      <c r="A33" s="7" t="s">
        <v>2892</v>
      </c>
      <c r="B33" s="8">
        <v>2</v>
      </c>
      <c r="C33" s="8" t="s">
        <v>2866</v>
      </c>
      <c r="D33" s="212">
        <v>0.52884534812286699</v>
      </c>
    </row>
    <row r="34" spans="1:4" ht="27.75" customHeight="1" x14ac:dyDescent="0.25">
      <c r="A34" s="7" t="s">
        <v>2893</v>
      </c>
      <c r="B34" s="8">
        <v>2</v>
      </c>
      <c r="C34" s="8" t="s">
        <v>2866</v>
      </c>
      <c r="D34" s="212">
        <v>1.30090919438856</v>
      </c>
    </row>
    <row r="35" spans="1:4" ht="27.75" customHeight="1" x14ac:dyDescent="0.25">
      <c r="A35" s="7" t="s">
        <v>2894</v>
      </c>
      <c r="B35" s="8">
        <v>2</v>
      </c>
      <c r="C35" s="8" t="s">
        <v>2866</v>
      </c>
      <c r="D35" s="212">
        <v>0</v>
      </c>
    </row>
    <row r="36" spans="1:4" ht="27.75" customHeight="1" x14ac:dyDescent="0.25">
      <c r="A36" s="7" t="s">
        <v>2895</v>
      </c>
      <c r="B36" s="8">
        <v>2</v>
      </c>
      <c r="C36" s="8" t="s">
        <v>2866</v>
      </c>
      <c r="D36" s="212">
        <v>0</v>
      </c>
    </row>
    <row r="37" spans="1:4" ht="27.75" customHeight="1" x14ac:dyDescent="0.25">
      <c r="A37" s="7" t="s">
        <v>2896</v>
      </c>
      <c r="B37" s="8">
        <v>2</v>
      </c>
      <c r="C37" s="8" t="s">
        <v>2866</v>
      </c>
      <c r="D37" s="212">
        <v>0</v>
      </c>
    </row>
    <row r="38" spans="1:4" ht="27.75" customHeight="1" x14ac:dyDescent="0.25">
      <c r="A38" s="7" t="s">
        <v>2897</v>
      </c>
      <c r="B38" s="8">
        <v>2</v>
      </c>
      <c r="C38" s="8" t="s">
        <v>2868</v>
      </c>
      <c r="D38" s="212">
        <v>0</v>
      </c>
    </row>
    <row r="39" spans="1:4" ht="27.75" customHeight="1" x14ac:dyDescent="0.25">
      <c r="A39" s="7" t="s">
        <v>2898</v>
      </c>
      <c r="B39" s="8">
        <v>2</v>
      </c>
      <c r="C39" s="8" t="s">
        <v>2868</v>
      </c>
      <c r="D39" s="212">
        <v>0</v>
      </c>
    </row>
    <row r="40" spans="1:4" ht="27.75" customHeight="1" x14ac:dyDescent="0.25">
      <c r="A40" s="7" t="s">
        <v>2899</v>
      </c>
      <c r="B40" s="8">
        <v>2</v>
      </c>
      <c r="C40" s="8" t="s">
        <v>2868</v>
      </c>
      <c r="D40" s="212">
        <v>0</v>
      </c>
    </row>
    <row r="41" spans="1:4" ht="27.75" customHeight="1" x14ac:dyDescent="0.25">
      <c r="A41" s="7" t="s">
        <v>2900</v>
      </c>
      <c r="B41" s="8">
        <v>2</v>
      </c>
      <c r="C41" s="8" t="s">
        <v>2868</v>
      </c>
      <c r="D41" s="212">
        <v>0.58023978251109998</v>
      </c>
    </row>
    <row r="42" spans="1:4" ht="27.75" customHeight="1" x14ac:dyDescent="0.25">
      <c r="A42" s="7" t="s">
        <v>2901</v>
      </c>
      <c r="B42" s="8">
        <v>2</v>
      </c>
      <c r="C42" s="8" t="s">
        <v>2868</v>
      </c>
      <c r="D42" s="212">
        <v>0</v>
      </c>
    </row>
    <row r="43" spans="1:4" ht="27.75" customHeight="1" x14ac:dyDescent="0.25">
      <c r="A43" s="7" t="s">
        <v>2902</v>
      </c>
      <c r="B43" s="8">
        <v>2</v>
      </c>
      <c r="C43" s="8" t="s">
        <v>2868</v>
      </c>
      <c r="D43" s="212">
        <v>0</v>
      </c>
    </row>
    <row r="44" spans="1:4" ht="27.75" customHeight="1" x14ac:dyDescent="0.25">
      <c r="A44" s="7" t="s">
        <v>2903</v>
      </c>
      <c r="B44" s="8">
        <v>2</v>
      </c>
      <c r="C44" s="8" t="s">
        <v>2868</v>
      </c>
      <c r="D44" s="212">
        <v>0</v>
      </c>
    </row>
    <row r="45" spans="1:4" ht="27.75" customHeight="1" x14ac:dyDescent="0.25">
      <c r="A45" s="7" t="s">
        <v>2904</v>
      </c>
      <c r="B45" s="8">
        <v>2</v>
      </c>
      <c r="C45" s="8" t="s">
        <v>2868</v>
      </c>
      <c r="D45" s="212">
        <v>1.8660000000000001</v>
      </c>
    </row>
    <row r="46" spans="1:4" ht="27.75" customHeight="1" x14ac:dyDescent="0.25">
      <c r="A46" s="7" t="s">
        <v>2905</v>
      </c>
      <c r="B46" s="8">
        <v>2</v>
      </c>
      <c r="C46" s="8" t="s">
        <v>2868</v>
      </c>
      <c r="D46" s="212">
        <v>0</v>
      </c>
    </row>
    <row r="47" spans="1:4" ht="27.75" customHeight="1" x14ac:dyDescent="0.25">
      <c r="A47" s="7" t="s">
        <v>2906</v>
      </c>
      <c r="B47" s="8">
        <v>2</v>
      </c>
      <c r="C47" s="8" t="s">
        <v>2868</v>
      </c>
      <c r="D47" s="212">
        <v>0</v>
      </c>
    </row>
    <row r="48" spans="1:4" ht="27.75" customHeight="1" x14ac:dyDescent="0.25">
      <c r="A48" s="7" t="s">
        <v>2907</v>
      </c>
      <c r="B48" s="8">
        <v>2</v>
      </c>
      <c r="C48" s="8" t="s">
        <v>2868</v>
      </c>
      <c r="D48" s="212">
        <v>0</v>
      </c>
    </row>
    <row r="49" spans="1:4" ht="27.75" customHeight="1" x14ac:dyDescent="0.25">
      <c r="A49" s="7" t="s">
        <v>2908</v>
      </c>
      <c r="B49" s="8">
        <v>2</v>
      </c>
      <c r="C49" s="8" t="s">
        <v>2869</v>
      </c>
      <c r="D49" s="212">
        <v>1.552</v>
      </c>
    </row>
    <row r="50" spans="1:4" ht="27.75" customHeight="1" x14ac:dyDescent="0.25">
      <c r="A50" s="7" t="s">
        <v>2909</v>
      </c>
      <c r="B50" s="8">
        <v>2</v>
      </c>
      <c r="C50" s="8" t="s">
        <v>2869</v>
      </c>
      <c r="D50" s="212">
        <v>0</v>
      </c>
    </row>
    <row r="51" spans="1:4" ht="27.75" customHeight="1" x14ac:dyDescent="0.25">
      <c r="A51" s="7" t="s">
        <v>2910</v>
      </c>
      <c r="B51" s="8">
        <v>2</v>
      </c>
      <c r="C51" s="8" t="s">
        <v>2869</v>
      </c>
      <c r="D51" s="212">
        <v>0</v>
      </c>
    </row>
    <row r="52" spans="1:4" ht="27.75" customHeight="1" x14ac:dyDescent="0.25">
      <c r="A52" s="7" t="s">
        <v>2911</v>
      </c>
      <c r="B52" s="8">
        <v>2</v>
      </c>
      <c r="C52" s="8" t="s">
        <v>2869</v>
      </c>
      <c r="D52" s="212">
        <v>3.62</v>
      </c>
    </row>
    <row r="53" spans="1:4" ht="27.75" customHeight="1" x14ac:dyDescent="0.25">
      <c r="A53" s="7" t="s">
        <v>2912</v>
      </c>
      <c r="B53" s="8">
        <v>2</v>
      </c>
      <c r="C53" s="8" t="s">
        <v>2870</v>
      </c>
      <c r="D53" s="212">
        <v>0.40717282522572401</v>
      </c>
    </row>
    <row r="54" spans="1:4" ht="27.75" customHeight="1" x14ac:dyDescent="0.25">
      <c r="A54" s="7" t="s">
        <v>2913</v>
      </c>
      <c r="B54" s="8">
        <v>2</v>
      </c>
      <c r="C54" s="8" t="s">
        <v>2871</v>
      </c>
      <c r="D54" s="212">
        <v>0</v>
      </c>
    </row>
    <row r="55" spans="1:4" ht="27.75" customHeight="1" x14ac:dyDescent="0.25">
      <c r="A55" s="7" t="s">
        <v>2914</v>
      </c>
      <c r="B55" s="8">
        <v>2</v>
      </c>
      <c r="C55" s="8" t="s">
        <v>2872</v>
      </c>
      <c r="D55" s="212">
        <v>1.1183980919129199</v>
      </c>
    </row>
    <row r="56" spans="1:4" ht="27.75" customHeight="1" x14ac:dyDescent="0.25">
      <c r="A56" s="7" t="s">
        <v>2915</v>
      </c>
      <c r="B56" s="8">
        <v>2</v>
      </c>
      <c r="C56" s="8" t="s">
        <v>2872</v>
      </c>
      <c r="D56" s="212">
        <v>0</v>
      </c>
    </row>
    <row r="57" spans="1:4" ht="27.75" customHeight="1" x14ac:dyDescent="0.25">
      <c r="A57" s="7" t="s">
        <v>2916</v>
      </c>
      <c r="B57" s="8">
        <v>2</v>
      </c>
      <c r="C57" s="8" t="s">
        <v>2872</v>
      </c>
      <c r="D57" s="212">
        <v>0</v>
      </c>
    </row>
    <row r="58" spans="1:4" ht="27.75" customHeight="1" x14ac:dyDescent="0.25">
      <c r="A58" s="7" t="s">
        <v>2917</v>
      </c>
      <c r="B58" s="8">
        <v>2</v>
      </c>
      <c r="C58" s="8" t="s">
        <v>2873</v>
      </c>
      <c r="D58" s="212">
        <v>5.1654016091970298</v>
      </c>
    </row>
    <row r="59" spans="1:4" ht="27.75" customHeight="1" x14ac:dyDescent="0.25">
      <c r="A59" s="7" t="s">
        <v>2918</v>
      </c>
      <c r="B59" s="8">
        <v>2</v>
      </c>
      <c r="C59" s="8" t="s">
        <v>2873</v>
      </c>
      <c r="D59" s="212">
        <v>0</v>
      </c>
    </row>
    <row r="60" spans="1:4" ht="27.75" customHeight="1" x14ac:dyDescent="0.25">
      <c r="A60" s="7" t="s">
        <v>2919</v>
      </c>
      <c r="B60" s="8">
        <v>2</v>
      </c>
      <c r="C60" s="8" t="s">
        <v>2873</v>
      </c>
      <c r="D60" s="212">
        <v>0</v>
      </c>
    </row>
    <row r="61" spans="1:4" ht="27.75" customHeight="1" x14ac:dyDescent="0.25">
      <c r="A61" s="7" t="s">
        <v>2920</v>
      </c>
      <c r="B61" s="8">
        <v>2</v>
      </c>
      <c r="C61" s="8" t="s">
        <v>2873</v>
      </c>
      <c r="D61" s="212">
        <v>5.0777219797753101</v>
      </c>
    </row>
    <row r="62" spans="1:4" ht="27.75" customHeight="1" x14ac:dyDescent="0.25">
      <c r="A62" s="7" t="s">
        <v>2921</v>
      </c>
      <c r="B62" s="8">
        <v>2</v>
      </c>
      <c r="C62" s="8" t="s">
        <v>2873</v>
      </c>
      <c r="D62" s="212">
        <v>2.1576504331640298</v>
      </c>
    </row>
    <row r="63" spans="1:4" ht="27.75" customHeight="1" x14ac:dyDescent="0.25">
      <c r="A63" s="7" t="s">
        <v>2922</v>
      </c>
      <c r="B63" s="8">
        <v>2</v>
      </c>
      <c r="C63" s="8" t="s">
        <v>2873</v>
      </c>
      <c r="D63" s="212">
        <v>0</v>
      </c>
    </row>
    <row r="64" spans="1:4" ht="27.75" customHeight="1" x14ac:dyDescent="0.25">
      <c r="A64" s="7" t="s">
        <v>2923</v>
      </c>
      <c r="B64" s="8">
        <v>2</v>
      </c>
      <c r="C64" s="8" t="s">
        <v>2874</v>
      </c>
      <c r="D64" s="212">
        <v>1.94927162044558</v>
      </c>
    </row>
    <row r="65" spans="1:4" ht="27.75" customHeight="1" x14ac:dyDescent="0.25">
      <c r="A65" s="7" t="s">
        <v>2924</v>
      </c>
      <c r="B65" s="8">
        <v>2</v>
      </c>
      <c r="C65" s="8" t="s">
        <v>2874</v>
      </c>
      <c r="D65" s="212">
        <v>0</v>
      </c>
    </row>
    <row r="66" spans="1:4" ht="27.75" customHeight="1" x14ac:dyDescent="0.25">
      <c r="A66" s="7" t="s">
        <v>2925</v>
      </c>
      <c r="B66" s="8">
        <v>2</v>
      </c>
      <c r="C66" s="8" t="s">
        <v>2874</v>
      </c>
      <c r="D66" s="212">
        <v>0.78317913473335998</v>
      </c>
    </row>
    <row r="67" spans="1:4" ht="27.75" customHeight="1" x14ac:dyDescent="0.25">
      <c r="A67" s="7" t="s">
        <v>2926</v>
      </c>
      <c r="B67" s="8">
        <v>2</v>
      </c>
      <c r="C67" s="8" t="s">
        <v>2874</v>
      </c>
      <c r="D67" s="212">
        <v>0</v>
      </c>
    </row>
    <row r="68" spans="1:4" ht="27.75" customHeight="1" x14ac:dyDescent="0.25">
      <c r="A68" s="7" t="s">
        <v>2927</v>
      </c>
      <c r="B68" s="8">
        <v>2</v>
      </c>
      <c r="C68" s="8" t="s">
        <v>2875</v>
      </c>
      <c r="D68" s="212">
        <v>3.30422131157516</v>
      </c>
    </row>
    <row r="69" spans="1:4" ht="27.75" customHeight="1" x14ac:dyDescent="0.25">
      <c r="A69" s="7" t="s">
        <v>2928</v>
      </c>
      <c r="B69" s="8">
        <v>2</v>
      </c>
      <c r="C69" s="8" t="s">
        <v>2875</v>
      </c>
      <c r="D69" s="212">
        <v>0.34922032304165601</v>
      </c>
    </row>
    <row r="70" spans="1:4" ht="27.75" customHeight="1" x14ac:dyDescent="0.25">
      <c r="A70" s="7" t="s">
        <v>2929</v>
      </c>
      <c r="B70" s="8">
        <v>2</v>
      </c>
      <c r="C70" s="8" t="s">
        <v>2875</v>
      </c>
      <c r="D70" s="212">
        <v>0</v>
      </c>
    </row>
    <row r="71" spans="1:4" ht="27.75" customHeight="1" x14ac:dyDescent="0.25">
      <c r="A71" s="7" t="s">
        <v>2930</v>
      </c>
      <c r="B71" s="8">
        <v>2</v>
      </c>
      <c r="C71" s="8" t="s">
        <v>2875</v>
      </c>
      <c r="D71" s="212">
        <v>2.8187098424771801</v>
      </c>
    </row>
    <row r="72" spans="1:4" ht="27.75" customHeight="1" x14ac:dyDescent="0.25">
      <c r="A72" s="7" t="s">
        <v>2931</v>
      </c>
      <c r="B72" s="8">
        <v>2</v>
      </c>
      <c r="C72" s="8" t="s">
        <v>2876</v>
      </c>
      <c r="D72" s="212">
        <v>0.41700400380336</v>
      </c>
    </row>
    <row r="73" spans="1:4" ht="27.75" customHeight="1" x14ac:dyDescent="0.25">
      <c r="A73" s="7" t="s">
        <v>2932</v>
      </c>
      <c r="B73" s="8">
        <v>2</v>
      </c>
      <c r="C73" s="8" t="s">
        <v>2876</v>
      </c>
      <c r="D73" s="212">
        <v>0</v>
      </c>
    </row>
    <row r="74" spans="1:4" ht="27.75" customHeight="1" x14ac:dyDescent="0.25">
      <c r="A74" s="7" t="s">
        <v>2933</v>
      </c>
      <c r="B74" s="8">
        <v>2</v>
      </c>
      <c r="C74" s="8" t="s">
        <v>2876</v>
      </c>
      <c r="D74" s="212">
        <v>1.00797514076517</v>
      </c>
    </row>
    <row r="75" spans="1:4" ht="27.75" customHeight="1" x14ac:dyDescent="0.25">
      <c r="A75" s="7" t="s">
        <v>2934</v>
      </c>
      <c r="B75" s="8">
        <v>2</v>
      </c>
      <c r="C75" s="8" t="s">
        <v>2876</v>
      </c>
      <c r="D75" s="212">
        <v>0</v>
      </c>
    </row>
    <row r="76" spans="1:4" ht="27.75" customHeight="1" x14ac:dyDescent="0.25">
      <c r="A76" s="7" t="s">
        <v>2935</v>
      </c>
      <c r="B76" s="8">
        <v>2</v>
      </c>
      <c r="C76" s="8" t="s">
        <v>2876</v>
      </c>
      <c r="D76" s="212">
        <v>0</v>
      </c>
    </row>
    <row r="77" spans="1:4" ht="27.75" customHeight="1" x14ac:dyDescent="0.25">
      <c r="A77" s="7" t="s">
        <v>2936</v>
      </c>
      <c r="B77" s="8">
        <v>2</v>
      </c>
      <c r="C77" s="8" t="s">
        <v>2876</v>
      </c>
      <c r="D77" s="212">
        <v>0</v>
      </c>
    </row>
    <row r="78" spans="1:4" ht="27.75" customHeight="1" x14ac:dyDescent="0.25">
      <c r="A78" s="7" t="s">
        <v>2937</v>
      </c>
      <c r="B78" s="8">
        <v>2</v>
      </c>
      <c r="C78" s="8" t="s">
        <v>2877</v>
      </c>
      <c r="D78" s="212">
        <v>2.43039785835074</v>
      </c>
    </row>
    <row r="79" spans="1:4" ht="27.75" customHeight="1" x14ac:dyDescent="0.25">
      <c r="A79" s="7" t="s">
        <v>2938</v>
      </c>
      <c r="B79" s="8">
        <v>2</v>
      </c>
      <c r="C79" s="8" t="s">
        <v>2878</v>
      </c>
      <c r="D79" s="212">
        <v>0</v>
      </c>
    </row>
    <row r="80" spans="1:4" ht="27.75" customHeight="1" x14ac:dyDescent="0.25">
      <c r="A80" s="7" t="s">
        <v>2939</v>
      </c>
      <c r="B80" s="8">
        <v>2</v>
      </c>
      <c r="C80" s="8" t="s">
        <v>2878</v>
      </c>
      <c r="D80" s="212">
        <v>0</v>
      </c>
    </row>
    <row r="81" spans="1:4" ht="27.75" customHeight="1" x14ac:dyDescent="0.25">
      <c r="A81" s="7" t="s">
        <v>2940</v>
      </c>
      <c r="B81" s="8">
        <v>3</v>
      </c>
      <c r="C81" s="8" t="s">
        <v>2879</v>
      </c>
      <c r="D81" s="212">
        <v>0</v>
      </c>
    </row>
    <row r="82" spans="1:4" ht="27.75" customHeight="1" x14ac:dyDescent="0.25">
      <c r="A82" s="7" t="s">
        <v>2941</v>
      </c>
      <c r="B82" s="8">
        <v>3</v>
      </c>
      <c r="C82" s="8" t="s">
        <v>2879</v>
      </c>
      <c r="D82" s="212">
        <v>0</v>
      </c>
    </row>
    <row r="83" spans="1:4" ht="27.75" customHeight="1" x14ac:dyDescent="0.25">
      <c r="A83" s="7" t="s">
        <v>2942</v>
      </c>
      <c r="B83" s="8">
        <v>3</v>
      </c>
      <c r="C83" s="8" t="s">
        <v>2879</v>
      </c>
      <c r="D83" s="212">
        <v>0</v>
      </c>
    </row>
    <row r="84" spans="1:4" ht="27.75" customHeight="1" x14ac:dyDescent="0.25">
      <c r="A84" s="7" t="s">
        <v>2943</v>
      </c>
      <c r="B84" s="8">
        <v>3</v>
      </c>
      <c r="C84" s="8" t="s">
        <v>2879</v>
      </c>
      <c r="D84" s="212">
        <v>0</v>
      </c>
    </row>
    <row r="85" spans="1:4" ht="27.75" customHeight="1" x14ac:dyDescent="0.25">
      <c r="A85" s="7" t="s">
        <v>2944</v>
      </c>
      <c r="B85" s="8">
        <v>3</v>
      </c>
      <c r="C85" s="8" t="s">
        <v>2879</v>
      </c>
      <c r="D85" s="212">
        <v>0</v>
      </c>
    </row>
    <row r="86" spans="1:4" ht="27.75" customHeight="1" x14ac:dyDescent="0.25">
      <c r="A86" s="7" t="s">
        <v>2945</v>
      </c>
      <c r="B86" s="8">
        <v>3</v>
      </c>
      <c r="C86" s="8" t="s">
        <v>2879</v>
      </c>
      <c r="D86" s="212">
        <v>3.6917090673411299</v>
      </c>
    </row>
    <row r="87" spans="1:4" ht="27.75" customHeight="1" x14ac:dyDescent="0.25">
      <c r="A87" s="7" t="s">
        <v>2946</v>
      </c>
      <c r="B87" s="8">
        <v>3</v>
      </c>
      <c r="C87" s="8" t="s">
        <v>2879</v>
      </c>
      <c r="D87" s="212">
        <v>0</v>
      </c>
    </row>
    <row r="88" spans="1:4" ht="27.75" customHeight="1" x14ac:dyDescent="0.25">
      <c r="A88" s="7" t="s">
        <v>2947</v>
      </c>
      <c r="B88" s="8">
        <v>3</v>
      </c>
      <c r="C88" s="8" t="s">
        <v>2879</v>
      </c>
      <c r="D88" s="212">
        <v>0</v>
      </c>
    </row>
    <row r="89" spans="1:4" ht="27.75" customHeight="1" x14ac:dyDescent="0.25">
      <c r="A89" s="7" t="s">
        <v>2948</v>
      </c>
      <c r="B89" s="8">
        <v>3</v>
      </c>
      <c r="C89" s="8" t="s">
        <v>2881</v>
      </c>
      <c r="D89" s="212">
        <v>0</v>
      </c>
    </row>
    <row r="90" spans="1:4" ht="27.75" customHeight="1" x14ac:dyDescent="0.25">
      <c r="A90" s="7" t="s">
        <v>2949</v>
      </c>
      <c r="B90" s="8">
        <v>3</v>
      </c>
      <c r="C90" s="8" t="s">
        <v>2881</v>
      </c>
      <c r="D90" s="212">
        <v>0</v>
      </c>
    </row>
    <row r="91" spans="1:4" ht="27.75" customHeight="1" x14ac:dyDescent="0.25">
      <c r="A91" s="7" t="s">
        <v>2950</v>
      </c>
      <c r="B91" s="8">
        <v>3</v>
      </c>
      <c r="C91" s="8" t="s">
        <v>2881</v>
      </c>
      <c r="D91" s="212">
        <v>0</v>
      </c>
    </row>
    <row r="92" spans="1:4" ht="27.75" customHeight="1" x14ac:dyDescent="0.25">
      <c r="A92" s="7" t="s">
        <v>2951</v>
      </c>
      <c r="B92" s="8">
        <v>3</v>
      </c>
      <c r="C92" s="8" t="s">
        <v>2881</v>
      </c>
      <c r="D92" s="212">
        <v>0</v>
      </c>
    </row>
    <row r="93" spans="1:4" ht="27.75" customHeight="1" x14ac:dyDescent="0.25">
      <c r="A93" s="7" t="s">
        <v>2952</v>
      </c>
      <c r="B93" s="8">
        <v>3</v>
      </c>
      <c r="C93" s="8" t="s">
        <v>2881</v>
      </c>
      <c r="D93" s="212">
        <v>0</v>
      </c>
    </row>
    <row r="94" spans="1:4" ht="27.75" customHeight="1" x14ac:dyDescent="0.25">
      <c r="A94" s="7" t="s">
        <v>2953</v>
      </c>
      <c r="B94" s="8">
        <v>3</v>
      </c>
      <c r="C94" s="8" t="s">
        <v>2881</v>
      </c>
      <c r="D94" s="212">
        <v>0</v>
      </c>
    </row>
    <row r="95" spans="1:4" ht="27.75" customHeight="1" x14ac:dyDescent="0.25">
      <c r="A95" s="7" t="s">
        <v>2954</v>
      </c>
      <c r="B95" s="8">
        <v>3</v>
      </c>
      <c r="C95" s="8" t="s">
        <v>2883</v>
      </c>
      <c r="D95" s="212">
        <v>0</v>
      </c>
    </row>
    <row r="96" spans="1:4" ht="27.75" customHeight="1" x14ac:dyDescent="0.25">
      <c r="A96" s="7" t="s">
        <v>2955</v>
      </c>
      <c r="B96" s="8">
        <v>3</v>
      </c>
      <c r="C96" s="8" t="s">
        <v>2883</v>
      </c>
      <c r="D96" s="212">
        <v>0</v>
      </c>
    </row>
    <row r="97" spans="1:4" ht="27.75" customHeight="1" x14ac:dyDescent="0.25">
      <c r="A97" s="7" t="s">
        <v>2956</v>
      </c>
      <c r="B97" s="8">
        <v>3</v>
      </c>
      <c r="C97" s="8" t="s">
        <v>2883</v>
      </c>
      <c r="D97" s="212">
        <v>0</v>
      </c>
    </row>
    <row r="98" spans="1:4" ht="27.75" customHeight="1" x14ac:dyDescent="0.25">
      <c r="A98" s="7" t="s">
        <v>2957</v>
      </c>
      <c r="B98" s="8">
        <v>3</v>
      </c>
      <c r="C98" s="8" t="s">
        <v>2883</v>
      </c>
      <c r="D98" s="212">
        <v>0</v>
      </c>
    </row>
    <row r="99" spans="1:4" ht="27.75" customHeight="1" x14ac:dyDescent="0.25">
      <c r="A99" s="7" t="s">
        <v>2958</v>
      </c>
      <c r="B99" s="8">
        <v>3</v>
      </c>
      <c r="C99" s="8" t="s">
        <v>2883</v>
      </c>
      <c r="D99" s="212">
        <v>1.3664556627056801</v>
      </c>
    </row>
    <row r="100" spans="1:4" ht="27.75" customHeight="1" x14ac:dyDescent="0.25">
      <c r="A100" s="7" t="s">
        <v>2959</v>
      </c>
      <c r="B100" s="8">
        <v>3</v>
      </c>
      <c r="C100" s="8" t="s">
        <v>2884</v>
      </c>
      <c r="D100" s="212">
        <v>0</v>
      </c>
    </row>
    <row r="101" spans="1:4" ht="27.75" customHeight="1" x14ac:dyDescent="0.25">
      <c r="A101" s="7" t="s">
        <v>2960</v>
      </c>
      <c r="B101" s="8">
        <v>3</v>
      </c>
      <c r="C101" s="8" t="s">
        <v>2884</v>
      </c>
      <c r="D101" s="212">
        <v>0</v>
      </c>
    </row>
    <row r="102" spans="1:4" ht="27.75" customHeight="1" x14ac:dyDescent="0.25">
      <c r="A102" s="7" t="s">
        <v>2961</v>
      </c>
      <c r="B102" s="8">
        <v>3</v>
      </c>
      <c r="C102" s="8" t="s">
        <v>2884</v>
      </c>
      <c r="D102" s="212">
        <v>0</v>
      </c>
    </row>
    <row r="103" spans="1:4" ht="27.75" customHeight="1" x14ac:dyDescent="0.25">
      <c r="A103" s="7" t="s">
        <v>2962</v>
      </c>
      <c r="B103" s="8">
        <v>3</v>
      </c>
      <c r="C103" s="8" t="s">
        <v>2884</v>
      </c>
      <c r="D103" s="212">
        <v>0</v>
      </c>
    </row>
    <row r="104" spans="1:4" ht="27.75" customHeight="1" x14ac:dyDescent="0.25">
      <c r="A104" s="7" t="s">
        <v>2963</v>
      </c>
      <c r="B104" s="8">
        <v>3</v>
      </c>
      <c r="C104" s="8" t="s">
        <v>2884</v>
      </c>
      <c r="D104" s="212">
        <v>0</v>
      </c>
    </row>
    <row r="105" spans="1:4" ht="27.75" customHeight="1" x14ac:dyDescent="0.25">
      <c r="A105" s="7" t="s">
        <v>2964</v>
      </c>
      <c r="B105" s="8">
        <v>3</v>
      </c>
      <c r="C105" s="8" t="s">
        <v>2884</v>
      </c>
      <c r="D105" s="212">
        <v>0</v>
      </c>
    </row>
    <row r="106" spans="1:4" ht="27.75" customHeight="1" x14ac:dyDescent="0.25">
      <c r="A106" s="7" t="s">
        <v>2965</v>
      </c>
      <c r="B106" s="8">
        <v>3</v>
      </c>
      <c r="C106" s="8" t="s">
        <v>2884</v>
      </c>
      <c r="D106" s="212">
        <v>0</v>
      </c>
    </row>
    <row r="107" spans="1:4" ht="27.75" customHeight="1" x14ac:dyDescent="0.25">
      <c r="A107" s="7" t="s">
        <v>2966</v>
      </c>
      <c r="B107" s="8">
        <v>3</v>
      </c>
      <c r="C107" s="8" t="s">
        <v>2884</v>
      </c>
      <c r="D107" s="212">
        <v>0</v>
      </c>
    </row>
    <row r="108" spans="1:4" ht="27.75" customHeight="1" x14ac:dyDescent="0.25">
      <c r="A108" s="7" t="s">
        <v>2967</v>
      </c>
      <c r="B108" s="8">
        <v>3</v>
      </c>
      <c r="C108" s="8" t="s">
        <v>2885</v>
      </c>
      <c r="D108" s="212">
        <v>0</v>
      </c>
    </row>
    <row r="109" spans="1:4" ht="27.75" customHeight="1" x14ac:dyDescent="0.25">
      <c r="A109" s="7" t="s">
        <v>2968</v>
      </c>
      <c r="B109" s="8">
        <v>3</v>
      </c>
      <c r="C109" s="8" t="s">
        <v>2885</v>
      </c>
      <c r="D109" s="212">
        <v>0</v>
      </c>
    </row>
    <row r="110" spans="1:4" ht="27.75" customHeight="1" x14ac:dyDescent="0.25">
      <c r="A110" s="7" t="s">
        <v>2969</v>
      </c>
      <c r="B110" s="8">
        <v>3</v>
      </c>
      <c r="C110" s="8" t="s">
        <v>2885</v>
      </c>
      <c r="D110" s="212">
        <v>0</v>
      </c>
    </row>
    <row r="111" spans="1:4" ht="27.75" customHeight="1" x14ac:dyDescent="0.25">
      <c r="A111" s="7" t="s">
        <v>2970</v>
      </c>
      <c r="B111" s="8">
        <v>3</v>
      </c>
      <c r="C111" s="8" t="s">
        <v>2885</v>
      </c>
      <c r="D111" s="212">
        <v>0</v>
      </c>
    </row>
    <row r="112" spans="1:4" ht="27.75" customHeight="1" x14ac:dyDescent="0.25">
      <c r="A112" s="7" t="s">
        <v>2971</v>
      </c>
      <c r="B112" s="8">
        <v>3</v>
      </c>
      <c r="C112" s="8" t="s">
        <v>2885</v>
      </c>
      <c r="D112" s="212">
        <v>0</v>
      </c>
    </row>
    <row r="113" spans="1:4" ht="27.75" customHeight="1" x14ac:dyDescent="0.25">
      <c r="A113" s="7" t="s">
        <v>2972</v>
      </c>
      <c r="B113" s="8">
        <v>3</v>
      </c>
      <c r="C113" s="8" t="s">
        <v>2887</v>
      </c>
      <c r="D113" s="212">
        <v>0</v>
      </c>
    </row>
    <row r="114" spans="1:4" ht="27.75" customHeight="1" x14ac:dyDescent="0.25">
      <c r="A114" s="7" t="s">
        <v>2973</v>
      </c>
      <c r="B114" s="8">
        <v>3</v>
      </c>
      <c r="C114" s="8" t="s">
        <v>2887</v>
      </c>
      <c r="D114" s="212">
        <v>0</v>
      </c>
    </row>
    <row r="115" spans="1:4" ht="27.75" customHeight="1" x14ac:dyDescent="0.25">
      <c r="A115" s="7" t="s">
        <v>2974</v>
      </c>
      <c r="B115" s="8">
        <v>3</v>
      </c>
      <c r="C115" s="8" t="s">
        <v>2887</v>
      </c>
      <c r="D115" s="212">
        <v>0</v>
      </c>
    </row>
    <row r="116" spans="1:4" ht="27.75" customHeight="1" x14ac:dyDescent="0.25">
      <c r="A116" s="7" t="s">
        <v>2975</v>
      </c>
      <c r="B116" s="8">
        <v>3</v>
      </c>
      <c r="C116" s="8" t="s">
        <v>2887</v>
      </c>
      <c r="D116" s="212">
        <v>0</v>
      </c>
    </row>
    <row r="117" spans="1:4" ht="27.75" customHeight="1" x14ac:dyDescent="0.25">
      <c r="A117" s="7" t="s">
        <v>2976</v>
      </c>
      <c r="B117" s="8">
        <v>3</v>
      </c>
      <c r="C117" s="8" t="s">
        <v>2887</v>
      </c>
      <c r="D117" s="212">
        <v>0</v>
      </c>
    </row>
    <row r="118" spans="1:4" ht="27.75" customHeight="1" x14ac:dyDescent="0.25">
      <c r="A118" s="7" t="s">
        <v>2977</v>
      </c>
      <c r="B118" s="8">
        <v>3</v>
      </c>
      <c r="C118" s="8" t="s">
        <v>2887</v>
      </c>
      <c r="D118" s="212">
        <v>0</v>
      </c>
    </row>
    <row r="119" spans="1:4" ht="27.75" customHeight="1" x14ac:dyDescent="0.25">
      <c r="A119" s="7" t="s">
        <v>2978</v>
      </c>
      <c r="B119" s="8">
        <v>3</v>
      </c>
      <c r="C119" s="8" t="s">
        <v>2887</v>
      </c>
      <c r="D119" s="212">
        <v>0</v>
      </c>
    </row>
    <row r="120" spans="1:4" ht="27.75" customHeight="1" x14ac:dyDescent="0.25">
      <c r="A120" s="7" t="s">
        <v>2979</v>
      </c>
      <c r="B120" s="8">
        <v>3</v>
      </c>
      <c r="C120" s="8" t="s">
        <v>2888</v>
      </c>
      <c r="D120" s="212">
        <v>0</v>
      </c>
    </row>
    <row r="121" spans="1:4" ht="27.75" customHeight="1" x14ac:dyDescent="0.25">
      <c r="A121" s="7" t="s">
        <v>2980</v>
      </c>
      <c r="B121" s="8">
        <v>3</v>
      </c>
      <c r="C121" s="8" t="s">
        <v>2888</v>
      </c>
      <c r="D121" s="212">
        <v>0</v>
      </c>
    </row>
    <row r="122" spans="1:4" ht="27.75" customHeight="1" x14ac:dyDescent="0.25">
      <c r="A122" s="7" t="s">
        <v>2981</v>
      </c>
      <c r="B122" s="8">
        <v>3</v>
      </c>
      <c r="C122" s="8" t="s">
        <v>2888</v>
      </c>
      <c r="D122" s="212">
        <v>0</v>
      </c>
    </row>
    <row r="123" spans="1:4" ht="27.75" customHeight="1" x14ac:dyDescent="0.25">
      <c r="A123" s="7" t="s">
        <v>2982</v>
      </c>
      <c r="B123" s="8">
        <v>3</v>
      </c>
      <c r="C123" s="8" t="s">
        <v>2888</v>
      </c>
      <c r="D123" s="212">
        <v>1.75199957172117</v>
      </c>
    </row>
    <row r="124" spans="1:4" ht="27.75" customHeight="1" x14ac:dyDescent="0.25">
      <c r="A124" s="7" t="s">
        <v>2983</v>
      </c>
      <c r="B124" s="8">
        <v>3</v>
      </c>
      <c r="C124" s="8" t="s">
        <v>2888</v>
      </c>
      <c r="D124" s="212">
        <v>0</v>
      </c>
    </row>
    <row r="125" spans="1:4" ht="27.75" customHeight="1" x14ac:dyDescent="0.25">
      <c r="A125" s="7" t="s">
        <v>2984</v>
      </c>
      <c r="B125" s="8">
        <v>3</v>
      </c>
      <c r="C125" s="8" t="s">
        <v>2888</v>
      </c>
      <c r="D125" s="212">
        <v>0</v>
      </c>
    </row>
    <row r="126" spans="1:4" ht="27.75" customHeight="1" x14ac:dyDescent="0.25">
      <c r="A126" s="7" t="s">
        <v>2985</v>
      </c>
      <c r="B126" s="8">
        <v>3</v>
      </c>
      <c r="C126" s="8" t="s">
        <v>2888</v>
      </c>
      <c r="D126" s="212">
        <v>0</v>
      </c>
    </row>
    <row r="127" spans="1:4" ht="27.75" customHeight="1" x14ac:dyDescent="0.25">
      <c r="A127" s="7" t="s">
        <v>2986</v>
      </c>
      <c r="B127" s="8">
        <v>3</v>
      </c>
      <c r="C127" s="8" t="s">
        <v>2888</v>
      </c>
      <c r="D127" s="212">
        <v>0</v>
      </c>
    </row>
    <row r="128" spans="1:4" ht="27.75" customHeight="1" x14ac:dyDescent="0.25">
      <c r="A128" s="7" t="s">
        <v>2987</v>
      </c>
      <c r="B128" s="8">
        <v>3</v>
      </c>
      <c r="C128" s="8" t="s">
        <v>2888</v>
      </c>
      <c r="D128" s="212">
        <v>0</v>
      </c>
    </row>
    <row r="129" spans="1:4" ht="27.75" customHeight="1" x14ac:dyDescent="0.25">
      <c r="A129" s="7" t="s">
        <v>2988</v>
      </c>
      <c r="B129" s="8">
        <v>3</v>
      </c>
      <c r="C129" s="8" t="s">
        <v>2888</v>
      </c>
      <c r="D129" s="212">
        <v>0</v>
      </c>
    </row>
    <row r="130" spans="1:4" ht="27.75" customHeight="1" x14ac:dyDescent="0.25">
      <c r="A130" s="7" t="s">
        <v>2989</v>
      </c>
      <c r="B130" s="8">
        <v>3</v>
      </c>
      <c r="C130" s="8" t="s">
        <v>2888</v>
      </c>
      <c r="D130" s="212">
        <v>0</v>
      </c>
    </row>
    <row r="131" spans="1:4" ht="27.75" customHeight="1" x14ac:dyDescent="0.25">
      <c r="A131" s="7" t="s">
        <v>2990</v>
      </c>
      <c r="B131" s="8">
        <v>3</v>
      </c>
      <c r="C131" s="8" t="s">
        <v>2888</v>
      </c>
      <c r="D131" s="212">
        <v>0</v>
      </c>
    </row>
    <row r="132" spans="1:4" ht="27.75" customHeight="1" x14ac:dyDescent="0.25">
      <c r="A132" s="7" t="s">
        <v>2991</v>
      </c>
      <c r="B132" s="8">
        <v>3</v>
      </c>
      <c r="C132" s="8" t="s">
        <v>2888</v>
      </c>
      <c r="D132" s="212">
        <v>1.9088427605812099</v>
      </c>
    </row>
    <row r="133" spans="1:4" ht="27.75" customHeight="1" x14ac:dyDescent="0.25">
      <c r="A133" s="7" t="s">
        <v>2992</v>
      </c>
      <c r="B133" s="8">
        <v>3</v>
      </c>
      <c r="C133" s="8" t="s">
        <v>2888</v>
      </c>
      <c r="D133" s="212">
        <v>0</v>
      </c>
    </row>
    <row r="134" spans="1:4" ht="27.75" customHeight="1" x14ac:dyDescent="0.25">
      <c r="A134" s="7" t="s">
        <v>2993</v>
      </c>
      <c r="B134" s="8">
        <v>3</v>
      </c>
      <c r="C134" s="8" t="s">
        <v>2888</v>
      </c>
      <c r="D134" s="212">
        <v>0</v>
      </c>
    </row>
    <row r="135" spans="1:4" ht="27.75" customHeight="1" x14ac:dyDescent="0.25">
      <c r="A135" s="7" t="s">
        <v>2994</v>
      </c>
      <c r="B135" s="8">
        <v>3</v>
      </c>
      <c r="C135" s="8" t="s">
        <v>2889</v>
      </c>
      <c r="D135" s="212">
        <v>0</v>
      </c>
    </row>
    <row r="136" spans="1:4" ht="27.75" customHeight="1" x14ac:dyDescent="0.25">
      <c r="A136" s="7" t="s">
        <v>2995</v>
      </c>
      <c r="B136" s="8">
        <v>3</v>
      </c>
      <c r="C136" s="8" t="s">
        <v>2891</v>
      </c>
      <c r="D136" s="212">
        <v>0</v>
      </c>
    </row>
    <row r="137" spans="1:4" ht="27.75" customHeight="1" x14ac:dyDescent="0.25">
      <c r="A137" s="7" t="s">
        <v>2996</v>
      </c>
      <c r="B137" s="8">
        <v>3</v>
      </c>
      <c r="C137" s="8" t="s">
        <v>2891</v>
      </c>
      <c r="D137" s="212">
        <v>0</v>
      </c>
    </row>
    <row r="138" spans="1:4" ht="27.75" customHeight="1" x14ac:dyDescent="0.25">
      <c r="A138" s="7" t="s">
        <v>2997</v>
      </c>
      <c r="B138" s="8">
        <v>3</v>
      </c>
      <c r="C138" s="8" t="s">
        <v>2891</v>
      </c>
      <c r="D138" s="212">
        <v>0</v>
      </c>
    </row>
    <row r="139" spans="1:4" ht="27.75" customHeight="1" x14ac:dyDescent="0.25">
      <c r="A139" s="7" t="s">
        <v>2998</v>
      </c>
      <c r="B139" s="8">
        <v>3</v>
      </c>
      <c r="C139" s="8" t="s">
        <v>2891</v>
      </c>
      <c r="D139" s="212">
        <v>0</v>
      </c>
    </row>
    <row r="140" spans="1:4" ht="27.75" customHeight="1" x14ac:dyDescent="0.25">
      <c r="A140" s="7" t="s">
        <v>2999</v>
      </c>
      <c r="B140" s="8">
        <v>3</v>
      </c>
      <c r="C140" s="8" t="s">
        <v>2891</v>
      </c>
      <c r="D140" s="212">
        <v>0</v>
      </c>
    </row>
    <row r="141" spans="1:4" ht="27.75" customHeight="1" x14ac:dyDescent="0.25">
      <c r="A141" s="7" t="s">
        <v>3000</v>
      </c>
      <c r="B141" s="8">
        <v>3</v>
      </c>
      <c r="C141" s="8" t="s">
        <v>2891</v>
      </c>
      <c r="D141" s="212">
        <v>0</v>
      </c>
    </row>
    <row r="142" spans="1:4" ht="27.75" customHeight="1" x14ac:dyDescent="0.25">
      <c r="A142" s="7" t="s">
        <v>3001</v>
      </c>
      <c r="B142" s="8">
        <v>3</v>
      </c>
      <c r="C142" s="8" t="s">
        <v>2891</v>
      </c>
      <c r="D142" s="212">
        <v>0</v>
      </c>
    </row>
    <row r="143" spans="1:4" ht="27.75" customHeight="1" x14ac:dyDescent="0.25">
      <c r="A143" s="7" t="s">
        <v>3002</v>
      </c>
      <c r="B143" s="8">
        <v>3</v>
      </c>
      <c r="C143" s="8" t="s">
        <v>2891</v>
      </c>
      <c r="D143" s="212">
        <v>0</v>
      </c>
    </row>
    <row r="144" spans="1:4" ht="27.75" customHeight="1" x14ac:dyDescent="0.25">
      <c r="A144" s="7" t="s">
        <v>3003</v>
      </c>
      <c r="B144" s="8">
        <v>3</v>
      </c>
      <c r="C144" s="8" t="s">
        <v>2891</v>
      </c>
      <c r="D144" s="212">
        <v>0</v>
      </c>
    </row>
    <row r="145" spans="1:4" ht="27.75" customHeight="1" x14ac:dyDescent="0.25">
      <c r="A145" s="7" t="s">
        <v>3004</v>
      </c>
      <c r="B145" s="8">
        <v>3</v>
      </c>
      <c r="C145" s="8" t="s">
        <v>2891</v>
      </c>
      <c r="D145" s="212">
        <v>3.5703552941105099</v>
      </c>
    </row>
    <row r="146" spans="1:4" ht="27.75" customHeight="1" x14ac:dyDescent="0.25">
      <c r="A146" s="7" t="s">
        <v>3005</v>
      </c>
      <c r="B146" s="8">
        <v>3</v>
      </c>
      <c r="C146" s="8" t="s">
        <v>2892</v>
      </c>
      <c r="D146" s="212">
        <v>0</v>
      </c>
    </row>
    <row r="147" spans="1:4" ht="27.75" customHeight="1" x14ac:dyDescent="0.25">
      <c r="A147" s="7" t="s">
        <v>3006</v>
      </c>
      <c r="B147" s="8">
        <v>3</v>
      </c>
      <c r="C147" s="8" t="s">
        <v>2892</v>
      </c>
      <c r="D147" s="212">
        <v>0</v>
      </c>
    </row>
    <row r="148" spans="1:4" ht="27.75" customHeight="1" x14ac:dyDescent="0.25">
      <c r="A148" s="7" t="s">
        <v>3007</v>
      </c>
      <c r="B148" s="8">
        <v>3</v>
      </c>
      <c r="C148" s="8" t="s">
        <v>2892</v>
      </c>
      <c r="D148" s="212">
        <v>1.8758732715726401</v>
      </c>
    </row>
    <row r="149" spans="1:4" ht="27.75" customHeight="1" x14ac:dyDescent="0.25">
      <c r="A149" s="7" t="s">
        <v>3008</v>
      </c>
      <c r="B149" s="8">
        <v>3</v>
      </c>
      <c r="C149" s="8" t="s">
        <v>2892</v>
      </c>
      <c r="D149" s="212">
        <v>0</v>
      </c>
    </row>
    <row r="150" spans="1:4" ht="27.75" customHeight="1" x14ac:dyDescent="0.25">
      <c r="A150" s="7" t="s">
        <v>3009</v>
      </c>
      <c r="B150" s="8">
        <v>3</v>
      </c>
      <c r="C150" s="8" t="s">
        <v>2892</v>
      </c>
      <c r="D150" s="212">
        <v>0</v>
      </c>
    </row>
    <row r="151" spans="1:4" ht="27.75" customHeight="1" x14ac:dyDescent="0.25">
      <c r="A151" s="7" t="s">
        <v>3010</v>
      </c>
      <c r="B151" s="8">
        <v>3</v>
      </c>
      <c r="C151" s="8" t="s">
        <v>2892</v>
      </c>
      <c r="D151" s="212">
        <v>0</v>
      </c>
    </row>
    <row r="152" spans="1:4" ht="27.75" customHeight="1" x14ac:dyDescent="0.25">
      <c r="A152" s="7" t="s">
        <v>3011</v>
      </c>
      <c r="B152" s="8">
        <v>3</v>
      </c>
      <c r="C152" s="8" t="s">
        <v>2892</v>
      </c>
      <c r="D152" s="212">
        <v>0</v>
      </c>
    </row>
    <row r="153" spans="1:4" ht="27.75" customHeight="1" x14ac:dyDescent="0.25">
      <c r="A153" s="7" t="s">
        <v>3012</v>
      </c>
      <c r="B153" s="8">
        <v>3</v>
      </c>
      <c r="C153" s="8" t="s">
        <v>2892</v>
      </c>
      <c r="D153" s="212">
        <v>1.7313632801855301</v>
      </c>
    </row>
    <row r="154" spans="1:4" ht="27.75" customHeight="1" x14ac:dyDescent="0.25">
      <c r="A154" s="7" t="s">
        <v>3013</v>
      </c>
      <c r="B154" s="8">
        <v>3</v>
      </c>
      <c r="C154" s="8" t="s">
        <v>2892</v>
      </c>
      <c r="D154" s="212">
        <v>0</v>
      </c>
    </row>
    <row r="155" spans="1:4" ht="27.75" customHeight="1" x14ac:dyDescent="0.25">
      <c r="A155" s="7" t="s">
        <v>3014</v>
      </c>
      <c r="B155" s="8">
        <v>3</v>
      </c>
      <c r="C155" s="8" t="s">
        <v>2892</v>
      </c>
      <c r="D155" s="212">
        <v>0</v>
      </c>
    </row>
    <row r="156" spans="1:4" ht="27.75" customHeight="1" x14ac:dyDescent="0.25">
      <c r="A156" s="7" t="s">
        <v>3015</v>
      </c>
      <c r="B156" s="8">
        <v>3</v>
      </c>
      <c r="C156" s="8" t="s">
        <v>2892</v>
      </c>
      <c r="D156" s="212">
        <v>0</v>
      </c>
    </row>
    <row r="157" spans="1:4" ht="27.75" customHeight="1" x14ac:dyDescent="0.25">
      <c r="A157" s="7" t="s">
        <v>3016</v>
      </c>
      <c r="B157" s="8">
        <v>3</v>
      </c>
      <c r="C157" s="8" t="s">
        <v>2892</v>
      </c>
      <c r="D157" s="212">
        <v>0</v>
      </c>
    </row>
    <row r="158" spans="1:4" ht="27.75" customHeight="1" x14ac:dyDescent="0.25">
      <c r="A158" s="7" t="s">
        <v>3017</v>
      </c>
      <c r="B158" s="8">
        <v>3</v>
      </c>
      <c r="C158" s="8" t="s">
        <v>2892</v>
      </c>
      <c r="D158" s="212">
        <v>0</v>
      </c>
    </row>
    <row r="159" spans="1:4" ht="27.75" customHeight="1" x14ac:dyDescent="0.25">
      <c r="A159" s="7" t="s">
        <v>3018</v>
      </c>
      <c r="B159" s="8">
        <v>3</v>
      </c>
      <c r="C159" s="8" t="s">
        <v>2892</v>
      </c>
      <c r="D159" s="212">
        <v>0</v>
      </c>
    </row>
    <row r="160" spans="1:4" ht="27.75" customHeight="1" x14ac:dyDescent="0.25">
      <c r="A160" s="7" t="s">
        <v>3019</v>
      </c>
      <c r="B160" s="8">
        <v>3</v>
      </c>
      <c r="C160" s="8" t="s">
        <v>2893</v>
      </c>
      <c r="D160" s="212">
        <v>0</v>
      </c>
    </row>
    <row r="161" spans="1:4" ht="27.75" customHeight="1" x14ac:dyDescent="0.25">
      <c r="A161" s="7" t="s">
        <v>3020</v>
      </c>
      <c r="B161" s="8">
        <v>3</v>
      </c>
      <c r="C161" s="8" t="s">
        <v>2893</v>
      </c>
      <c r="D161" s="212">
        <v>0</v>
      </c>
    </row>
    <row r="162" spans="1:4" ht="27.75" customHeight="1" x14ac:dyDescent="0.25">
      <c r="A162" s="7" t="s">
        <v>3021</v>
      </c>
      <c r="B162" s="8">
        <v>3</v>
      </c>
      <c r="C162" s="8" t="s">
        <v>2893</v>
      </c>
      <c r="D162" s="212">
        <v>0</v>
      </c>
    </row>
    <row r="163" spans="1:4" ht="27.75" customHeight="1" x14ac:dyDescent="0.25">
      <c r="A163" s="7" t="s">
        <v>3022</v>
      </c>
      <c r="B163" s="8">
        <v>3</v>
      </c>
      <c r="C163" s="8" t="s">
        <v>2893</v>
      </c>
      <c r="D163" s="212">
        <v>0</v>
      </c>
    </row>
    <row r="164" spans="1:4" ht="27.75" customHeight="1" x14ac:dyDescent="0.25">
      <c r="A164" s="7" t="s">
        <v>3023</v>
      </c>
      <c r="B164" s="8">
        <v>3</v>
      </c>
      <c r="C164" s="8" t="s">
        <v>2893</v>
      </c>
      <c r="D164" s="212">
        <v>0</v>
      </c>
    </row>
    <row r="165" spans="1:4" ht="27.75" customHeight="1" x14ac:dyDescent="0.25">
      <c r="A165" s="7" t="s">
        <v>3024</v>
      </c>
      <c r="B165" s="8">
        <v>3</v>
      </c>
      <c r="C165" s="8" t="s">
        <v>2893</v>
      </c>
      <c r="D165" s="212">
        <v>0</v>
      </c>
    </row>
    <row r="166" spans="1:4" ht="27.75" customHeight="1" x14ac:dyDescent="0.25">
      <c r="A166" s="7" t="s">
        <v>3025</v>
      </c>
      <c r="B166" s="8">
        <v>3</v>
      </c>
      <c r="C166" s="8" t="s">
        <v>2893</v>
      </c>
      <c r="D166" s="212">
        <v>1.98973002697221</v>
      </c>
    </row>
    <row r="167" spans="1:4" ht="27.75" customHeight="1" x14ac:dyDescent="0.25">
      <c r="A167" s="7" t="s">
        <v>3026</v>
      </c>
      <c r="B167" s="8">
        <v>3</v>
      </c>
      <c r="C167" s="8" t="s">
        <v>2893</v>
      </c>
      <c r="D167" s="212">
        <v>0</v>
      </c>
    </row>
    <row r="168" spans="1:4" ht="27.75" customHeight="1" x14ac:dyDescent="0.25">
      <c r="A168" s="7" t="s">
        <v>3027</v>
      </c>
      <c r="B168" s="8">
        <v>3</v>
      </c>
      <c r="C168" s="8" t="s">
        <v>2893</v>
      </c>
      <c r="D168" s="212">
        <v>0</v>
      </c>
    </row>
    <row r="169" spans="1:4" ht="27.75" customHeight="1" x14ac:dyDescent="0.25">
      <c r="A169" s="7" t="s">
        <v>3028</v>
      </c>
      <c r="B169" s="8">
        <v>3</v>
      </c>
      <c r="C169" s="8" t="s">
        <v>2893</v>
      </c>
      <c r="D169" s="212">
        <v>0</v>
      </c>
    </row>
    <row r="170" spans="1:4" ht="27.75" customHeight="1" x14ac:dyDescent="0.25">
      <c r="A170" s="7" t="s">
        <v>3029</v>
      </c>
      <c r="B170" s="8">
        <v>3</v>
      </c>
      <c r="C170" s="8" t="s">
        <v>2893</v>
      </c>
      <c r="D170" s="212">
        <v>0</v>
      </c>
    </row>
    <row r="171" spans="1:4" ht="27.75" customHeight="1" x14ac:dyDescent="0.25">
      <c r="A171" s="7" t="s">
        <v>3030</v>
      </c>
      <c r="B171" s="8">
        <v>3</v>
      </c>
      <c r="C171" s="8" t="s">
        <v>2894</v>
      </c>
      <c r="D171" s="212">
        <v>0</v>
      </c>
    </row>
    <row r="172" spans="1:4" ht="27.75" customHeight="1" x14ac:dyDescent="0.25">
      <c r="A172" s="7" t="s">
        <v>3031</v>
      </c>
      <c r="B172" s="8">
        <v>3</v>
      </c>
      <c r="C172" s="8" t="s">
        <v>2894</v>
      </c>
      <c r="D172" s="212">
        <v>0</v>
      </c>
    </row>
    <row r="173" spans="1:4" ht="27.75" customHeight="1" x14ac:dyDescent="0.25">
      <c r="A173" s="7" t="s">
        <v>3032</v>
      </c>
      <c r="B173" s="8">
        <v>3</v>
      </c>
      <c r="C173" s="8" t="s">
        <v>2894</v>
      </c>
      <c r="D173" s="212">
        <v>0</v>
      </c>
    </row>
    <row r="174" spans="1:4" ht="27.75" customHeight="1" x14ac:dyDescent="0.25">
      <c r="A174" s="7" t="s">
        <v>3033</v>
      </c>
      <c r="B174" s="8">
        <v>3</v>
      </c>
      <c r="C174" s="8" t="s">
        <v>2894</v>
      </c>
      <c r="D174" s="212">
        <v>0</v>
      </c>
    </row>
    <row r="175" spans="1:4" ht="27.75" customHeight="1" x14ac:dyDescent="0.25">
      <c r="A175" s="7" t="s">
        <v>3034</v>
      </c>
      <c r="B175" s="8">
        <v>3</v>
      </c>
      <c r="C175" s="8" t="s">
        <v>2894</v>
      </c>
      <c r="D175" s="212">
        <v>3.8591808398282401</v>
      </c>
    </row>
    <row r="176" spans="1:4" ht="27.75" customHeight="1" x14ac:dyDescent="0.25">
      <c r="A176" s="7" t="s">
        <v>3035</v>
      </c>
      <c r="B176" s="8">
        <v>3</v>
      </c>
      <c r="C176" s="8" t="s">
        <v>2894</v>
      </c>
      <c r="D176" s="212">
        <v>0</v>
      </c>
    </row>
    <row r="177" spans="1:4" ht="27.75" customHeight="1" x14ac:dyDescent="0.25">
      <c r="A177" s="7" t="s">
        <v>3036</v>
      </c>
      <c r="B177" s="8">
        <v>3</v>
      </c>
      <c r="C177" s="8" t="s">
        <v>2897</v>
      </c>
      <c r="D177" s="212">
        <v>0</v>
      </c>
    </row>
    <row r="178" spans="1:4" ht="27.75" customHeight="1" x14ac:dyDescent="0.25">
      <c r="A178" s="7" t="s">
        <v>3037</v>
      </c>
      <c r="B178" s="8">
        <v>3</v>
      </c>
      <c r="C178" s="8" t="s">
        <v>2897</v>
      </c>
      <c r="D178" s="212">
        <v>0</v>
      </c>
    </row>
    <row r="179" spans="1:4" ht="27.75" customHeight="1" x14ac:dyDescent="0.25">
      <c r="A179" s="7" t="s">
        <v>3038</v>
      </c>
      <c r="B179" s="8">
        <v>3</v>
      </c>
      <c r="C179" s="8" t="s">
        <v>2897</v>
      </c>
      <c r="D179" s="212">
        <v>1.70464717361294</v>
      </c>
    </row>
    <row r="180" spans="1:4" ht="27.75" customHeight="1" x14ac:dyDescent="0.25">
      <c r="A180" s="7" t="s">
        <v>3039</v>
      </c>
      <c r="B180" s="8">
        <v>3</v>
      </c>
      <c r="C180" s="8" t="s">
        <v>2897</v>
      </c>
      <c r="D180" s="212">
        <v>0</v>
      </c>
    </row>
    <row r="181" spans="1:4" ht="27.75" customHeight="1" x14ac:dyDescent="0.25">
      <c r="A181" s="7" t="s">
        <v>3040</v>
      </c>
      <c r="B181" s="8">
        <v>3</v>
      </c>
      <c r="C181" s="8" t="s">
        <v>2897</v>
      </c>
      <c r="D181" s="212">
        <v>0</v>
      </c>
    </row>
    <row r="182" spans="1:4" ht="27.75" customHeight="1" x14ac:dyDescent="0.25">
      <c r="A182" s="7" t="s">
        <v>3041</v>
      </c>
      <c r="B182" s="8">
        <v>3</v>
      </c>
      <c r="C182" s="8" t="s">
        <v>2897</v>
      </c>
      <c r="D182" s="212">
        <v>0</v>
      </c>
    </row>
    <row r="183" spans="1:4" ht="27.75" customHeight="1" x14ac:dyDescent="0.25">
      <c r="A183" s="7" t="s">
        <v>3042</v>
      </c>
      <c r="B183" s="8">
        <v>3</v>
      </c>
      <c r="C183" s="8" t="s">
        <v>2897</v>
      </c>
      <c r="D183" s="212">
        <v>0</v>
      </c>
    </row>
    <row r="184" spans="1:4" ht="27.75" customHeight="1" x14ac:dyDescent="0.25">
      <c r="A184" s="7" t="s">
        <v>3043</v>
      </c>
      <c r="B184" s="8">
        <v>3</v>
      </c>
      <c r="C184" s="8" t="s">
        <v>2897</v>
      </c>
      <c r="D184" s="212">
        <v>0</v>
      </c>
    </row>
    <row r="185" spans="1:4" ht="27.75" customHeight="1" x14ac:dyDescent="0.25">
      <c r="A185" s="7" t="s">
        <v>3044</v>
      </c>
      <c r="B185" s="8">
        <v>3</v>
      </c>
      <c r="C185" s="8" t="s">
        <v>2897</v>
      </c>
      <c r="D185" s="212">
        <v>0</v>
      </c>
    </row>
    <row r="186" spans="1:4" ht="27.75" customHeight="1" x14ac:dyDescent="0.25">
      <c r="A186" s="7" t="s">
        <v>3045</v>
      </c>
      <c r="B186" s="8">
        <v>3</v>
      </c>
      <c r="C186" s="8" t="s">
        <v>2898</v>
      </c>
      <c r="D186" s="212">
        <v>0</v>
      </c>
    </row>
    <row r="187" spans="1:4" ht="27.75" customHeight="1" x14ac:dyDescent="0.25">
      <c r="A187" s="7" t="s">
        <v>3046</v>
      </c>
      <c r="B187" s="8">
        <v>3</v>
      </c>
      <c r="C187" s="8" t="s">
        <v>2898</v>
      </c>
      <c r="D187" s="212">
        <v>0</v>
      </c>
    </row>
    <row r="188" spans="1:4" ht="27.75" customHeight="1" x14ac:dyDescent="0.25">
      <c r="A188" s="7" t="s">
        <v>3047</v>
      </c>
      <c r="B188" s="8">
        <v>3</v>
      </c>
      <c r="C188" s="8" t="s">
        <v>2898</v>
      </c>
      <c r="D188" s="212">
        <v>0</v>
      </c>
    </row>
    <row r="189" spans="1:4" ht="27.75" customHeight="1" x14ac:dyDescent="0.25">
      <c r="A189" s="7" t="s">
        <v>3048</v>
      </c>
      <c r="B189" s="8">
        <v>3</v>
      </c>
      <c r="C189" s="8" t="s">
        <v>2898</v>
      </c>
      <c r="D189" s="212">
        <v>0</v>
      </c>
    </row>
    <row r="190" spans="1:4" ht="27.75" customHeight="1" x14ac:dyDescent="0.25">
      <c r="A190" s="7" t="s">
        <v>3049</v>
      </c>
      <c r="B190" s="8">
        <v>3</v>
      </c>
      <c r="C190" s="8" t="s">
        <v>2898</v>
      </c>
      <c r="D190" s="212">
        <v>0</v>
      </c>
    </row>
    <row r="191" spans="1:4" ht="27.75" customHeight="1" x14ac:dyDescent="0.25">
      <c r="A191" s="7" t="s">
        <v>3050</v>
      </c>
      <c r="B191" s="8">
        <v>3</v>
      </c>
      <c r="C191" s="8" t="s">
        <v>2898</v>
      </c>
      <c r="D191" s="212">
        <v>0</v>
      </c>
    </row>
    <row r="192" spans="1:4" ht="27.75" customHeight="1" x14ac:dyDescent="0.25">
      <c r="A192" s="7" t="s">
        <v>3051</v>
      </c>
      <c r="B192" s="8">
        <v>3</v>
      </c>
      <c r="C192" s="8" t="s">
        <v>2898</v>
      </c>
      <c r="D192" s="212">
        <v>0</v>
      </c>
    </row>
    <row r="193" spans="1:4" ht="27.75" customHeight="1" x14ac:dyDescent="0.25">
      <c r="A193" s="7" t="s">
        <v>3052</v>
      </c>
      <c r="B193" s="8">
        <v>3</v>
      </c>
      <c r="C193" s="8" t="s">
        <v>2898</v>
      </c>
      <c r="D193" s="212">
        <v>0</v>
      </c>
    </row>
    <row r="194" spans="1:4" ht="27.75" customHeight="1" x14ac:dyDescent="0.25">
      <c r="A194" s="7" t="s">
        <v>3053</v>
      </c>
      <c r="B194" s="8">
        <v>3</v>
      </c>
      <c r="C194" s="8" t="s">
        <v>2900</v>
      </c>
      <c r="D194" s="212">
        <v>0</v>
      </c>
    </row>
    <row r="195" spans="1:4" ht="27.75" customHeight="1" x14ac:dyDescent="0.25">
      <c r="A195" s="7" t="s">
        <v>3054</v>
      </c>
      <c r="B195" s="8">
        <v>3</v>
      </c>
      <c r="C195" s="8" t="s">
        <v>2900</v>
      </c>
      <c r="D195" s="212">
        <v>0</v>
      </c>
    </row>
    <row r="196" spans="1:4" ht="27.75" customHeight="1" x14ac:dyDescent="0.25">
      <c r="A196" s="7" t="s">
        <v>3055</v>
      </c>
      <c r="B196" s="8">
        <v>3</v>
      </c>
      <c r="C196" s="8" t="s">
        <v>2900</v>
      </c>
      <c r="D196" s="212">
        <v>1.78613052709426</v>
      </c>
    </row>
    <row r="197" spans="1:4" ht="27.75" customHeight="1" x14ac:dyDescent="0.25">
      <c r="A197" s="7" t="s">
        <v>3056</v>
      </c>
      <c r="B197" s="8">
        <v>3</v>
      </c>
      <c r="C197" s="8" t="s">
        <v>2900</v>
      </c>
      <c r="D197" s="212">
        <v>0</v>
      </c>
    </row>
    <row r="198" spans="1:4" ht="27.75" customHeight="1" x14ac:dyDescent="0.25">
      <c r="A198" s="7" t="s">
        <v>3057</v>
      </c>
      <c r="B198" s="8">
        <v>3</v>
      </c>
      <c r="C198" s="8" t="s">
        <v>2900</v>
      </c>
      <c r="D198" s="212">
        <v>0</v>
      </c>
    </row>
    <row r="199" spans="1:4" ht="27.75" customHeight="1" x14ac:dyDescent="0.25">
      <c r="A199" s="7" t="s">
        <v>3058</v>
      </c>
      <c r="B199" s="8">
        <v>3</v>
      </c>
      <c r="C199" s="8" t="s">
        <v>2900</v>
      </c>
      <c r="D199" s="212">
        <v>0</v>
      </c>
    </row>
    <row r="200" spans="1:4" ht="27.75" customHeight="1" x14ac:dyDescent="0.25">
      <c r="A200" s="7" t="s">
        <v>3059</v>
      </c>
      <c r="B200" s="8">
        <v>3</v>
      </c>
      <c r="C200" s="8" t="s">
        <v>2902</v>
      </c>
      <c r="D200" s="212">
        <v>0</v>
      </c>
    </row>
    <row r="201" spans="1:4" ht="27.75" customHeight="1" x14ac:dyDescent="0.25">
      <c r="A201" s="7" t="s">
        <v>3060</v>
      </c>
      <c r="B201" s="8">
        <v>3</v>
      </c>
      <c r="C201" s="8" t="s">
        <v>2902</v>
      </c>
      <c r="D201" s="212">
        <v>0</v>
      </c>
    </row>
    <row r="202" spans="1:4" ht="27.75" customHeight="1" x14ac:dyDescent="0.25">
      <c r="A202" s="7" t="s">
        <v>3061</v>
      </c>
      <c r="B202" s="8">
        <v>3</v>
      </c>
      <c r="C202" s="8" t="s">
        <v>2902</v>
      </c>
      <c r="D202" s="212">
        <v>0</v>
      </c>
    </row>
    <row r="203" spans="1:4" ht="27.75" customHeight="1" x14ac:dyDescent="0.25">
      <c r="A203" s="7" t="s">
        <v>3062</v>
      </c>
      <c r="B203" s="8">
        <v>3</v>
      </c>
      <c r="C203" s="8" t="s">
        <v>2902</v>
      </c>
      <c r="D203" s="212">
        <v>0</v>
      </c>
    </row>
    <row r="204" spans="1:4" ht="27.75" customHeight="1" x14ac:dyDescent="0.25">
      <c r="A204" s="7" t="s">
        <v>3063</v>
      </c>
      <c r="B204" s="8">
        <v>3</v>
      </c>
      <c r="C204" s="8" t="s">
        <v>2902</v>
      </c>
      <c r="D204" s="212">
        <v>0</v>
      </c>
    </row>
    <row r="205" spans="1:4" ht="27.75" customHeight="1" x14ac:dyDescent="0.25">
      <c r="A205" s="7" t="s">
        <v>3064</v>
      </c>
      <c r="B205" s="8">
        <v>3</v>
      </c>
      <c r="C205" s="8" t="s">
        <v>2902</v>
      </c>
      <c r="D205" s="212">
        <v>0</v>
      </c>
    </row>
    <row r="206" spans="1:4" ht="27.75" customHeight="1" x14ac:dyDescent="0.25">
      <c r="A206" s="7" t="s">
        <v>3065</v>
      </c>
      <c r="B206" s="8">
        <v>3</v>
      </c>
      <c r="C206" s="8" t="s">
        <v>2902</v>
      </c>
      <c r="D206" s="212">
        <v>0</v>
      </c>
    </row>
    <row r="207" spans="1:4" ht="27.75" customHeight="1" x14ac:dyDescent="0.25">
      <c r="A207" s="7" t="s">
        <v>3066</v>
      </c>
      <c r="B207" s="8">
        <v>3</v>
      </c>
      <c r="C207" s="8" t="s">
        <v>2902</v>
      </c>
      <c r="D207" s="212">
        <v>0</v>
      </c>
    </row>
    <row r="208" spans="1:4" ht="27.75" customHeight="1" x14ac:dyDescent="0.25">
      <c r="A208" s="7" t="s">
        <v>3067</v>
      </c>
      <c r="B208" s="8">
        <v>3</v>
      </c>
      <c r="C208" s="8" t="s">
        <v>2902</v>
      </c>
      <c r="D208" s="212">
        <v>0</v>
      </c>
    </row>
    <row r="209" spans="1:4" ht="27.75" customHeight="1" x14ac:dyDescent="0.25">
      <c r="A209" s="7" t="s">
        <v>3068</v>
      </c>
      <c r="B209" s="8">
        <v>3</v>
      </c>
      <c r="C209" s="8" t="s">
        <v>2902</v>
      </c>
      <c r="D209" s="212">
        <v>0</v>
      </c>
    </row>
    <row r="210" spans="1:4" ht="27.75" customHeight="1" x14ac:dyDescent="0.25">
      <c r="A210" s="7" t="s">
        <v>3069</v>
      </c>
      <c r="B210" s="8">
        <v>3</v>
      </c>
      <c r="C210" s="8" t="s">
        <v>2902</v>
      </c>
      <c r="D210" s="212">
        <v>0</v>
      </c>
    </row>
    <row r="211" spans="1:4" ht="27.75" customHeight="1" x14ac:dyDescent="0.25">
      <c r="A211" s="7" t="s">
        <v>3070</v>
      </c>
      <c r="B211" s="8">
        <v>3</v>
      </c>
      <c r="C211" s="8" t="s">
        <v>2902</v>
      </c>
      <c r="D211" s="212">
        <v>0</v>
      </c>
    </row>
    <row r="212" spans="1:4" ht="27.75" customHeight="1" x14ac:dyDescent="0.25">
      <c r="A212" s="7" t="s">
        <v>3071</v>
      </c>
      <c r="B212" s="8">
        <v>3</v>
      </c>
      <c r="C212" s="8" t="s">
        <v>2902</v>
      </c>
      <c r="D212" s="212">
        <v>0</v>
      </c>
    </row>
    <row r="213" spans="1:4" ht="27.75" customHeight="1" x14ac:dyDescent="0.25">
      <c r="A213" s="7" t="s">
        <v>3072</v>
      </c>
      <c r="B213" s="8">
        <v>3</v>
      </c>
      <c r="C213" s="8" t="s">
        <v>2903</v>
      </c>
      <c r="D213" s="212">
        <v>0</v>
      </c>
    </row>
    <row r="214" spans="1:4" ht="27.75" customHeight="1" x14ac:dyDescent="0.25">
      <c r="A214" s="7" t="s">
        <v>3073</v>
      </c>
      <c r="B214" s="8">
        <v>3</v>
      </c>
      <c r="C214" s="8" t="s">
        <v>2903</v>
      </c>
      <c r="D214" s="212">
        <v>0</v>
      </c>
    </row>
    <row r="215" spans="1:4" ht="27.75" customHeight="1" x14ac:dyDescent="0.25">
      <c r="A215" s="7" t="s">
        <v>3074</v>
      </c>
      <c r="B215" s="8">
        <v>3</v>
      </c>
      <c r="C215" s="8" t="s">
        <v>2904</v>
      </c>
      <c r="D215" s="212">
        <v>3.0823580252128302</v>
      </c>
    </row>
    <row r="216" spans="1:4" ht="27.75" customHeight="1" x14ac:dyDescent="0.25">
      <c r="A216" s="7" t="s">
        <v>3075</v>
      </c>
      <c r="B216" s="8">
        <v>3</v>
      </c>
      <c r="C216" s="8" t="s">
        <v>2904</v>
      </c>
      <c r="D216" s="212">
        <v>0</v>
      </c>
    </row>
    <row r="217" spans="1:4" ht="27.75" customHeight="1" x14ac:dyDescent="0.25">
      <c r="A217" s="7" t="s">
        <v>3076</v>
      </c>
      <c r="B217" s="8">
        <v>3</v>
      </c>
      <c r="C217" s="8" t="s">
        <v>2904</v>
      </c>
      <c r="D217" s="212">
        <v>0</v>
      </c>
    </row>
    <row r="218" spans="1:4" ht="27.75" customHeight="1" x14ac:dyDescent="0.25">
      <c r="A218" s="7" t="s">
        <v>3077</v>
      </c>
      <c r="B218" s="8">
        <v>3</v>
      </c>
      <c r="C218" s="8" t="s">
        <v>2904</v>
      </c>
      <c r="D218" s="212">
        <v>0</v>
      </c>
    </row>
    <row r="219" spans="1:4" ht="27.75" customHeight="1" x14ac:dyDescent="0.25">
      <c r="A219" s="7" t="s">
        <v>3078</v>
      </c>
      <c r="B219" s="8">
        <v>3</v>
      </c>
      <c r="C219" s="8" t="s">
        <v>2904</v>
      </c>
      <c r="D219" s="212">
        <v>0</v>
      </c>
    </row>
    <row r="220" spans="1:4" ht="27.75" customHeight="1" x14ac:dyDescent="0.25">
      <c r="A220" s="7" t="s">
        <v>3079</v>
      </c>
      <c r="B220" s="8">
        <v>3</v>
      </c>
      <c r="C220" s="8" t="s">
        <v>2904</v>
      </c>
      <c r="D220" s="212">
        <v>0</v>
      </c>
    </row>
    <row r="221" spans="1:4" ht="27.75" customHeight="1" x14ac:dyDescent="0.25">
      <c r="A221" s="7" t="s">
        <v>3080</v>
      </c>
      <c r="B221" s="8">
        <v>3</v>
      </c>
      <c r="C221" s="8" t="s">
        <v>2904</v>
      </c>
      <c r="D221" s="212">
        <v>0</v>
      </c>
    </row>
    <row r="222" spans="1:4" ht="27.75" customHeight="1" x14ac:dyDescent="0.25">
      <c r="A222" s="7" t="s">
        <v>3081</v>
      </c>
      <c r="B222" s="8">
        <v>3</v>
      </c>
      <c r="C222" s="8" t="s">
        <v>2904</v>
      </c>
      <c r="D222" s="212">
        <v>0</v>
      </c>
    </row>
    <row r="223" spans="1:4" ht="27.75" customHeight="1" x14ac:dyDescent="0.25">
      <c r="A223" s="7" t="s">
        <v>3082</v>
      </c>
      <c r="B223" s="8">
        <v>3</v>
      </c>
      <c r="C223" s="8" t="s">
        <v>2904</v>
      </c>
      <c r="D223" s="212">
        <v>0</v>
      </c>
    </row>
    <row r="224" spans="1:4" ht="27.75" customHeight="1" x14ac:dyDescent="0.25">
      <c r="A224" s="7" t="s">
        <v>3083</v>
      </c>
      <c r="B224" s="8">
        <v>3</v>
      </c>
      <c r="C224" s="8" t="s">
        <v>2904</v>
      </c>
      <c r="D224" s="212">
        <v>0</v>
      </c>
    </row>
    <row r="225" spans="1:4" ht="27.75" customHeight="1" x14ac:dyDescent="0.25">
      <c r="A225" s="7" t="s">
        <v>3084</v>
      </c>
      <c r="B225" s="8">
        <v>3</v>
      </c>
      <c r="C225" s="8" t="s">
        <v>2904</v>
      </c>
      <c r="D225" s="212">
        <v>0</v>
      </c>
    </row>
    <row r="226" spans="1:4" ht="27.75" customHeight="1" x14ac:dyDescent="0.25">
      <c r="A226" s="7" t="s">
        <v>3085</v>
      </c>
      <c r="B226" s="8">
        <v>3</v>
      </c>
      <c r="C226" s="8" t="s">
        <v>2904</v>
      </c>
      <c r="D226" s="212">
        <v>0</v>
      </c>
    </row>
    <row r="227" spans="1:4" ht="27.75" customHeight="1" x14ac:dyDescent="0.25">
      <c r="A227" s="7" t="s">
        <v>3086</v>
      </c>
      <c r="B227" s="8">
        <v>3</v>
      </c>
      <c r="C227" s="8" t="s">
        <v>2904</v>
      </c>
      <c r="D227" s="212">
        <v>0</v>
      </c>
    </row>
    <row r="228" spans="1:4" ht="27.75" customHeight="1" x14ac:dyDescent="0.25">
      <c r="A228" s="7" t="s">
        <v>3087</v>
      </c>
      <c r="B228" s="8">
        <v>3</v>
      </c>
      <c r="C228" s="8" t="s">
        <v>2904</v>
      </c>
      <c r="D228" s="212">
        <v>0</v>
      </c>
    </row>
    <row r="229" spans="1:4" ht="27.75" customHeight="1" x14ac:dyDescent="0.25">
      <c r="A229" s="7" t="s">
        <v>3088</v>
      </c>
      <c r="B229" s="8">
        <v>3</v>
      </c>
      <c r="C229" s="8" t="s">
        <v>2904</v>
      </c>
      <c r="D229" s="212">
        <v>0</v>
      </c>
    </row>
    <row r="230" spans="1:4" ht="27.75" customHeight="1" x14ac:dyDescent="0.25">
      <c r="A230" s="7" t="s">
        <v>3089</v>
      </c>
      <c r="B230" s="8">
        <v>3</v>
      </c>
      <c r="C230" s="8" t="s">
        <v>2923</v>
      </c>
      <c r="D230" s="212">
        <v>0</v>
      </c>
    </row>
    <row r="231" spans="1:4" ht="27.75" customHeight="1" x14ac:dyDescent="0.25">
      <c r="A231" s="7" t="s">
        <v>3090</v>
      </c>
      <c r="B231" s="8">
        <v>3</v>
      </c>
      <c r="C231" s="8" t="s">
        <v>2908</v>
      </c>
      <c r="D231" s="212">
        <v>0</v>
      </c>
    </row>
    <row r="232" spans="1:4" ht="27.75" customHeight="1" x14ac:dyDescent="0.25">
      <c r="A232" s="7" t="s">
        <v>3091</v>
      </c>
      <c r="B232" s="8">
        <v>3</v>
      </c>
      <c r="C232" s="8" t="s">
        <v>2908</v>
      </c>
      <c r="D232" s="212">
        <v>0</v>
      </c>
    </row>
    <row r="233" spans="1:4" ht="27.75" customHeight="1" x14ac:dyDescent="0.25">
      <c r="A233" s="7" t="s">
        <v>3092</v>
      </c>
      <c r="B233" s="8">
        <v>3</v>
      </c>
      <c r="C233" s="8" t="s">
        <v>2908</v>
      </c>
      <c r="D233" s="212">
        <v>0</v>
      </c>
    </row>
    <row r="234" spans="1:4" ht="27.75" customHeight="1" x14ac:dyDescent="0.25">
      <c r="A234" s="7" t="s">
        <v>3093</v>
      </c>
      <c r="B234" s="8">
        <v>3</v>
      </c>
      <c r="C234" s="8" t="s">
        <v>2908</v>
      </c>
      <c r="D234" s="212">
        <v>0</v>
      </c>
    </row>
    <row r="235" spans="1:4" ht="27.75" customHeight="1" x14ac:dyDescent="0.25">
      <c r="A235" s="7" t="s">
        <v>3094</v>
      </c>
      <c r="B235" s="8">
        <v>3</v>
      </c>
      <c r="C235" s="8" t="s">
        <v>2908</v>
      </c>
      <c r="D235" s="212">
        <v>0</v>
      </c>
    </row>
    <row r="236" spans="1:4" ht="27.75" customHeight="1" x14ac:dyDescent="0.25">
      <c r="A236" s="7" t="s">
        <v>3095</v>
      </c>
      <c r="B236" s="8">
        <v>3</v>
      </c>
      <c r="C236" s="8" t="s">
        <v>2908</v>
      </c>
      <c r="D236" s="212">
        <v>0</v>
      </c>
    </row>
    <row r="237" spans="1:4" ht="27.75" customHeight="1" x14ac:dyDescent="0.25">
      <c r="A237" s="7" t="s">
        <v>3096</v>
      </c>
      <c r="B237" s="8">
        <v>3</v>
      </c>
      <c r="C237" s="8" t="s">
        <v>2911</v>
      </c>
      <c r="D237" s="212">
        <v>0</v>
      </c>
    </row>
    <row r="238" spans="1:4" ht="27.75" customHeight="1" x14ac:dyDescent="0.25">
      <c r="A238" s="7" t="s">
        <v>3097</v>
      </c>
      <c r="B238" s="8">
        <v>3</v>
      </c>
      <c r="C238" s="8" t="s">
        <v>2911</v>
      </c>
      <c r="D238" s="212">
        <v>0</v>
      </c>
    </row>
    <row r="239" spans="1:4" ht="27.75" customHeight="1" x14ac:dyDescent="0.25">
      <c r="A239" s="7" t="s">
        <v>3098</v>
      </c>
      <c r="B239" s="8">
        <v>3</v>
      </c>
      <c r="C239" s="8" t="s">
        <v>2911</v>
      </c>
      <c r="D239" s="212">
        <v>0</v>
      </c>
    </row>
    <row r="240" spans="1:4" ht="27.75" customHeight="1" x14ac:dyDescent="0.25">
      <c r="A240" s="7" t="s">
        <v>3099</v>
      </c>
      <c r="B240" s="8">
        <v>3</v>
      </c>
      <c r="C240" s="8" t="s">
        <v>2911</v>
      </c>
      <c r="D240" s="212">
        <v>0</v>
      </c>
    </row>
    <row r="241" spans="1:4" ht="27.75" customHeight="1" x14ac:dyDescent="0.25">
      <c r="A241" s="7" t="s">
        <v>3100</v>
      </c>
      <c r="B241" s="8">
        <v>3</v>
      </c>
      <c r="C241" s="8" t="s">
        <v>2911</v>
      </c>
      <c r="D241" s="212">
        <v>0</v>
      </c>
    </row>
    <row r="242" spans="1:4" ht="27.75" customHeight="1" x14ac:dyDescent="0.25">
      <c r="A242" s="7" t="s">
        <v>3101</v>
      </c>
      <c r="B242" s="8">
        <v>3</v>
      </c>
      <c r="C242" s="8" t="s">
        <v>2911</v>
      </c>
      <c r="D242" s="212">
        <v>0</v>
      </c>
    </row>
    <row r="243" spans="1:4" ht="27.75" customHeight="1" x14ac:dyDescent="0.25">
      <c r="A243" s="7" t="s">
        <v>3102</v>
      </c>
      <c r="B243" s="8">
        <v>3</v>
      </c>
      <c r="C243" s="8" t="s">
        <v>2911</v>
      </c>
      <c r="D243" s="212">
        <v>0</v>
      </c>
    </row>
    <row r="244" spans="1:4" ht="27.75" customHeight="1" x14ac:dyDescent="0.25">
      <c r="A244" s="7" t="s">
        <v>3103</v>
      </c>
      <c r="B244" s="8">
        <v>3</v>
      </c>
      <c r="C244" s="8" t="s">
        <v>2911</v>
      </c>
      <c r="D244" s="212">
        <v>0</v>
      </c>
    </row>
    <row r="245" spans="1:4" ht="27.75" customHeight="1" x14ac:dyDescent="0.25">
      <c r="A245" s="7" t="s">
        <v>3104</v>
      </c>
      <c r="B245" s="8">
        <v>3</v>
      </c>
      <c r="C245" s="8" t="s">
        <v>2911</v>
      </c>
      <c r="D245" s="212">
        <v>0</v>
      </c>
    </row>
    <row r="246" spans="1:4" ht="27.75" customHeight="1" x14ac:dyDescent="0.25">
      <c r="A246" s="7" t="s">
        <v>3105</v>
      </c>
      <c r="B246" s="8">
        <v>3</v>
      </c>
      <c r="C246" s="8" t="s">
        <v>2911</v>
      </c>
      <c r="D246" s="212">
        <v>0</v>
      </c>
    </row>
    <row r="247" spans="1:4" ht="27.75" customHeight="1" x14ac:dyDescent="0.25">
      <c r="A247" s="7" t="s">
        <v>3106</v>
      </c>
      <c r="B247" s="8">
        <v>3</v>
      </c>
      <c r="C247" s="8" t="s">
        <v>2911</v>
      </c>
      <c r="D247" s="212">
        <v>0</v>
      </c>
    </row>
    <row r="248" spans="1:4" ht="27.75" customHeight="1" x14ac:dyDescent="0.25">
      <c r="A248" s="7" t="s">
        <v>3107</v>
      </c>
      <c r="B248" s="8">
        <v>3</v>
      </c>
      <c r="C248" s="8" t="s">
        <v>2911</v>
      </c>
      <c r="D248" s="212">
        <v>0</v>
      </c>
    </row>
    <row r="249" spans="1:4" ht="27.75" customHeight="1" x14ac:dyDescent="0.25">
      <c r="A249" s="7" t="s">
        <v>3108</v>
      </c>
      <c r="B249" s="8">
        <v>3</v>
      </c>
      <c r="C249" s="8" t="s">
        <v>2911</v>
      </c>
      <c r="D249" s="212">
        <v>1.9505607149531501</v>
      </c>
    </row>
    <row r="250" spans="1:4" ht="27.75" customHeight="1" x14ac:dyDescent="0.25">
      <c r="A250" s="7" t="s">
        <v>3109</v>
      </c>
      <c r="B250" s="8">
        <v>3</v>
      </c>
      <c r="C250" s="8" t="s">
        <v>2911</v>
      </c>
      <c r="D250" s="212">
        <v>0</v>
      </c>
    </row>
    <row r="251" spans="1:4" ht="27.75" customHeight="1" x14ac:dyDescent="0.25">
      <c r="A251" s="7" t="s">
        <v>3110</v>
      </c>
      <c r="B251" s="8">
        <v>3</v>
      </c>
      <c r="C251" s="8" t="s">
        <v>2911</v>
      </c>
      <c r="D251" s="212">
        <v>0</v>
      </c>
    </row>
    <row r="252" spans="1:4" ht="27.75" customHeight="1" x14ac:dyDescent="0.25">
      <c r="A252" s="7" t="s">
        <v>3111</v>
      </c>
      <c r="B252" s="8">
        <v>3</v>
      </c>
      <c r="C252" s="8" t="s">
        <v>2911</v>
      </c>
      <c r="D252" s="212">
        <v>0</v>
      </c>
    </row>
    <row r="253" spans="1:4" ht="27.75" customHeight="1" x14ac:dyDescent="0.25">
      <c r="A253" s="7" t="s">
        <v>3112</v>
      </c>
      <c r="B253" s="8">
        <v>3</v>
      </c>
      <c r="C253" s="8" t="s">
        <v>2911</v>
      </c>
      <c r="D253" s="212">
        <v>0</v>
      </c>
    </row>
    <row r="254" spans="1:4" ht="27.75" customHeight="1" x14ac:dyDescent="0.25">
      <c r="A254" s="7" t="s">
        <v>3113</v>
      </c>
      <c r="B254" s="8">
        <v>3</v>
      </c>
      <c r="C254" s="8" t="s">
        <v>2911</v>
      </c>
      <c r="D254" s="212">
        <v>0</v>
      </c>
    </row>
    <row r="255" spans="1:4" ht="27.75" customHeight="1" x14ac:dyDescent="0.25">
      <c r="A255" s="7" t="s">
        <v>3114</v>
      </c>
      <c r="B255" s="8">
        <v>3</v>
      </c>
      <c r="C255" s="8" t="s">
        <v>2911</v>
      </c>
      <c r="D255" s="212">
        <v>2.34762019405597</v>
      </c>
    </row>
    <row r="256" spans="1:4" ht="27.75" customHeight="1" x14ac:dyDescent="0.25">
      <c r="A256" s="7" t="s">
        <v>3115</v>
      </c>
      <c r="B256" s="8">
        <v>3</v>
      </c>
      <c r="C256" s="8" t="s">
        <v>2911</v>
      </c>
      <c r="D256" s="212">
        <v>0</v>
      </c>
    </row>
    <row r="257" spans="1:4" ht="27.75" customHeight="1" x14ac:dyDescent="0.25">
      <c r="A257" s="7" t="s">
        <v>3116</v>
      </c>
      <c r="B257" s="8">
        <v>3</v>
      </c>
      <c r="C257" s="8" t="s">
        <v>2911</v>
      </c>
      <c r="D257" s="212">
        <v>0</v>
      </c>
    </row>
    <row r="258" spans="1:4" ht="27.75" customHeight="1" x14ac:dyDescent="0.25">
      <c r="A258" s="7" t="s">
        <v>3117</v>
      </c>
      <c r="B258" s="8">
        <v>3</v>
      </c>
      <c r="C258" s="8" t="s">
        <v>2911</v>
      </c>
      <c r="D258" s="212">
        <v>0</v>
      </c>
    </row>
    <row r="259" spans="1:4" ht="27.75" customHeight="1" x14ac:dyDescent="0.25">
      <c r="A259" s="7" t="s">
        <v>3118</v>
      </c>
      <c r="B259" s="8">
        <v>3</v>
      </c>
      <c r="C259" s="8" t="s">
        <v>2912</v>
      </c>
      <c r="D259" s="212">
        <v>0</v>
      </c>
    </row>
    <row r="260" spans="1:4" ht="27.75" customHeight="1" x14ac:dyDescent="0.25">
      <c r="A260" s="7" t="s">
        <v>3119</v>
      </c>
      <c r="B260" s="8">
        <v>3</v>
      </c>
      <c r="C260" s="8" t="s">
        <v>2912</v>
      </c>
      <c r="D260" s="212">
        <v>0</v>
      </c>
    </row>
    <row r="261" spans="1:4" ht="27.75" customHeight="1" x14ac:dyDescent="0.25">
      <c r="A261" s="7" t="s">
        <v>3120</v>
      </c>
      <c r="B261" s="8">
        <v>3</v>
      </c>
      <c r="C261" s="8" t="s">
        <v>2912</v>
      </c>
      <c r="D261" s="212">
        <v>0</v>
      </c>
    </row>
    <row r="262" spans="1:4" ht="27.75" customHeight="1" x14ac:dyDescent="0.25">
      <c r="A262" s="7" t="s">
        <v>3121</v>
      </c>
      <c r="B262" s="8">
        <v>3</v>
      </c>
      <c r="C262" s="8" t="s">
        <v>2912</v>
      </c>
      <c r="D262" s="212">
        <v>0</v>
      </c>
    </row>
    <row r="263" spans="1:4" ht="27.75" customHeight="1" x14ac:dyDescent="0.25">
      <c r="A263" s="7" t="s">
        <v>3122</v>
      </c>
      <c r="B263" s="8">
        <v>3</v>
      </c>
      <c r="C263" s="8" t="s">
        <v>2912</v>
      </c>
      <c r="D263" s="212">
        <v>0</v>
      </c>
    </row>
    <row r="264" spans="1:4" ht="27.75" customHeight="1" x14ac:dyDescent="0.25">
      <c r="A264" s="7" t="s">
        <v>3123</v>
      </c>
      <c r="B264" s="8">
        <v>3</v>
      </c>
      <c r="C264" s="8" t="s">
        <v>2912</v>
      </c>
      <c r="D264" s="212">
        <v>0</v>
      </c>
    </row>
    <row r="265" spans="1:4" ht="27.75" customHeight="1" x14ac:dyDescent="0.25">
      <c r="A265" s="7" t="s">
        <v>3124</v>
      </c>
      <c r="B265" s="8">
        <v>3</v>
      </c>
      <c r="C265" s="8" t="s">
        <v>2912</v>
      </c>
      <c r="D265" s="212">
        <v>2.96873213548868</v>
      </c>
    </row>
    <row r="266" spans="1:4" ht="27.75" customHeight="1" x14ac:dyDescent="0.25">
      <c r="A266" s="7" t="s">
        <v>3125</v>
      </c>
      <c r="B266" s="8">
        <v>3</v>
      </c>
      <c r="C266" s="8" t="s">
        <v>2914</v>
      </c>
      <c r="D266" s="212">
        <v>0</v>
      </c>
    </row>
    <row r="267" spans="1:4" ht="27.75" customHeight="1" x14ac:dyDescent="0.25">
      <c r="A267" s="7" t="s">
        <v>3126</v>
      </c>
      <c r="B267" s="8">
        <v>3</v>
      </c>
      <c r="C267" s="8" t="s">
        <v>2914</v>
      </c>
      <c r="D267" s="212">
        <v>0</v>
      </c>
    </row>
    <row r="268" spans="1:4" ht="27.75" customHeight="1" x14ac:dyDescent="0.25">
      <c r="A268" s="7" t="s">
        <v>3127</v>
      </c>
      <c r="B268" s="8">
        <v>3</v>
      </c>
      <c r="C268" s="8" t="s">
        <v>2914</v>
      </c>
      <c r="D268" s="212">
        <v>0</v>
      </c>
    </row>
    <row r="269" spans="1:4" ht="27.75" customHeight="1" x14ac:dyDescent="0.25">
      <c r="A269" s="7" t="s">
        <v>3128</v>
      </c>
      <c r="B269" s="8">
        <v>3</v>
      </c>
      <c r="C269" s="8" t="s">
        <v>2914</v>
      </c>
      <c r="D269" s="212">
        <v>0</v>
      </c>
    </row>
    <row r="270" spans="1:4" ht="27.75" customHeight="1" x14ac:dyDescent="0.25">
      <c r="A270" s="7" t="s">
        <v>3129</v>
      </c>
      <c r="B270" s="8">
        <v>3</v>
      </c>
      <c r="C270" s="8" t="s">
        <v>2914</v>
      </c>
      <c r="D270" s="212">
        <v>1.98048799406114</v>
      </c>
    </row>
    <row r="271" spans="1:4" ht="27.75" customHeight="1" x14ac:dyDescent="0.25">
      <c r="A271" s="7" t="s">
        <v>3130</v>
      </c>
      <c r="B271" s="8">
        <v>3</v>
      </c>
      <c r="C271" s="8" t="s">
        <v>2914</v>
      </c>
      <c r="D271" s="212">
        <v>0</v>
      </c>
    </row>
    <row r="272" spans="1:4" ht="27.75" customHeight="1" x14ac:dyDescent="0.25">
      <c r="A272" s="7" t="s">
        <v>3131</v>
      </c>
      <c r="B272" s="8">
        <v>3</v>
      </c>
      <c r="C272" s="8" t="s">
        <v>2914</v>
      </c>
      <c r="D272" s="212">
        <v>0</v>
      </c>
    </row>
    <row r="273" spans="1:4" ht="27.75" customHeight="1" x14ac:dyDescent="0.25">
      <c r="A273" s="7" t="s">
        <v>3132</v>
      </c>
      <c r="B273" s="8">
        <v>3</v>
      </c>
      <c r="C273" s="8" t="s">
        <v>2917</v>
      </c>
      <c r="D273" s="212">
        <v>0</v>
      </c>
    </row>
    <row r="274" spans="1:4" ht="27.75" customHeight="1" x14ac:dyDescent="0.25">
      <c r="A274" s="7" t="s">
        <v>3133</v>
      </c>
      <c r="B274" s="8">
        <v>3</v>
      </c>
      <c r="C274" s="8" t="s">
        <v>2917</v>
      </c>
      <c r="D274" s="212">
        <v>0</v>
      </c>
    </row>
    <row r="275" spans="1:4" ht="27.75" customHeight="1" x14ac:dyDescent="0.25">
      <c r="A275" s="7" t="s">
        <v>3134</v>
      </c>
      <c r="B275" s="8">
        <v>3</v>
      </c>
      <c r="C275" s="8" t="s">
        <v>2917</v>
      </c>
      <c r="D275" s="212">
        <v>0</v>
      </c>
    </row>
    <row r="276" spans="1:4" ht="27.75" customHeight="1" x14ac:dyDescent="0.25">
      <c r="A276" s="7" t="s">
        <v>3135</v>
      </c>
      <c r="B276" s="8">
        <v>3</v>
      </c>
      <c r="C276" s="8" t="s">
        <v>2917</v>
      </c>
      <c r="D276" s="212">
        <v>0</v>
      </c>
    </row>
    <row r="277" spans="1:4" ht="27.75" customHeight="1" x14ac:dyDescent="0.25">
      <c r="A277" s="7" t="s">
        <v>3136</v>
      </c>
      <c r="B277" s="8">
        <v>3</v>
      </c>
      <c r="C277" s="8" t="s">
        <v>2917</v>
      </c>
      <c r="D277" s="212">
        <v>0</v>
      </c>
    </row>
    <row r="278" spans="1:4" ht="27.75" customHeight="1" x14ac:dyDescent="0.25">
      <c r="A278" s="7" t="s">
        <v>3137</v>
      </c>
      <c r="B278" s="8">
        <v>3</v>
      </c>
      <c r="C278" s="8" t="s">
        <v>2917</v>
      </c>
      <c r="D278" s="212">
        <v>0</v>
      </c>
    </row>
    <row r="279" spans="1:4" ht="27.75" customHeight="1" x14ac:dyDescent="0.25">
      <c r="A279" s="7" t="s">
        <v>3138</v>
      </c>
      <c r="B279" s="8">
        <v>3</v>
      </c>
      <c r="C279" s="8" t="s">
        <v>2918</v>
      </c>
      <c r="D279" s="212">
        <v>0</v>
      </c>
    </row>
    <row r="280" spans="1:4" ht="27.75" customHeight="1" x14ac:dyDescent="0.25">
      <c r="A280" s="7" t="s">
        <v>3139</v>
      </c>
      <c r="B280" s="8">
        <v>3</v>
      </c>
      <c r="C280" s="8" t="s">
        <v>2918</v>
      </c>
      <c r="D280" s="212">
        <v>0</v>
      </c>
    </row>
    <row r="281" spans="1:4" ht="27.75" customHeight="1" x14ac:dyDescent="0.25">
      <c r="A281" s="7" t="s">
        <v>3140</v>
      </c>
      <c r="B281" s="8">
        <v>3</v>
      </c>
      <c r="C281" s="8" t="s">
        <v>2918</v>
      </c>
      <c r="D281" s="212">
        <v>0</v>
      </c>
    </row>
    <row r="282" spans="1:4" ht="27.75" customHeight="1" x14ac:dyDescent="0.25">
      <c r="A282" s="7" t="s">
        <v>3141</v>
      </c>
      <c r="B282" s="8">
        <v>3</v>
      </c>
      <c r="C282" s="8" t="s">
        <v>2918</v>
      </c>
      <c r="D282" s="212">
        <v>0</v>
      </c>
    </row>
    <row r="283" spans="1:4" ht="27.75" customHeight="1" x14ac:dyDescent="0.25">
      <c r="A283" s="7" t="s">
        <v>3142</v>
      </c>
      <c r="B283" s="8">
        <v>3</v>
      </c>
      <c r="C283" s="8" t="s">
        <v>2919</v>
      </c>
      <c r="D283" s="212">
        <v>0</v>
      </c>
    </row>
    <row r="284" spans="1:4" ht="27.75" customHeight="1" x14ac:dyDescent="0.25">
      <c r="A284" s="7" t="s">
        <v>3143</v>
      </c>
      <c r="B284" s="8">
        <v>3</v>
      </c>
      <c r="C284" s="8" t="s">
        <v>2919</v>
      </c>
      <c r="D284" s="212">
        <v>0</v>
      </c>
    </row>
    <row r="285" spans="1:4" ht="27.75" customHeight="1" x14ac:dyDescent="0.25">
      <c r="A285" s="7" t="s">
        <v>3144</v>
      </c>
      <c r="B285" s="8">
        <v>3</v>
      </c>
      <c r="C285" s="8" t="s">
        <v>2919</v>
      </c>
      <c r="D285" s="212">
        <v>0</v>
      </c>
    </row>
    <row r="286" spans="1:4" ht="27.75" customHeight="1" x14ac:dyDescent="0.25">
      <c r="A286" s="7" t="s">
        <v>3145</v>
      </c>
      <c r="B286" s="8">
        <v>3</v>
      </c>
      <c r="C286" s="8" t="s">
        <v>2920</v>
      </c>
      <c r="D286" s="212">
        <v>0</v>
      </c>
    </row>
    <row r="287" spans="1:4" ht="27.75" customHeight="1" x14ac:dyDescent="0.25">
      <c r="A287" s="7" t="s">
        <v>3146</v>
      </c>
      <c r="B287" s="8">
        <v>3</v>
      </c>
      <c r="C287" s="8" t="s">
        <v>2920</v>
      </c>
      <c r="D287" s="212">
        <v>0</v>
      </c>
    </row>
    <row r="288" spans="1:4" ht="27.75" customHeight="1" x14ac:dyDescent="0.25">
      <c r="A288" s="7" t="s">
        <v>3147</v>
      </c>
      <c r="B288" s="8">
        <v>3</v>
      </c>
      <c r="C288" s="8" t="s">
        <v>2920</v>
      </c>
      <c r="D288" s="212">
        <v>0</v>
      </c>
    </row>
    <row r="289" spans="1:4" ht="27.75" customHeight="1" x14ac:dyDescent="0.25">
      <c r="A289" s="7" t="s">
        <v>3148</v>
      </c>
      <c r="B289" s="8">
        <v>3</v>
      </c>
      <c r="C289" s="8" t="s">
        <v>2920</v>
      </c>
      <c r="D289" s="212">
        <v>0</v>
      </c>
    </row>
    <row r="290" spans="1:4" ht="27.75" customHeight="1" x14ac:dyDescent="0.25">
      <c r="A290" s="7" t="s">
        <v>3149</v>
      </c>
      <c r="B290" s="8">
        <v>3</v>
      </c>
      <c r="C290" s="8" t="s">
        <v>2920</v>
      </c>
      <c r="D290" s="212">
        <v>0</v>
      </c>
    </row>
    <row r="291" spans="1:4" ht="27.75" customHeight="1" x14ac:dyDescent="0.25">
      <c r="A291" s="7" t="s">
        <v>3150</v>
      </c>
      <c r="B291" s="8">
        <v>3</v>
      </c>
      <c r="C291" s="8" t="s">
        <v>2921</v>
      </c>
      <c r="D291" s="212">
        <v>0</v>
      </c>
    </row>
    <row r="292" spans="1:4" ht="27.75" customHeight="1" x14ac:dyDescent="0.25">
      <c r="A292" s="7" t="s">
        <v>3151</v>
      </c>
      <c r="B292" s="8">
        <v>3</v>
      </c>
      <c r="C292" s="8" t="s">
        <v>2921</v>
      </c>
      <c r="D292" s="212">
        <v>0</v>
      </c>
    </row>
    <row r="293" spans="1:4" ht="27.75" customHeight="1" x14ac:dyDescent="0.25">
      <c r="A293" s="7" t="s">
        <v>3152</v>
      </c>
      <c r="B293" s="8">
        <v>3</v>
      </c>
      <c r="C293" s="8" t="s">
        <v>2921</v>
      </c>
      <c r="D293" s="212">
        <v>0</v>
      </c>
    </row>
    <row r="294" spans="1:4" ht="27.75" customHeight="1" x14ac:dyDescent="0.25">
      <c r="A294" s="7" t="s">
        <v>3153</v>
      </c>
      <c r="B294" s="8">
        <v>3</v>
      </c>
      <c r="C294" s="8" t="s">
        <v>2921</v>
      </c>
      <c r="D294" s="212">
        <v>0</v>
      </c>
    </row>
    <row r="295" spans="1:4" ht="27.75" customHeight="1" x14ac:dyDescent="0.25">
      <c r="A295" s="7" t="s">
        <v>3154</v>
      </c>
      <c r="B295" s="8">
        <v>3</v>
      </c>
      <c r="C295" s="8" t="s">
        <v>2921</v>
      </c>
      <c r="D295" s="212">
        <v>0</v>
      </c>
    </row>
    <row r="296" spans="1:4" ht="27.75" customHeight="1" x14ac:dyDescent="0.25">
      <c r="A296" s="7" t="s">
        <v>3155</v>
      </c>
      <c r="B296" s="8">
        <v>3</v>
      </c>
      <c r="C296" s="8" t="s">
        <v>2923</v>
      </c>
      <c r="D296" s="212">
        <v>1.3923922481895801</v>
      </c>
    </row>
    <row r="297" spans="1:4" ht="27.75" customHeight="1" x14ac:dyDescent="0.25">
      <c r="A297" s="7" t="s">
        <v>3156</v>
      </c>
      <c r="B297" s="8">
        <v>3</v>
      </c>
      <c r="C297" s="8" t="s">
        <v>2923</v>
      </c>
      <c r="D297" s="212">
        <v>0</v>
      </c>
    </row>
    <row r="298" spans="1:4" ht="27.75" customHeight="1" x14ac:dyDescent="0.25">
      <c r="A298" s="7" t="s">
        <v>3157</v>
      </c>
      <c r="B298" s="8">
        <v>3</v>
      </c>
      <c r="C298" s="8" t="s">
        <v>2923</v>
      </c>
      <c r="D298" s="212">
        <v>0</v>
      </c>
    </row>
    <row r="299" spans="1:4" ht="27.75" customHeight="1" x14ac:dyDescent="0.25">
      <c r="A299" s="7" t="s">
        <v>3158</v>
      </c>
      <c r="B299" s="8">
        <v>3</v>
      </c>
      <c r="C299" s="8" t="s">
        <v>2923</v>
      </c>
      <c r="D299" s="212">
        <v>0</v>
      </c>
    </row>
    <row r="300" spans="1:4" ht="27.75" customHeight="1" x14ac:dyDescent="0.25">
      <c r="A300" s="7" t="s">
        <v>3159</v>
      </c>
      <c r="B300" s="8">
        <v>3</v>
      </c>
      <c r="C300" s="8" t="s">
        <v>2923</v>
      </c>
      <c r="D300" s="212">
        <v>0</v>
      </c>
    </row>
    <row r="301" spans="1:4" ht="27.75" customHeight="1" x14ac:dyDescent="0.25">
      <c r="A301" s="7" t="s">
        <v>3160</v>
      </c>
      <c r="B301" s="8">
        <v>3</v>
      </c>
      <c r="C301" s="8" t="s">
        <v>2923</v>
      </c>
      <c r="D301" s="212">
        <v>0</v>
      </c>
    </row>
    <row r="302" spans="1:4" ht="27.75" customHeight="1" x14ac:dyDescent="0.25">
      <c r="A302" s="7" t="s">
        <v>3161</v>
      </c>
      <c r="B302" s="8">
        <v>3</v>
      </c>
      <c r="C302" s="8" t="s">
        <v>2923</v>
      </c>
      <c r="D302" s="212">
        <v>0</v>
      </c>
    </row>
    <row r="303" spans="1:4" ht="27.75" customHeight="1" x14ac:dyDescent="0.25">
      <c r="A303" s="7" t="s">
        <v>3162</v>
      </c>
      <c r="B303" s="8">
        <v>3</v>
      </c>
      <c r="C303" s="8" t="s">
        <v>2923</v>
      </c>
      <c r="D303" s="212">
        <v>2.6693320539540402</v>
      </c>
    </row>
    <row r="304" spans="1:4" ht="27.75" customHeight="1" x14ac:dyDescent="0.25">
      <c r="A304" s="7" t="s">
        <v>3163</v>
      </c>
      <c r="B304" s="8">
        <v>3</v>
      </c>
      <c r="C304" s="8" t="s">
        <v>2923</v>
      </c>
      <c r="D304" s="212">
        <v>0</v>
      </c>
    </row>
    <row r="305" spans="1:4" ht="27.75" customHeight="1" x14ac:dyDescent="0.25">
      <c r="A305" s="7" t="s">
        <v>3164</v>
      </c>
      <c r="B305" s="8">
        <v>3</v>
      </c>
      <c r="C305" s="8" t="s">
        <v>2923</v>
      </c>
      <c r="D305" s="212">
        <v>0</v>
      </c>
    </row>
    <row r="306" spans="1:4" ht="27.75" customHeight="1" x14ac:dyDescent="0.25">
      <c r="A306" s="7" t="s">
        <v>3165</v>
      </c>
      <c r="B306" s="8">
        <v>3</v>
      </c>
      <c r="C306" s="8" t="s">
        <v>2923</v>
      </c>
      <c r="D306" s="212">
        <v>1.77998251121094</v>
      </c>
    </row>
    <row r="307" spans="1:4" ht="27.75" customHeight="1" x14ac:dyDescent="0.25">
      <c r="A307" s="7" t="s">
        <v>3166</v>
      </c>
      <c r="B307" s="8">
        <v>3</v>
      </c>
      <c r="C307" s="8" t="s">
        <v>2923</v>
      </c>
      <c r="D307" s="212">
        <v>0</v>
      </c>
    </row>
    <row r="308" spans="1:4" ht="27.75" customHeight="1" x14ac:dyDescent="0.25">
      <c r="A308" s="7" t="s">
        <v>3167</v>
      </c>
      <c r="B308" s="8">
        <v>3</v>
      </c>
      <c r="C308" s="8" t="s">
        <v>2923</v>
      </c>
      <c r="D308" s="212">
        <v>0</v>
      </c>
    </row>
    <row r="309" spans="1:4" ht="27.75" customHeight="1" x14ac:dyDescent="0.25">
      <c r="A309" s="7" t="s">
        <v>3168</v>
      </c>
      <c r="B309" s="8">
        <v>3</v>
      </c>
      <c r="C309" s="8" t="s">
        <v>2923</v>
      </c>
      <c r="D309" s="212">
        <v>0</v>
      </c>
    </row>
    <row r="310" spans="1:4" ht="27.75" customHeight="1" x14ac:dyDescent="0.25">
      <c r="A310" s="7" t="s">
        <v>3169</v>
      </c>
      <c r="B310" s="8">
        <v>3</v>
      </c>
      <c r="C310" s="8" t="s">
        <v>2923</v>
      </c>
      <c r="D310" s="212">
        <v>3.01691875108417</v>
      </c>
    </row>
    <row r="311" spans="1:4" ht="27.75" customHeight="1" x14ac:dyDescent="0.25">
      <c r="A311" s="7" t="s">
        <v>3170</v>
      </c>
      <c r="B311" s="8">
        <v>3</v>
      </c>
      <c r="C311" s="8" t="s">
        <v>2923</v>
      </c>
      <c r="D311" s="212">
        <v>0</v>
      </c>
    </row>
    <row r="312" spans="1:4" ht="27.75" customHeight="1" x14ac:dyDescent="0.25">
      <c r="A312" s="7" t="s">
        <v>3171</v>
      </c>
      <c r="B312" s="8">
        <v>3</v>
      </c>
      <c r="C312" s="8" t="s">
        <v>2925</v>
      </c>
      <c r="D312" s="212">
        <v>1.5401129145216499</v>
      </c>
    </row>
    <row r="313" spans="1:4" ht="27.75" customHeight="1" x14ac:dyDescent="0.25">
      <c r="A313" s="7" t="s">
        <v>3172</v>
      </c>
      <c r="B313" s="8">
        <v>3</v>
      </c>
      <c r="C313" s="8" t="s">
        <v>2925</v>
      </c>
      <c r="D313" s="212">
        <v>0</v>
      </c>
    </row>
    <row r="314" spans="1:4" ht="27.75" customHeight="1" x14ac:dyDescent="0.25">
      <c r="A314" s="7" t="s">
        <v>3173</v>
      </c>
      <c r="B314" s="8">
        <v>3</v>
      </c>
      <c r="C314" s="8" t="s">
        <v>2925</v>
      </c>
      <c r="D314" s="212">
        <v>0</v>
      </c>
    </row>
    <row r="315" spans="1:4" ht="27.75" customHeight="1" x14ac:dyDescent="0.25">
      <c r="A315" s="7" t="s">
        <v>3174</v>
      </c>
      <c r="B315" s="8">
        <v>3</v>
      </c>
      <c r="C315" s="8" t="s">
        <v>2925</v>
      </c>
      <c r="D315" s="212">
        <v>0</v>
      </c>
    </row>
    <row r="316" spans="1:4" ht="27.75" customHeight="1" x14ac:dyDescent="0.25">
      <c r="A316" s="7" t="s">
        <v>3175</v>
      </c>
      <c r="B316" s="8">
        <v>3</v>
      </c>
      <c r="C316" s="8" t="s">
        <v>2925</v>
      </c>
      <c r="D316" s="212">
        <v>0</v>
      </c>
    </row>
    <row r="317" spans="1:4" ht="27.75" customHeight="1" x14ac:dyDescent="0.25">
      <c r="A317" s="7" t="s">
        <v>3176</v>
      </c>
      <c r="B317" s="8">
        <v>3</v>
      </c>
      <c r="C317" s="8" t="s">
        <v>2925</v>
      </c>
      <c r="D317" s="212">
        <v>0</v>
      </c>
    </row>
    <row r="318" spans="1:4" ht="27.75" customHeight="1" x14ac:dyDescent="0.25">
      <c r="A318" s="7" t="s">
        <v>3177</v>
      </c>
      <c r="B318" s="8">
        <v>3</v>
      </c>
      <c r="C318" s="8" t="s">
        <v>2925</v>
      </c>
      <c r="D318" s="212">
        <v>0</v>
      </c>
    </row>
    <row r="319" spans="1:4" ht="27.75" customHeight="1" x14ac:dyDescent="0.25">
      <c r="A319" s="7" t="s">
        <v>3178</v>
      </c>
      <c r="B319" s="8">
        <v>3</v>
      </c>
      <c r="C319" s="8" t="s">
        <v>2925</v>
      </c>
      <c r="D319" s="212">
        <v>0</v>
      </c>
    </row>
    <row r="320" spans="1:4" ht="27.75" customHeight="1" x14ac:dyDescent="0.25">
      <c r="A320" s="7" t="s">
        <v>3179</v>
      </c>
      <c r="B320" s="8">
        <v>3</v>
      </c>
      <c r="C320" s="8" t="s">
        <v>2925</v>
      </c>
      <c r="D320" s="212">
        <v>0</v>
      </c>
    </row>
    <row r="321" spans="1:4" ht="27.75" customHeight="1" x14ac:dyDescent="0.25">
      <c r="A321" s="7" t="s">
        <v>3180</v>
      </c>
      <c r="B321" s="8">
        <v>3</v>
      </c>
      <c r="C321" s="8" t="s">
        <v>2925</v>
      </c>
      <c r="D321" s="212">
        <v>3.0709861204158102</v>
      </c>
    </row>
    <row r="322" spans="1:4" ht="27.75" customHeight="1" x14ac:dyDescent="0.25">
      <c r="A322" s="7" t="s">
        <v>3181</v>
      </c>
      <c r="B322" s="8">
        <v>3</v>
      </c>
      <c r="C322" s="8" t="s">
        <v>2925</v>
      </c>
      <c r="D322" s="212">
        <v>0</v>
      </c>
    </row>
    <row r="323" spans="1:4" ht="27.75" customHeight="1" x14ac:dyDescent="0.25">
      <c r="A323" s="7" t="s">
        <v>3182</v>
      </c>
      <c r="B323" s="8">
        <v>3</v>
      </c>
      <c r="C323" s="8" t="s">
        <v>2925</v>
      </c>
      <c r="D323" s="212">
        <v>0</v>
      </c>
    </row>
    <row r="324" spans="1:4" ht="27.75" customHeight="1" x14ac:dyDescent="0.25">
      <c r="A324" s="7" t="s">
        <v>3183</v>
      </c>
      <c r="B324" s="8">
        <v>3</v>
      </c>
      <c r="C324" s="8" t="s">
        <v>2925</v>
      </c>
      <c r="D324" s="212">
        <v>0</v>
      </c>
    </row>
    <row r="325" spans="1:4" ht="27.75" customHeight="1" x14ac:dyDescent="0.25">
      <c r="A325" s="7" t="s">
        <v>3184</v>
      </c>
      <c r="B325" s="8">
        <v>3</v>
      </c>
      <c r="C325" s="8" t="s">
        <v>2925</v>
      </c>
      <c r="D325" s="212">
        <v>0</v>
      </c>
    </row>
    <row r="326" spans="1:4" ht="27.75" customHeight="1" x14ac:dyDescent="0.25">
      <c r="A326" s="7" t="s">
        <v>3185</v>
      </c>
      <c r="B326" s="8">
        <v>3</v>
      </c>
      <c r="C326" s="8" t="s">
        <v>2925</v>
      </c>
      <c r="D326" s="212">
        <v>0</v>
      </c>
    </row>
    <row r="327" spans="1:4" ht="27.75" customHeight="1" x14ac:dyDescent="0.25">
      <c r="A327" s="7" t="s">
        <v>3186</v>
      </c>
      <c r="B327" s="8">
        <v>3</v>
      </c>
      <c r="C327" s="8" t="s">
        <v>2925</v>
      </c>
      <c r="D327" s="212">
        <v>0</v>
      </c>
    </row>
    <row r="328" spans="1:4" ht="27.75" customHeight="1" x14ac:dyDescent="0.25">
      <c r="A328" s="7" t="s">
        <v>3187</v>
      </c>
      <c r="B328" s="8">
        <v>3</v>
      </c>
      <c r="C328" s="8" t="s">
        <v>2925</v>
      </c>
      <c r="D328" s="212">
        <v>6.6561451368317002</v>
      </c>
    </row>
    <row r="329" spans="1:4" ht="27.75" customHeight="1" x14ac:dyDescent="0.25">
      <c r="A329" s="7" t="s">
        <v>3188</v>
      </c>
      <c r="B329" s="8">
        <v>3</v>
      </c>
      <c r="C329" s="8" t="s">
        <v>2925</v>
      </c>
      <c r="D329" s="212">
        <v>0</v>
      </c>
    </row>
    <row r="330" spans="1:4" ht="27.75" customHeight="1" x14ac:dyDescent="0.25">
      <c r="A330" s="7" t="s">
        <v>3189</v>
      </c>
      <c r="B330" s="8">
        <v>3</v>
      </c>
      <c r="C330" s="8" t="s">
        <v>2925</v>
      </c>
      <c r="D330" s="212">
        <v>7.7477145013031299</v>
      </c>
    </row>
    <row r="331" spans="1:4" ht="27.75" customHeight="1" x14ac:dyDescent="0.25">
      <c r="A331" s="7" t="s">
        <v>3190</v>
      </c>
      <c r="B331" s="8">
        <v>3</v>
      </c>
      <c r="C331" s="8" t="s">
        <v>2925</v>
      </c>
      <c r="D331" s="212">
        <v>0</v>
      </c>
    </row>
    <row r="332" spans="1:4" ht="27.75" customHeight="1" x14ac:dyDescent="0.25">
      <c r="A332" s="7" t="s">
        <v>3191</v>
      </c>
      <c r="B332" s="8">
        <v>3</v>
      </c>
      <c r="C332" s="8" t="s">
        <v>2925</v>
      </c>
      <c r="D332" s="212">
        <v>0</v>
      </c>
    </row>
    <row r="333" spans="1:4" ht="27.75" customHeight="1" x14ac:dyDescent="0.25">
      <c r="A333" s="7" t="s">
        <v>3192</v>
      </c>
      <c r="B333" s="8">
        <v>3</v>
      </c>
      <c r="C333" s="8" t="s">
        <v>2925</v>
      </c>
      <c r="D333" s="212">
        <v>0</v>
      </c>
    </row>
    <row r="334" spans="1:4" ht="27.75" customHeight="1" x14ac:dyDescent="0.25">
      <c r="A334" s="7" t="s">
        <v>3193</v>
      </c>
      <c r="B334" s="8">
        <v>3</v>
      </c>
      <c r="C334" s="8" t="s">
        <v>2925</v>
      </c>
      <c r="D334" s="212">
        <v>0</v>
      </c>
    </row>
    <row r="335" spans="1:4" ht="27.75" customHeight="1" x14ac:dyDescent="0.25">
      <c r="A335" s="7" t="s">
        <v>3194</v>
      </c>
      <c r="B335" s="8">
        <v>3</v>
      </c>
      <c r="C335" s="8" t="s">
        <v>2925</v>
      </c>
      <c r="D335" s="212">
        <v>0</v>
      </c>
    </row>
    <row r="336" spans="1:4" ht="27.75" customHeight="1" x14ac:dyDescent="0.25">
      <c r="A336" s="7" t="s">
        <v>3195</v>
      </c>
      <c r="B336" s="8">
        <v>3</v>
      </c>
      <c r="C336" s="8" t="s">
        <v>2925</v>
      </c>
      <c r="D336" s="212">
        <v>0</v>
      </c>
    </row>
    <row r="337" spans="1:4" ht="27.75" customHeight="1" x14ac:dyDescent="0.25">
      <c r="A337" s="7" t="s">
        <v>3196</v>
      </c>
      <c r="B337" s="8">
        <v>3</v>
      </c>
      <c r="C337" s="8" t="s">
        <v>2925</v>
      </c>
      <c r="D337" s="212">
        <v>0</v>
      </c>
    </row>
    <row r="338" spans="1:4" ht="27.75" customHeight="1" x14ac:dyDescent="0.25">
      <c r="A338" s="7" t="s">
        <v>3197</v>
      </c>
      <c r="B338" s="8">
        <v>3</v>
      </c>
      <c r="C338" s="8" t="s">
        <v>2925</v>
      </c>
      <c r="D338" s="212">
        <v>0</v>
      </c>
    </row>
    <row r="339" spans="1:4" ht="27.75" customHeight="1" x14ac:dyDescent="0.25">
      <c r="A339" s="7" t="s">
        <v>3198</v>
      </c>
      <c r="B339" s="8">
        <v>3</v>
      </c>
      <c r="C339" s="8" t="s">
        <v>2925</v>
      </c>
      <c r="D339" s="212">
        <v>0</v>
      </c>
    </row>
    <row r="340" spans="1:4" ht="27.75" customHeight="1" x14ac:dyDescent="0.25">
      <c r="A340" s="7" t="s">
        <v>3199</v>
      </c>
      <c r="B340" s="8">
        <v>3</v>
      </c>
      <c r="C340" s="8" t="s">
        <v>2925</v>
      </c>
      <c r="D340" s="212">
        <v>1.7721565275292801</v>
      </c>
    </row>
    <row r="341" spans="1:4" ht="27.75" customHeight="1" x14ac:dyDescent="0.25">
      <c r="A341" s="7" t="s">
        <v>3200</v>
      </c>
      <c r="B341" s="8">
        <v>3</v>
      </c>
      <c r="C341" s="8" t="s">
        <v>2925</v>
      </c>
      <c r="D341" s="212">
        <v>1.70143062036367</v>
      </c>
    </row>
    <row r="342" spans="1:4" ht="27.75" customHeight="1" x14ac:dyDescent="0.25">
      <c r="A342" s="7" t="s">
        <v>3201</v>
      </c>
      <c r="B342" s="8">
        <v>3</v>
      </c>
      <c r="C342" s="8" t="s">
        <v>2925</v>
      </c>
      <c r="D342" s="212">
        <v>0</v>
      </c>
    </row>
    <row r="343" spans="1:4" ht="27.75" customHeight="1" x14ac:dyDescent="0.25">
      <c r="A343" s="7" t="s">
        <v>3202</v>
      </c>
      <c r="B343" s="8">
        <v>3</v>
      </c>
      <c r="C343" s="8" t="s">
        <v>2925</v>
      </c>
      <c r="D343" s="212">
        <v>0</v>
      </c>
    </row>
    <row r="344" spans="1:4" ht="27.75" customHeight="1" x14ac:dyDescent="0.25">
      <c r="A344" s="7" t="s">
        <v>3203</v>
      </c>
      <c r="B344" s="8">
        <v>3</v>
      </c>
      <c r="C344" s="8" t="s">
        <v>2925</v>
      </c>
      <c r="D344" s="212">
        <v>0</v>
      </c>
    </row>
    <row r="345" spans="1:4" ht="27.75" customHeight="1" x14ac:dyDescent="0.25">
      <c r="A345" s="7" t="s">
        <v>3204</v>
      </c>
      <c r="B345" s="8">
        <v>3</v>
      </c>
      <c r="C345" s="8" t="s">
        <v>2925</v>
      </c>
      <c r="D345" s="212">
        <v>0</v>
      </c>
    </row>
    <row r="346" spans="1:4" ht="27.75" customHeight="1" x14ac:dyDescent="0.25">
      <c r="A346" s="7" t="s">
        <v>3205</v>
      </c>
      <c r="B346" s="8">
        <v>3</v>
      </c>
      <c r="C346" s="8" t="s">
        <v>2925</v>
      </c>
      <c r="D346" s="212">
        <v>0</v>
      </c>
    </row>
    <row r="347" spans="1:4" ht="27.75" customHeight="1" x14ac:dyDescent="0.25">
      <c r="A347" s="7" t="s">
        <v>3206</v>
      </c>
      <c r="B347" s="8">
        <v>3</v>
      </c>
      <c r="C347" s="8" t="s">
        <v>2925</v>
      </c>
      <c r="D347" s="212">
        <v>0</v>
      </c>
    </row>
    <row r="348" spans="1:4" ht="27.75" customHeight="1" x14ac:dyDescent="0.25">
      <c r="A348" s="7" t="s">
        <v>3207</v>
      </c>
      <c r="B348" s="8">
        <v>3</v>
      </c>
      <c r="C348" s="8" t="s">
        <v>2925</v>
      </c>
      <c r="D348" s="212">
        <v>0</v>
      </c>
    </row>
    <row r="349" spans="1:4" ht="27.75" customHeight="1" x14ac:dyDescent="0.25">
      <c r="A349" s="7" t="s">
        <v>3208</v>
      </c>
      <c r="B349" s="8">
        <v>3</v>
      </c>
      <c r="C349" s="8" t="s">
        <v>2927</v>
      </c>
      <c r="D349" s="212">
        <v>0</v>
      </c>
    </row>
    <row r="350" spans="1:4" ht="27.75" customHeight="1" x14ac:dyDescent="0.25">
      <c r="A350" s="7" t="s">
        <v>3209</v>
      </c>
      <c r="B350" s="8">
        <v>3</v>
      </c>
      <c r="C350" s="8" t="s">
        <v>2927</v>
      </c>
      <c r="D350" s="212">
        <v>0</v>
      </c>
    </row>
    <row r="351" spans="1:4" ht="27.75" customHeight="1" x14ac:dyDescent="0.25">
      <c r="A351" s="7" t="s">
        <v>3210</v>
      </c>
      <c r="B351" s="8">
        <v>3</v>
      </c>
      <c r="C351" s="8" t="s">
        <v>2927</v>
      </c>
      <c r="D351" s="212">
        <v>0</v>
      </c>
    </row>
    <row r="352" spans="1:4" ht="27.75" customHeight="1" x14ac:dyDescent="0.25">
      <c r="A352" s="7" t="s">
        <v>3211</v>
      </c>
      <c r="B352" s="8">
        <v>3</v>
      </c>
      <c r="C352" s="8" t="s">
        <v>2927</v>
      </c>
      <c r="D352" s="212">
        <v>0</v>
      </c>
    </row>
    <row r="353" spans="1:4" ht="27.75" customHeight="1" x14ac:dyDescent="0.25">
      <c r="A353" s="7" t="s">
        <v>3212</v>
      </c>
      <c r="B353" s="8">
        <v>3</v>
      </c>
      <c r="C353" s="8" t="s">
        <v>2927</v>
      </c>
      <c r="D353" s="212">
        <v>0</v>
      </c>
    </row>
    <row r="354" spans="1:4" ht="27.75" customHeight="1" x14ac:dyDescent="0.25">
      <c r="A354" s="7" t="s">
        <v>3213</v>
      </c>
      <c r="B354" s="8">
        <v>3</v>
      </c>
      <c r="C354" s="8" t="s">
        <v>2927</v>
      </c>
      <c r="D354" s="212">
        <v>0</v>
      </c>
    </row>
    <row r="355" spans="1:4" ht="27.75" customHeight="1" x14ac:dyDescent="0.25">
      <c r="A355" s="7" t="s">
        <v>3214</v>
      </c>
      <c r="B355" s="8">
        <v>3</v>
      </c>
      <c r="C355" s="8" t="s">
        <v>2927</v>
      </c>
      <c r="D355" s="212">
        <v>0</v>
      </c>
    </row>
    <row r="356" spans="1:4" ht="27.75" customHeight="1" x14ac:dyDescent="0.25">
      <c r="A356" s="7" t="s">
        <v>3215</v>
      </c>
      <c r="B356" s="8">
        <v>3</v>
      </c>
      <c r="C356" s="8" t="s">
        <v>2927</v>
      </c>
      <c r="D356" s="212">
        <v>0</v>
      </c>
    </row>
    <row r="357" spans="1:4" ht="27.75" customHeight="1" x14ac:dyDescent="0.25">
      <c r="A357" s="7" t="s">
        <v>3216</v>
      </c>
      <c r="B357" s="8">
        <v>3</v>
      </c>
      <c r="C357" s="8" t="s">
        <v>2927</v>
      </c>
      <c r="D357" s="212">
        <v>0</v>
      </c>
    </row>
    <row r="358" spans="1:4" ht="27.75" customHeight="1" x14ac:dyDescent="0.25">
      <c r="A358" s="7" t="s">
        <v>3217</v>
      </c>
      <c r="B358" s="8">
        <v>3</v>
      </c>
      <c r="C358" s="8" t="s">
        <v>2927</v>
      </c>
      <c r="D358" s="212">
        <v>0</v>
      </c>
    </row>
    <row r="359" spans="1:4" ht="27.75" customHeight="1" x14ac:dyDescent="0.25">
      <c r="A359" s="7" t="s">
        <v>3218</v>
      </c>
      <c r="B359" s="8">
        <v>3</v>
      </c>
      <c r="C359" s="8" t="s">
        <v>2928</v>
      </c>
      <c r="D359" s="212">
        <v>0</v>
      </c>
    </row>
    <row r="360" spans="1:4" ht="27.75" customHeight="1" x14ac:dyDescent="0.25">
      <c r="A360" s="7" t="s">
        <v>3219</v>
      </c>
      <c r="B360" s="8">
        <v>3</v>
      </c>
      <c r="C360" s="8" t="s">
        <v>2928</v>
      </c>
      <c r="D360" s="212">
        <v>0</v>
      </c>
    </row>
    <row r="361" spans="1:4" ht="27.75" customHeight="1" x14ac:dyDescent="0.25">
      <c r="A361" s="7" t="s">
        <v>3220</v>
      </c>
      <c r="B361" s="8">
        <v>3</v>
      </c>
      <c r="C361" s="8" t="s">
        <v>2928</v>
      </c>
      <c r="D361" s="212">
        <v>0</v>
      </c>
    </row>
    <row r="362" spans="1:4" ht="27.75" customHeight="1" x14ac:dyDescent="0.25">
      <c r="A362" s="7" t="s">
        <v>3221</v>
      </c>
      <c r="B362" s="8">
        <v>3</v>
      </c>
      <c r="C362" s="8" t="s">
        <v>2928</v>
      </c>
      <c r="D362" s="212">
        <v>0</v>
      </c>
    </row>
    <row r="363" spans="1:4" ht="27.75" customHeight="1" x14ac:dyDescent="0.25">
      <c r="A363" s="7" t="s">
        <v>3222</v>
      </c>
      <c r="B363" s="8">
        <v>3</v>
      </c>
      <c r="C363" s="8" t="s">
        <v>2928</v>
      </c>
      <c r="D363" s="212">
        <v>0</v>
      </c>
    </row>
    <row r="364" spans="1:4" ht="27.75" customHeight="1" x14ac:dyDescent="0.25">
      <c r="A364" s="7" t="s">
        <v>3223</v>
      </c>
      <c r="B364" s="8">
        <v>3</v>
      </c>
      <c r="C364" s="8" t="s">
        <v>2928</v>
      </c>
      <c r="D364" s="212">
        <v>0</v>
      </c>
    </row>
    <row r="365" spans="1:4" ht="27.75" customHeight="1" x14ac:dyDescent="0.25">
      <c r="A365" s="7" t="s">
        <v>3224</v>
      </c>
      <c r="B365" s="8">
        <v>3</v>
      </c>
      <c r="C365" s="8" t="s">
        <v>2928</v>
      </c>
      <c r="D365" s="212">
        <v>0</v>
      </c>
    </row>
    <row r="366" spans="1:4" ht="27.75" customHeight="1" x14ac:dyDescent="0.25">
      <c r="A366" s="7" t="s">
        <v>3225</v>
      </c>
      <c r="B366" s="8">
        <v>3</v>
      </c>
      <c r="C366" s="8" t="s">
        <v>2928</v>
      </c>
      <c r="D366" s="212">
        <v>0</v>
      </c>
    </row>
    <row r="367" spans="1:4" ht="27.75" customHeight="1" x14ac:dyDescent="0.25">
      <c r="A367" s="7" t="s">
        <v>3226</v>
      </c>
      <c r="B367" s="8">
        <v>3</v>
      </c>
      <c r="C367" s="8" t="s">
        <v>2928</v>
      </c>
      <c r="D367" s="212">
        <v>0</v>
      </c>
    </row>
    <row r="368" spans="1:4" ht="27.75" customHeight="1" x14ac:dyDescent="0.25">
      <c r="A368" s="7" t="s">
        <v>3227</v>
      </c>
      <c r="B368" s="8">
        <v>3</v>
      </c>
      <c r="C368" s="8" t="s">
        <v>2928</v>
      </c>
      <c r="D368" s="212">
        <v>0</v>
      </c>
    </row>
    <row r="369" spans="1:4" ht="27.75" customHeight="1" x14ac:dyDescent="0.25">
      <c r="A369" s="7" t="s">
        <v>3228</v>
      </c>
      <c r="B369" s="8">
        <v>3</v>
      </c>
      <c r="C369" s="8" t="s">
        <v>2928</v>
      </c>
      <c r="D369" s="212">
        <v>0</v>
      </c>
    </row>
    <row r="370" spans="1:4" ht="27.75" customHeight="1" x14ac:dyDescent="0.25">
      <c r="A370" s="7" t="s">
        <v>3229</v>
      </c>
      <c r="B370" s="8">
        <v>3</v>
      </c>
      <c r="C370" s="8" t="s">
        <v>2928</v>
      </c>
      <c r="D370" s="212">
        <v>0</v>
      </c>
    </row>
    <row r="371" spans="1:4" ht="27.75" customHeight="1" x14ac:dyDescent="0.25">
      <c r="A371" s="7" t="s">
        <v>3230</v>
      </c>
      <c r="B371" s="8">
        <v>3</v>
      </c>
      <c r="C371" s="8" t="s">
        <v>2929</v>
      </c>
      <c r="D371" s="212">
        <v>0</v>
      </c>
    </row>
    <row r="372" spans="1:4" ht="27.75" customHeight="1" x14ac:dyDescent="0.25">
      <c r="A372" s="7" t="s">
        <v>3231</v>
      </c>
      <c r="B372" s="8">
        <v>3</v>
      </c>
      <c r="C372" s="8" t="s">
        <v>2929</v>
      </c>
      <c r="D372" s="212">
        <v>0</v>
      </c>
    </row>
    <row r="373" spans="1:4" ht="27.75" customHeight="1" x14ac:dyDescent="0.25">
      <c r="A373" s="7" t="s">
        <v>3232</v>
      </c>
      <c r="B373" s="8">
        <v>3</v>
      </c>
      <c r="C373" s="8" t="s">
        <v>2929</v>
      </c>
      <c r="D373" s="212">
        <v>0</v>
      </c>
    </row>
    <row r="374" spans="1:4" ht="27.75" customHeight="1" x14ac:dyDescent="0.25">
      <c r="A374" s="7" t="s">
        <v>3233</v>
      </c>
      <c r="B374" s="8">
        <v>3</v>
      </c>
      <c r="C374" s="8" t="s">
        <v>2929</v>
      </c>
      <c r="D374" s="212">
        <v>0</v>
      </c>
    </row>
    <row r="375" spans="1:4" ht="27.75" customHeight="1" x14ac:dyDescent="0.25">
      <c r="A375" s="7" t="s">
        <v>3234</v>
      </c>
      <c r="B375" s="8">
        <v>3</v>
      </c>
      <c r="C375" s="8" t="s">
        <v>2930</v>
      </c>
      <c r="D375" s="212">
        <v>0</v>
      </c>
    </row>
    <row r="376" spans="1:4" ht="27.75" customHeight="1" x14ac:dyDescent="0.25">
      <c r="A376" s="7" t="s">
        <v>3235</v>
      </c>
      <c r="B376" s="8">
        <v>3</v>
      </c>
      <c r="C376" s="8" t="s">
        <v>2930</v>
      </c>
      <c r="D376" s="212">
        <v>0</v>
      </c>
    </row>
    <row r="377" spans="1:4" ht="27.75" customHeight="1" x14ac:dyDescent="0.25">
      <c r="A377" s="7" t="s">
        <v>3236</v>
      </c>
      <c r="B377" s="8">
        <v>3</v>
      </c>
      <c r="C377" s="8" t="s">
        <v>2930</v>
      </c>
      <c r="D377" s="212">
        <v>0</v>
      </c>
    </row>
    <row r="378" spans="1:4" ht="27.75" customHeight="1" x14ac:dyDescent="0.25">
      <c r="A378" s="7" t="s">
        <v>3237</v>
      </c>
      <c r="B378" s="8">
        <v>3</v>
      </c>
      <c r="C378" s="8" t="s">
        <v>2930</v>
      </c>
      <c r="D378" s="212">
        <v>0</v>
      </c>
    </row>
    <row r="379" spans="1:4" ht="27.75" customHeight="1" x14ac:dyDescent="0.25">
      <c r="A379" s="7" t="s">
        <v>3238</v>
      </c>
      <c r="B379" s="8">
        <v>3</v>
      </c>
      <c r="C379" s="8" t="s">
        <v>2930</v>
      </c>
      <c r="D379" s="212">
        <v>0</v>
      </c>
    </row>
    <row r="380" spans="1:4" ht="27.75" customHeight="1" x14ac:dyDescent="0.25">
      <c r="A380" s="7" t="s">
        <v>3239</v>
      </c>
      <c r="B380" s="8">
        <v>3</v>
      </c>
      <c r="C380" s="8" t="s">
        <v>2930</v>
      </c>
      <c r="D380" s="212">
        <v>0</v>
      </c>
    </row>
    <row r="381" spans="1:4" ht="27.75" customHeight="1" x14ac:dyDescent="0.25">
      <c r="A381" s="7" t="s">
        <v>3240</v>
      </c>
      <c r="B381" s="8">
        <v>3</v>
      </c>
      <c r="C381" s="8" t="s">
        <v>2930</v>
      </c>
      <c r="D381" s="212">
        <v>0</v>
      </c>
    </row>
    <row r="382" spans="1:4" ht="27.75" customHeight="1" x14ac:dyDescent="0.25">
      <c r="A382" s="7" t="s">
        <v>3241</v>
      </c>
      <c r="B382" s="8">
        <v>3</v>
      </c>
      <c r="C382" s="8" t="s">
        <v>2930</v>
      </c>
      <c r="D382" s="212">
        <v>0</v>
      </c>
    </row>
    <row r="383" spans="1:4" ht="27.75" customHeight="1" x14ac:dyDescent="0.25">
      <c r="A383" s="7" t="s">
        <v>3242</v>
      </c>
      <c r="B383" s="8">
        <v>3</v>
      </c>
      <c r="C383" s="8" t="s">
        <v>2930</v>
      </c>
      <c r="D383" s="212">
        <v>0</v>
      </c>
    </row>
    <row r="384" spans="1:4" ht="27.75" customHeight="1" x14ac:dyDescent="0.25">
      <c r="A384" s="7" t="s">
        <v>3243</v>
      </c>
      <c r="B384" s="8">
        <v>3</v>
      </c>
      <c r="C384" s="8" t="s">
        <v>2930</v>
      </c>
      <c r="D384" s="212">
        <v>0</v>
      </c>
    </row>
    <row r="385" spans="1:4" ht="27.75" customHeight="1" x14ac:dyDescent="0.25">
      <c r="A385" s="7" t="s">
        <v>3244</v>
      </c>
      <c r="B385" s="8">
        <v>3</v>
      </c>
      <c r="C385" s="8" t="s">
        <v>2930</v>
      </c>
      <c r="D385" s="212">
        <v>0</v>
      </c>
    </row>
    <row r="386" spans="1:4" ht="27.75" customHeight="1" x14ac:dyDescent="0.25">
      <c r="A386" s="7" t="s">
        <v>3245</v>
      </c>
      <c r="B386" s="8">
        <v>3</v>
      </c>
      <c r="C386" s="8" t="s">
        <v>2931</v>
      </c>
      <c r="D386" s="212">
        <v>2.24367888644261</v>
      </c>
    </row>
    <row r="387" spans="1:4" ht="27.75" customHeight="1" x14ac:dyDescent="0.25">
      <c r="A387" s="7" t="s">
        <v>3246</v>
      </c>
      <c r="B387" s="8">
        <v>3</v>
      </c>
      <c r="C387" s="8" t="s">
        <v>2931</v>
      </c>
      <c r="D387" s="212">
        <v>0</v>
      </c>
    </row>
    <row r="388" spans="1:4" ht="27.75" customHeight="1" x14ac:dyDescent="0.25">
      <c r="A388" s="7" t="s">
        <v>3247</v>
      </c>
      <c r="B388" s="8">
        <v>3</v>
      </c>
      <c r="C388" s="8" t="s">
        <v>2931</v>
      </c>
      <c r="D388" s="212">
        <v>0</v>
      </c>
    </row>
    <row r="389" spans="1:4" ht="27.75" customHeight="1" x14ac:dyDescent="0.25">
      <c r="A389" s="7" t="s">
        <v>3248</v>
      </c>
      <c r="B389" s="8">
        <v>3</v>
      </c>
      <c r="C389" s="8" t="s">
        <v>2931</v>
      </c>
      <c r="D389" s="212">
        <v>0</v>
      </c>
    </row>
    <row r="390" spans="1:4" ht="27.75" customHeight="1" x14ac:dyDescent="0.25">
      <c r="A390" s="7" t="s">
        <v>3249</v>
      </c>
      <c r="B390" s="8">
        <v>3</v>
      </c>
      <c r="C390" s="8" t="s">
        <v>2931</v>
      </c>
      <c r="D390" s="212">
        <v>0</v>
      </c>
    </row>
    <row r="391" spans="1:4" ht="27.75" customHeight="1" x14ac:dyDescent="0.25">
      <c r="A391" s="7" t="s">
        <v>3250</v>
      </c>
      <c r="B391" s="8">
        <v>3</v>
      </c>
      <c r="C391" s="8" t="s">
        <v>2931</v>
      </c>
      <c r="D391" s="212">
        <v>0</v>
      </c>
    </row>
    <row r="392" spans="1:4" ht="27.75" customHeight="1" x14ac:dyDescent="0.25">
      <c r="A392" s="7" t="s">
        <v>3251</v>
      </c>
      <c r="B392" s="8">
        <v>3</v>
      </c>
      <c r="C392" s="8" t="s">
        <v>2931</v>
      </c>
      <c r="D392" s="212">
        <v>0</v>
      </c>
    </row>
    <row r="393" spans="1:4" ht="27.75" customHeight="1" x14ac:dyDescent="0.25">
      <c r="A393" s="7" t="s">
        <v>3252</v>
      </c>
      <c r="B393" s="8">
        <v>3</v>
      </c>
      <c r="C393" s="8" t="s">
        <v>2931</v>
      </c>
      <c r="D393" s="212">
        <v>0</v>
      </c>
    </row>
    <row r="394" spans="1:4" ht="27.75" customHeight="1" x14ac:dyDescent="0.25">
      <c r="A394" s="7" t="s">
        <v>3253</v>
      </c>
      <c r="B394" s="8">
        <v>3</v>
      </c>
      <c r="C394" s="8" t="s">
        <v>2932</v>
      </c>
      <c r="D394" s="212">
        <v>0</v>
      </c>
    </row>
    <row r="395" spans="1:4" ht="27.75" customHeight="1" x14ac:dyDescent="0.25">
      <c r="A395" s="7" t="s">
        <v>3254</v>
      </c>
      <c r="B395" s="8">
        <v>3</v>
      </c>
      <c r="C395" s="8" t="s">
        <v>2932</v>
      </c>
      <c r="D395" s="212">
        <v>0</v>
      </c>
    </row>
    <row r="396" spans="1:4" ht="27.75" customHeight="1" x14ac:dyDescent="0.25">
      <c r="A396" s="7" t="s">
        <v>3255</v>
      </c>
      <c r="B396" s="8">
        <v>3</v>
      </c>
      <c r="C396" s="8" t="s">
        <v>2932</v>
      </c>
      <c r="D396" s="212">
        <v>0</v>
      </c>
    </row>
    <row r="397" spans="1:4" ht="27.75" customHeight="1" x14ac:dyDescent="0.25">
      <c r="A397" s="7" t="s">
        <v>3256</v>
      </c>
      <c r="B397" s="8">
        <v>3</v>
      </c>
      <c r="C397" s="8" t="s">
        <v>2933</v>
      </c>
      <c r="D397" s="212">
        <v>0</v>
      </c>
    </row>
    <row r="398" spans="1:4" ht="27.75" customHeight="1" x14ac:dyDescent="0.25">
      <c r="A398" s="7" t="s">
        <v>3257</v>
      </c>
      <c r="B398" s="8">
        <v>3</v>
      </c>
      <c r="C398" s="8" t="s">
        <v>2933</v>
      </c>
      <c r="D398" s="212">
        <v>0</v>
      </c>
    </row>
    <row r="399" spans="1:4" ht="27.75" customHeight="1" x14ac:dyDescent="0.25">
      <c r="A399" s="7" t="s">
        <v>3258</v>
      </c>
      <c r="B399" s="8">
        <v>3</v>
      </c>
      <c r="C399" s="8" t="s">
        <v>2933</v>
      </c>
      <c r="D399" s="212">
        <v>0</v>
      </c>
    </row>
    <row r="400" spans="1:4" ht="27.75" customHeight="1" x14ac:dyDescent="0.25">
      <c r="A400" s="7" t="s">
        <v>3259</v>
      </c>
      <c r="B400" s="8">
        <v>3</v>
      </c>
      <c r="C400" s="8" t="s">
        <v>2933</v>
      </c>
      <c r="D400" s="212">
        <v>0</v>
      </c>
    </row>
    <row r="401" spans="1:4" ht="27.75" customHeight="1" x14ac:dyDescent="0.25">
      <c r="A401" s="7" t="s">
        <v>3260</v>
      </c>
      <c r="B401" s="8">
        <v>3</v>
      </c>
      <c r="C401" s="8" t="s">
        <v>2933</v>
      </c>
      <c r="D401" s="212">
        <v>2.4888037631596598</v>
      </c>
    </row>
    <row r="402" spans="1:4" ht="27.75" customHeight="1" x14ac:dyDescent="0.25">
      <c r="A402" s="7" t="s">
        <v>3261</v>
      </c>
      <c r="B402" s="8">
        <v>3</v>
      </c>
      <c r="C402" s="8" t="s">
        <v>2933</v>
      </c>
      <c r="D402" s="212">
        <v>0</v>
      </c>
    </row>
    <row r="403" spans="1:4" ht="27.75" customHeight="1" x14ac:dyDescent="0.25">
      <c r="A403" s="7" t="s">
        <v>3262</v>
      </c>
      <c r="B403" s="8">
        <v>3</v>
      </c>
      <c r="C403" s="8" t="s">
        <v>2935</v>
      </c>
      <c r="D403" s="212">
        <v>0</v>
      </c>
    </row>
    <row r="404" spans="1:4" ht="27.75" customHeight="1" x14ac:dyDescent="0.25">
      <c r="A404" s="7" t="s">
        <v>3263</v>
      </c>
      <c r="B404" s="8">
        <v>3</v>
      </c>
      <c r="C404" s="8" t="s">
        <v>2935</v>
      </c>
      <c r="D404" s="212">
        <v>0</v>
      </c>
    </row>
    <row r="405" spans="1:4" ht="27.75" customHeight="1" x14ac:dyDescent="0.25">
      <c r="A405" s="7" t="s">
        <v>3264</v>
      </c>
      <c r="B405" s="8">
        <v>3</v>
      </c>
      <c r="C405" s="8" t="s">
        <v>2935</v>
      </c>
      <c r="D405" s="212">
        <v>0</v>
      </c>
    </row>
    <row r="406" spans="1:4" ht="27.75" customHeight="1" x14ac:dyDescent="0.25">
      <c r="A406" s="7" t="s">
        <v>3265</v>
      </c>
      <c r="B406" s="8">
        <v>3</v>
      </c>
      <c r="C406" s="8" t="s">
        <v>2935</v>
      </c>
      <c r="D406" s="212">
        <v>0</v>
      </c>
    </row>
    <row r="407" spans="1:4" ht="27.75" customHeight="1" x14ac:dyDescent="0.25">
      <c r="A407" s="7" t="s">
        <v>3266</v>
      </c>
      <c r="B407" s="8">
        <v>3</v>
      </c>
      <c r="C407" s="8" t="s">
        <v>2936</v>
      </c>
      <c r="D407" s="212">
        <v>0</v>
      </c>
    </row>
    <row r="408" spans="1:4" ht="27.75" customHeight="1" x14ac:dyDescent="0.25">
      <c r="A408" s="7" t="s">
        <v>3267</v>
      </c>
      <c r="B408" s="8">
        <v>3</v>
      </c>
      <c r="C408" s="8" t="s">
        <v>2936</v>
      </c>
      <c r="D408" s="212">
        <v>0</v>
      </c>
    </row>
    <row r="409" spans="1:4" ht="27.75" customHeight="1" x14ac:dyDescent="0.25">
      <c r="A409" s="7" t="s">
        <v>3268</v>
      </c>
      <c r="B409" s="8">
        <v>3</v>
      </c>
      <c r="C409" s="8" t="s">
        <v>2936</v>
      </c>
      <c r="D409" s="212">
        <v>0</v>
      </c>
    </row>
    <row r="410" spans="1:4" ht="27.75" customHeight="1" x14ac:dyDescent="0.25">
      <c r="A410" s="7" t="s">
        <v>3269</v>
      </c>
      <c r="B410" s="8">
        <v>3</v>
      </c>
      <c r="C410" s="8" t="s">
        <v>2936</v>
      </c>
      <c r="D410" s="212">
        <v>0</v>
      </c>
    </row>
    <row r="411" spans="1:4" ht="27.75" customHeight="1" x14ac:dyDescent="0.25">
      <c r="A411" s="7" t="s">
        <v>3270</v>
      </c>
      <c r="B411" s="8">
        <v>3</v>
      </c>
      <c r="C411" s="8" t="s">
        <v>2936</v>
      </c>
      <c r="D411" s="212">
        <v>2.6847890660044</v>
      </c>
    </row>
    <row r="412" spans="1:4" ht="27.75" customHeight="1" x14ac:dyDescent="0.25">
      <c r="A412" s="7" t="s">
        <v>3271</v>
      </c>
      <c r="B412" s="8">
        <v>3</v>
      </c>
      <c r="C412" s="8" t="s">
        <v>2936</v>
      </c>
      <c r="D412" s="212">
        <v>0</v>
      </c>
    </row>
    <row r="413" spans="1:4" ht="27.75" customHeight="1" x14ac:dyDescent="0.25">
      <c r="A413" s="7" t="s">
        <v>3272</v>
      </c>
      <c r="B413" s="8">
        <v>3</v>
      </c>
      <c r="C413" s="8" t="s">
        <v>2936</v>
      </c>
      <c r="D413" s="212">
        <v>0</v>
      </c>
    </row>
    <row r="414" spans="1:4" ht="27.75" customHeight="1" x14ac:dyDescent="0.25">
      <c r="A414" s="7" t="s">
        <v>3273</v>
      </c>
      <c r="B414" s="8">
        <v>3</v>
      </c>
      <c r="C414" s="8" t="s">
        <v>2936</v>
      </c>
      <c r="D414" s="212">
        <v>0</v>
      </c>
    </row>
    <row r="415" spans="1:4" ht="27.75" customHeight="1" x14ac:dyDescent="0.25">
      <c r="A415" s="7" t="s">
        <v>3274</v>
      </c>
      <c r="B415" s="8">
        <v>3</v>
      </c>
      <c r="C415" s="8" t="s">
        <v>2937</v>
      </c>
      <c r="D415" s="212">
        <v>0</v>
      </c>
    </row>
    <row r="416" spans="1:4" ht="27.75" customHeight="1" x14ac:dyDescent="0.25">
      <c r="A416" s="7" t="s">
        <v>3275</v>
      </c>
      <c r="B416" s="8">
        <v>3</v>
      </c>
      <c r="C416" s="8" t="s">
        <v>2937</v>
      </c>
      <c r="D416" s="212">
        <v>0</v>
      </c>
    </row>
    <row r="417" spans="1:4" ht="27.75" customHeight="1" x14ac:dyDescent="0.25">
      <c r="A417" s="7" t="s">
        <v>3276</v>
      </c>
      <c r="B417" s="8">
        <v>3</v>
      </c>
      <c r="C417" s="8" t="s">
        <v>2937</v>
      </c>
      <c r="D417" s="212">
        <v>0</v>
      </c>
    </row>
    <row r="418" spans="1:4" ht="27.75" customHeight="1" x14ac:dyDescent="0.25">
      <c r="A418" s="7" t="s">
        <v>3277</v>
      </c>
      <c r="B418" s="8">
        <v>3</v>
      </c>
      <c r="C418" s="8" t="s">
        <v>2937</v>
      </c>
      <c r="D418" s="212">
        <v>0</v>
      </c>
    </row>
    <row r="419" spans="1:4" ht="27.75" customHeight="1" x14ac:dyDescent="0.25">
      <c r="A419" s="7" t="s">
        <v>3278</v>
      </c>
      <c r="B419" s="8">
        <v>3</v>
      </c>
      <c r="C419" s="8" t="s">
        <v>2937</v>
      </c>
      <c r="D419" s="212">
        <v>0</v>
      </c>
    </row>
    <row r="420" spans="1:4" ht="27.75" customHeight="1" x14ac:dyDescent="0.25">
      <c r="A420" s="7" t="s">
        <v>3279</v>
      </c>
      <c r="B420" s="8">
        <v>3</v>
      </c>
      <c r="C420" s="8" t="s">
        <v>2937</v>
      </c>
      <c r="D420" s="212">
        <v>0</v>
      </c>
    </row>
    <row r="421" spans="1:4" ht="27.75" customHeight="1" x14ac:dyDescent="0.25">
      <c r="A421" s="7" t="s">
        <v>3280</v>
      </c>
      <c r="B421" s="8">
        <v>3</v>
      </c>
      <c r="C421" s="8" t="s">
        <v>2937</v>
      </c>
      <c r="D421" s="212">
        <v>0</v>
      </c>
    </row>
    <row r="422" spans="1:4" ht="27.75" customHeight="1" x14ac:dyDescent="0.25">
      <c r="A422" s="7" t="s">
        <v>3281</v>
      </c>
      <c r="B422" s="8">
        <v>3</v>
      </c>
      <c r="C422" s="8" t="s">
        <v>2937</v>
      </c>
      <c r="D422" s="212">
        <v>3.3388056105686199</v>
      </c>
    </row>
    <row r="423" spans="1:4" ht="27.75" customHeight="1" x14ac:dyDescent="0.25">
      <c r="A423" s="7" t="s">
        <v>3282</v>
      </c>
      <c r="B423" s="8">
        <v>3</v>
      </c>
      <c r="C423" s="8" t="s">
        <v>2937</v>
      </c>
      <c r="D423" s="212">
        <v>0</v>
      </c>
    </row>
    <row r="424" spans="1:4" ht="27.75" customHeight="1" x14ac:dyDescent="0.25">
      <c r="A424" s="7" t="s">
        <v>3283</v>
      </c>
      <c r="B424" s="8">
        <v>3</v>
      </c>
      <c r="C424" s="8" t="s">
        <v>2937</v>
      </c>
      <c r="D424" s="212">
        <v>0</v>
      </c>
    </row>
    <row r="425" spans="1:4" ht="27.75" customHeight="1" x14ac:dyDescent="0.25">
      <c r="A425" s="7" t="s">
        <v>3284</v>
      </c>
      <c r="B425" s="8">
        <v>3</v>
      </c>
      <c r="C425" s="8" t="s">
        <v>2937</v>
      </c>
      <c r="D425" s="212">
        <v>0</v>
      </c>
    </row>
    <row r="426" spans="1:4" ht="27.75" customHeight="1" x14ac:dyDescent="0.25">
      <c r="A426" s="7" t="s">
        <v>3285</v>
      </c>
      <c r="B426" s="8">
        <v>3</v>
      </c>
      <c r="C426" s="8" t="s">
        <v>2937</v>
      </c>
      <c r="D426" s="212">
        <v>0</v>
      </c>
    </row>
    <row r="427" spans="1:4" ht="27.75" customHeight="1" x14ac:dyDescent="0.25">
      <c r="A427" s="7" t="s">
        <v>3286</v>
      </c>
      <c r="B427" s="8">
        <v>3</v>
      </c>
      <c r="C427" s="8" t="s">
        <v>2937</v>
      </c>
      <c r="D427" s="212">
        <v>3.1284976036994001</v>
      </c>
    </row>
    <row r="428" spans="1:4" ht="27.75" customHeight="1" x14ac:dyDescent="0.25">
      <c r="A428" s="7" t="s">
        <v>3287</v>
      </c>
      <c r="B428" s="8">
        <v>3</v>
      </c>
      <c r="C428" s="8" t="s">
        <v>2937</v>
      </c>
      <c r="D428" s="212">
        <v>0</v>
      </c>
    </row>
    <row r="429" spans="1:4" ht="27.75" customHeight="1" x14ac:dyDescent="0.25">
      <c r="A429" s="7" t="s">
        <v>3288</v>
      </c>
      <c r="B429" s="8">
        <v>3</v>
      </c>
      <c r="C429" s="8" t="s">
        <v>2937</v>
      </c>
      <c r="D429" s="212">
        <v>0</v>
      </c>
    </row>
    <row r="430" spans="1:4" ht="27.75" customHeight="1" x14ac:dyDescent="0.25">
      <c r="A430" s="7" t="s">
        <v>3289</v>
      </c>
      <c r="B430" s="8">
        <v>3</v>
      </c>
      <c r="C430" s="8" t="s">
        <v>2937</v>
      </c>
      <c r="D430" s="212">
        <v>0</v>
      </c>
    </row>
    <row r="431" spans="1:4" ht="27.75" customHeight="1" x14ac:dyDescent="0.25">
      <c r="A431" s="7" t="s">
        <v>3290</v>
      </c>
      <c r="B431" s="8">
        <v>3</v>
      </c>
      <c r="C431" s="8" t="s">
        <v>2937</v>
      </c>
      <c r="D431" s="212">
        <v>0</v>
      </c>
    </row>
    <row r="432" spans="1:4" ht="27.75" customHeight="1" x14ac:dyDescent="0.25">
      <c r="A432" s="7" t="s">
        <v>3291</v>
      </c>
      <c r="B432" s="8">
        <v>3</v>
      </c>
      <c r="C432" s="8" t="s">
        <v>2937</v>
      </c>
      <c r="D432" s="212">
        <v>0</v>
      </c>
    </row>
    <row r="433" spans="1:4" ht="27.75" customHeight="1" x14ac:dyDescent="0.25">
      <c r="A433" s="7" t="s">
        <v>3292</v>
      </c>
      <c r="B433" s="8">
        <v>3</v>
      </c>
      <c r="C433" s="8" t="s">
        <v>2937</v>
      </c>
      <c r="D433" s="212">
        <v>2.5822720397978198</v>
      </c>
    </row>
    <row r="434" spans="1:4" ht="27.75" customHeight="1" x14ac:dyDescent="0.25">
      <c r="A434" s="7" t="s">
        <v>3293</v>
      </c>
      <c r="B434" s="8">
        <v>3</v>
      </c>
      <c r="C434" s="8" t="s">
        <v>2937</v>
      </c>
      <c r="D434" s="212">
        <v>0</v>
      </c>
    </row>
    <row r="435" spans="1:4" ht="27.75" customHeight="1" x14ac:dyDescent="0.25">
      <c r="A435" s="7" t="s">
        <v>3294</v>
      </c>
      <c r="B435" s="8">
        <v>3</v>
      </c>
      <c r="C435" s="8" t="s">
        <v>2937</v>
      </c>
      <c r="D435" s="212">
        <v>0</v>
      </c>
    </row>
    <row r="436" spans="1:4" ht="27.75" customHeight="1" x14ac:dyDescent="0.25">
      <c r="A436" s="7" t="s">
        <v>3295</v>
      </c>
      <c r="B436" s="8">
        <v>3</v>
      </c>
      <c r="C436" s="8" t="s">
        <v>2937</v>
      </c>
      <c r="D436" s="212">
        <v>0</v>
      </c>
    </row>
    <row r="437" spans="1:4" ht="27.75" customHeight="1" x14ac:dyDescent="0.25">
      <c r="A437" s="7" t="s">
        <v>3296</v>
      </c>
      <c r="B437" s="8">
        <v>3</v>
      </c>
      <c r="C437" s="8" t="s">
        <v>2937</v>
      </c>
      <c r="D437" s="212">
        <v>0</v>
      </c>
    </row>
    <row r="438" spans="1:4" ht="27.75" customHeight="1" x14ac:dyDescent="0.25">
      <c r="A438" s="7" t="s">
        <v>3297</v>
      </c>
      <c r="B438" s="8">
        <v>3</v>
      </c>
      <c r="C438" s="8" t="s">
        <v>2937</v>
      </c>
      <c r="D438" s="212">
        <v>0</v>
      </c>
    </row>
    <row r="439" spans="1:4" ht="27.75" customHeight="1" x14ac:dyDescent="0.25">
      <c r="A439" s="7" t="s">
        <v>3298</v>
      </c>
      <c r="B439" s="8">
        <v>3</v>
      </c>
      <c r="C439" s="8" t="s">
        <v>2937</v>
      </c>
      <c r="D439" s="212">
        <v>0</v>
      </c>
    </row>
    <row r="440" spans="1:4" ht="27.75" customHeight="1" x14ac:dyDescent="0.25">
      <c r="A440" s="7" t="s">
        <v>3299</v>
      </c>
      <c r="B440" s="8">
        <v>3</v>
      </c>
      <c r="C440" s="8" t="s">
        <v>2937</v>
      </c>
      <c r="D440" s="212">
        <v>0</v>
      </c>
    </row>
    <row r="441" spans="1:4" ht="27.75" customHeight="1" x14ac:dyDescent="0.25">
      <c r="A441" s="7" t="s">
        <v>3300</v>
      </c>
      <c r="B441" s="8">
        <v>3</v>
      </c>
      <c r="C441" s="8" t="s">
        <v>2937</v>
      </c>
      <c r="D441" s="212">
        <v>0</v>
      </c>
    </row>
    <row r="442" spans="1:4" ht="27.75" customHeight="1" x14ac:dyDescent="0.25">
      <c r="A442" s="7" t="s">
        <v>3301</v>
      </c>
      <c r="B442" s="8">
        <v>3</v>
      </c>
      <c r="C442" s="8" t="s">
        <v>2937</v>
      </c>
      <c r="D442" s="212">
        <v>0</v>
      </c>
    </row>
    <row r="443" spans="1:4" ht="27.75" customHeight="1" x14ac:dyDescent="0.25">
      <c r="A443" s="7" t="s">
        <v>3302</v>
      </c>
      <c r="B443" s="8">
        <v>3</v>
      </c>
      <c r="C443" s="8" t="s">
        <v>2937</v>
      </c>
      <c r="D443" s="212">
        <v>0</v>
      </c>
    </row>
    <row r="444" spans="1:4" ht="27.75" customHeight="1" x14ac:dyDescent="0.25">
      <c r="A444" s="7" t="s">
        <v>3303</v>
      </c>
      <c r="B444" s="8">
        <v>3</v>
      </c>
      <c r="C444" s="8" t="s">
        <v>2938</v>
      </c>
      <c r="D444" s="212">
        <v>0</v>
      </c>
    </row>
    <row r="445" spans="1:4" ht="27.75" customHeight="1" x14ac:dyDescent="0.25">
      <c r="A445" s="7" t="s">
        <v>3304</v>
      </c>
      <c r="B445" s="8">
        <v>3</v>
      </c>
      <c r="C445" s="8" t="s">
        <v>2938</v>
      </c>
      <c r="D445" s="212">
        <v>0</v>
      </c>
    </row>
    <row r="446" spans="1:4" ht="27.75" customHeight="1" x14ac:dyDescent="0.25">
      <c r="A446" s="7" t="s">
        <v>3305</v>
      </c>
      <c r="B446" s="8">
        <v>3</v>
      </c>
      <c r="C446" s="8" t="s">
        <v>2938</v>
      </c>
      <c r="D446" s="212">
        <v>0</v>
      </c>
    </row>
    <row r="447" spans="1:4" ht="27.75" customHeight="1" x14ac:dyDescent="0.25">
      <c r="A447" s="7" t="s">
        <v>3306</v>
      </c>
      <c r="B447" s="8">
        <v>3</v>
      </c>
      <c r="C447" s="8" t="s">
        <v>2938</v>
      </c>
      <c r="D447" s="212">
        <v>0</v>
      </c>
    </row>
    <row r="448" spans="1:4" ht="27.75" customHeight="1" x14ac:dyDescent="0.25">
      <c r="A448" s="7" t="s">
        <v>3307</v>
      </c>
      <c r="B448" s="8">
        <v>3</v>
      </c>
      <c r="C448" s="8" t="s">
        <v>2938</v>
      </c>
      <c r="D448" s="212">
        <v>0</v>
      </c>
    </row>
    <row r="449" spans="1:4" ht="27.75" customHeight="1" x14ac:dyDescent="0.25">
      <c r="A449" s="7" t="s">
        <v>3308</v>
      </c>
      <c r="B449" s="8">
        <v>3</v>
      </c>
      <c r="C449" s="8" t="s">
        <v>2938</v>
      </c>
      <c r="D449" s="212">
        <v>0</v>
      </c>
    </row>
    <row r="450" spans="1:4" ht="27.75" customHeight="1" x14ac:dyDescent="0.25">
      <c r="A450" s="7" t="s">
        <v>3309</v>
      </c>
      <c r="B450" s="8">
        <v>3</v>
      </c>
      <c r="C450" s="8" t="s">
        <v>2938</v>
      </c>
      <c r="D450" s="212">
        <v>0</v>
      </c>
    </row>
    <row r="451" spans="1:4" ht="27.75" customHeight="1" x14ac:dyDescent="0.25">
      <c r="A451" s="7" t="s">
        <v>3310</v>
      </c>
      <c r="B451" s="8">
        <v>3</v>
      </c>
      <c r="C451" s="8" t="s">
        <v>2938</v>
      </c>
      <c r="D451" s="212">
        <v>0</v>
      </c>
    </row>
    <row r="452" spans="1:4" ht="27.75" customHeight="1" x14ac:dyDescent="0.25">
      <c r="A452" s="7" t="s">
        <v>3311</v>
      </c>
      <c r="B452" s="8">
        <v>3</v>
      </c>
      <c r="C452" s="8" t="s">
        <v>2938</v>
      </c>
      <c r="D452" s="212">
        <v>0</v>
      </c>
    </row>
    <row r="453" spans="1:4" ht="27.75" customHeight="1" x14ac:dyDescent="0.25">
      <c r="A453" s="7" t="s">
        <v>3312</v>
      </c>
      <c r="B453" s="8">
        <v>3</v>
      </c>
      <c r="C453" s="8" t="s">
        <v>2938</v>
      </c>
      <c r="D453" s="212">
        <v>0</v>
      </c>
    </row>
    <row r="454" spans="1:4" ht="27.75" customHeight="1" x14ac:dyDescent="0.25">
      <c r="A454" s="7" t="s">
        <v>3313</v>
      </c>
      <c r="B454" s="8">
        <v>3</v>
      </c>
      <c r="C454" s="8" t="s">
        <v>2938</v>
      </c>
      <c r="D454" s="212">
        <v>0</v>
      </c>
    </row>
    <row r="455" spans="1:4" ht="27.75" customHeight="1" x14ac:dyDescent="0.25">
      <c r="A455" s="7" t="s">
        <v>3314</v>
      </c>
      <c r="B455" s="8">
        <v>3</v>
      </c>
      <c r="C455" s="8" t="s">
        <v>2938</v>
      </c>
      <c r="D455" s="212">
        <v>0</v>
      </c>
    </row>
    <row r="456" spans="1:4" ht="27.75" customHeight="1" x14ac:dyDescent="0.25">
      <c r="A456" s="7" t="s">
        <v>3315</v>
      </c>
      <c r="B456" s="8">
        <v>3</v>
      </c>
      <c r="C456" s="8" t="s">
        <v>2938</v>
      </c>
      <c r="D456" s="212">
        <v>0</v>
      </c>
    </row>
    <row r="457" spans="1:4" ht="27.75" customHeight="1" x14ac:dyDescent="0.25">
      <c r="A457" s="7" t="s">
        <v>3316</v>
      </c>
      <c r="B457" s="8">
        <v>3</v>
      </c>
      <c r="C457" s="8" t="s">
        <v>2938</v>
      </c>
      <c r="D457" s="212">
        <v>0</v>
      </c>
    </row>
    <row r="458" spans="1:4" ht="27.75" customHeight="1" x14ac:dyDescent="0.25">
      <c r="A458" s="7" t="s">
        <v>3317</v>
      </c>
      <c r="B458" s="8">
        <v>3</v>
      </c>
      <c r="C458" s="8" t="s">
        <v>2938</v>
      </c>
      <c r="D458" s="212">
        <v>0</v>
      </c>
    </row>
    <row r="459" spans="1:4" ht="27.75" customHeight="1" x14ac:dyDescent="0.25">
      <c r="A459" s="7" t="s">
        <v>3318</v>
      </c>
      <c r="B459" s="8">
        <v>3</v>
      </c>
      <c r="C459" s="8" t="s">
        <v>2938</v>
      </c>
      <c r="D459" s="212">
        <v>0</v>
      </c>
    </row>
    <row r="460" spans="1:4" ht="27.75" customHeight="1" x14ac:dyDescent="0.25">
      <c r="A460" s="7" t="s">
        <v>3319</v>
      </c>
      <c r="B460" s="8">
        <v>3</v>
      </c>
      <c r="C460" s="8" t="s">
        <v>2938</v>
      </c>
      <c r="D460" s="212">
        <v>0</v>
      </c>
    </row>
    <row r="461" spans="1:4" ht="27.75" customHeight="1" x14ac:dyDescent="0.25">
      <c r="A461" s="7" t="s">
        <v>3320</v>
      </c>
      <c r="B461" s="8">
        <v>3</v>
      </c>
      <c r="C461" s="8" t="s">
        <v>2938</v>
      </c>
      <c r="D461" s="212">
        <v>0</v>
      </c>
    </row>
    <row r="462" spans="1:4" ht="27.75" customHeight="1" x14ac:dyDescent="0.25">
      <c r="A462" s="7" t="s">
        <v>3321</v>
      </c>
      <c r="B462" s="8">
        <v>3</v>
      </c>
      <c r="C462" s="8" t="s">
        <v>2938</v>
      </c>
      <c r="D462" s="212">
        <v>0</v>
      </c>
    </row>
    <row r="463" spans="1:4" ht="27.75" customHeight="1" x14ac:dyDescent="0.25">
      <c r="A463" s="7" t="s">
        <v>3322</v>
      </c>
      <c r="B463" s="8">
        <v>3</v>
      </c>
      <c r="C463" s="8" t="s">
        <v>2938</v>
      </c>
      <c r="D463" s="212">
        <v>0</v>
      </c>
    </row>
  </sheetData>
  <sheetProtection selectLockedCells="1" selectUnlockedCells="1"/>
  <mergeCells count="1">
    <mergeCell ref="A2:D2"/>
  </mergeCells>
  <hyperlinks>
    <hyperlink ref="A1" location="Overview!A1" display="Back to Overview" xr:uid="{075DEC0E-BC8B-4B38-859E-D9B20F197706}"/>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1431-CE24-4855-8F38-810E5837F49D}">
  <sheetPr>
    <pageSetUpPr fitToPage="1"/>
  </sheetPr>
  <dimension ref="A1:G547"/>
  <sheetViews>
    <sheetView zoomScale="85" zoomScaleNormal="85" zoomScaleSheetLayoutView="100" workbookViewId="0">
      <selection activeCell="D552" sqref="D55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NGED West Midlands Area (GSP Group _E)"</f>
        <v>Southern Electric Power Distribution plc - Effective from 1 April 2027 - Final Nodal/Zonal charges in NGED West Midlands Area (GSP Group _E)</v>
      </c>
      <c r="B2" s="404"/>
      <c r="C2" s="404"/>
      <c r="D2" s="405"/>
    </row>
    <row r="3" spans="1:7" ht="60.75" customHeight="1" x14ac:dyDescent="0.25">
      <c r="A3" s="21" t="s">
        <v>2379</v>
      </c>
      <c r="B3" s="21" t="s">
        <v>2380</v>
      </c>
      <c r="C3" s="21" t="s">
        <v>2381</v>
      </c>
      <c r="D3" s="21" t="s">
        <v>2382</v>
      </c>
    </row>
    <row r="4" spans="1:7" ht="21.75" customHeight="1" x14ac:dyDescent="0.25">
      <c r="A4" s="203" t="s">
        <v>9196</v>
      </c>
      <c r="B4" s="213" t="s">
        <v>9197</v>
      </c>
      <c r="C4" s="214">
        <v>1.3908306391531775</v>
      </c>
      <c r="D4" s="214" t="s">
        <v>709</v>
      </c>
    </row>
    <row r="5" spans="1:7" ht="21.75" customHeight="1" x14ac:dyDescent="0.25">
      <c r="A5" s="203" t="s">
        <v>9198</v>
      </c>
      <c r="B5" s="213" t="s">
        <v>9199</v>
      </c>
      <c r="C5" s="214">
        <v>5.3077613321611166</v>
      </c>
      <c r="D5" s="214" t="s">
        <v>709</v>
      </c>
    </row>
    <row r="6" spans="1:7" ht="21.75" customHeight="1" x14ac:dyDescent="0.25">
      <c r="A6" s="203" t="s">
        <v>9200</v>
      </c>
      <c r="B6" s="213" t="s">
        <v>9201</v>
      </c>
      <c r="C6" s="214">
        <v>1.0610298824368747</v>
      </c>
      <c r="D6" s="214" t="s">
        <v>709</v>
      </c>
    </row>
    <row r="7" spans="1:7" ht="21.75" customHeight="1" x14ac:dyDescent="0.25">
      <c r="A7" s="203" t="s">
        <v>9202</v>
      </c>
      <c r="B7" s="213" t="s">
        <v>9203</v>
      </c>
      <c r="C7" s="214">
        <v>4.4567817436773911</v>
      </c>
      <c r="D7" s="214" t="s">
        <v>709</v>
      </c>
    </row>
    <row r="8" spans="1:7" ht="21.75" customHeight="1" x14ac:dyDescent="0.25">
      <c r="A8" s="203" t="s">
        <v>9197</v>
      </c>
      <c r="B8" s="213" t="s">
        <v>709</v>
      </c>
      <c r="C8" s="214" t="s">
        <v>709</v>
      </c>
      <c r="D8" s="214" t="s">
        <v>709</v>
      </c>
    </row>
    <row r="9" spans="1:7" ht="21.75" customHeight="1" x14ac:dyDescent="0.25">
      <c r="A9" s="203" t="s">
        <v>9204</v>
      </c>
      <c r="B9" s="213" t="s">
        <v>9197</v>
      </c>
      <c r="C9" s="214">
        <v>6.7405585250117603</v>
      </c>
      <c r="D9" s="214" t="s">
        <v>709</v>
      </c>
    </row>
    <row r="10" spans="1:7" ht="21.75" customHeight="1" x14ac:dyDescent="0.25">
      <c r="A10" s="203" t="s">
        <v>9196</v>
      </c>
      <c r="B10" s="213" t="s">
        <v>9197</v>
      </c>
      <c r="C10" s="214">
        <v>1.3908306391531775</v>
      </c>
      <c r="D10" s="214" t="s">
        <v>709</v>
      </c>
    </row>
    <row r="11" spans="1:7" ht="21.75" customHeight="1" x14ac:dyDescent="0.25">
      <c r="A11" s="203" t="s">
        <v>9196</v>
      </c>
      <c r="B11" s="213" t="s">
        <v>9197</v>
      </c>
      <c r="C11" s="214">
        <v>1.3908306391531775</v>
      </c>
      <c r="D11" s="214" t="s">
        <v>709</v>
      </c>
    </row>
    <row r="12" spans="1:7" ht="21.75" customHeight="1" x14ac:dyDescent="0.25">
      <c r="A12" s="203" t="s">
        <v>9205</v>
      </c>
      <c r="B12" s="213" t="s">
        <v>9197</v>
      </c>
      <c r="C12" s="214">
        <v>1.7103365338449805</v>
      </c>
      <c r="D12" s="214" t="s">
        <v>709</v>
      </c>
    </row>
    <row r="13" spans="1:7" ht="21.75" customHeight="1" x14ac:dyDescent="0.25">
      <c r="A13" s="203" t="s">
        <v>9206</v>
      </c>
      <c r="B13" s="213" t="s">
        <v>9197</v>
      </c>
      <c r="C13" s="214">
        <v>7.5996199189948515</v>
      </c>
      <c r="D13" s="214" t="s">
        <v>709</v>
      </c>
    </row>
    <row r="14" spans="1:7" ht="21.75" customHeight="1" x14ac:dyDescent="0.25">
      <c r="A14" s="203" t="s">
        <v>9207</v>
      </c>
      <c r="B14" s="213" t="s">
        <v>9197</v>
      </c>
      <c r="C14" s="214" t="s">
        <v>709</v>
      </c>
      <c r="D14" s="214" t="s">
        <v>709</v>
      </c>
    </row>
    <row r="15" spans="1:7" ht="21.75" customHeight="1" x14ac:dyDescent="0.25">
      <c r="A15" s="203" t="s">
        <v>9208</v>
      </c>
      <c r="B15" s="213" t="s">
        <v>709</v>
      </c>
      <c r="C15" s="214" t="s">
        <v>709</v>
      </c>
      <c r="D15" s="214" t="s">
        <v>709</v>
      </c>
    </row>
    <row r="16" spans="1:7" ht="21.75" customHeight="1" x14ac:dyDescent="0.25">
      <c r="A16" s="203" t="s">
        <v>9209</v>
      </c>
      <c r="B16" s="213" t="s">
        <v>9197</v>
      </c>
      <c r="C16" s="214" t="s">
        <v>709</v>
      </c>
      <c r="D16" s="214" t="s">
        <v>709</v>
      </c>
    </row>
    <row r="17" spans="1:4" ht="21.75" customHeight="1" x14ac:dyDescent="0.25">
      <c r="A17" s="203" t="s">
        <v>9210</v>
      </c>
      <c r="B17" s="213" t="s">
        <v>9197</v>
      </c>
      <c r="C17" s="214" t="s">
        <v>709</v>
      </c>
      <c r="D17" s="214" t="s">
        <v>709</v>
      </c>
    </row>
    <row r="18" spans="1:4" ht="21.75" customHeight="1" x14ac:dyDescent="0.25">
      <c r="A18" s="203" t="s">
        <v>9211</v>
      </c>
      <c r="B18" s="213" t="s">
        <v>709</v>
      </c>
      <c r="C18" s="214" t="s">
        <v>709</v>
      </c>
      <c r="D18" s="214" t="s">
        <v>709</v>
      </c>
    </row>
    <row r="19" spans="1:4" ht="21.75" customHeight="1" x14ac:dyDescent="0.25">
      <c r="A19" s="203" t="s">
        <v>9212</v>
      </c>
      <c r="B19" s="213" t="s">
        <v>9197</v>
      </c>
      <c r="C19" s="214" t="s">
        <v>709</v>
      </c>
      <c r="D19" s="214" t="s">
        <v>709</v>
      </c>
    </row>
    <row r="20" spans="1:4" ht="21.75" customHeight="1" x14ac:dyDescent="0.25">
      <c r="A20" s="203" t="s">
        <v>9213</v>
      </c>
      <c r="B20" s="213" t="s">
        <v>709</v>
      </c>
      <c r="C20" s="214" t="s">
        <v>709</v>
      </c>
      <c r="D20" s="214" t="s">
        <v>709</v>
      </c>
    </row>
    <row r="21" spans="1:4" ht="21.75" customHeight="1" x14ac:dyDescent="0.25">
      <c r="A21" s="203" t="s">
        <v>9214</v>
      </c>
      <c r="B21" s="213" t="s">
        <v>709</v>
      </c>
      <c r="C21" s="214" t="s">
        <v>709</v>
      </c>
      <c r="D21" s="214" t="s">
        <v>709</v>
      </c>
    </row>
    <row r="22" spans="1:4" ht="21.75" customHeight="1" x14ac:dyDescent="0.25">
      <c r="A22" s="203" t="s">
        <v>9215</v>
      </c>
      <c r="B22" s="213" t="s">
        <v>709</v>
      </c>
      <c r="C22" s="214" t="s">
        <v>709</v>
      </c>
      <c r="D22" s="214" t="s">
        <v>709</v>
      </c>
    </row>
    <row r="23" spans="1:4" ht="21.75" customHeight="1" x14ac:dyDescent="0.25">
      <c r="A23" s="203" t="s">
        <v>9216</v>
      </c>
      <c r="B23" s="213" t="s">
        <v>9197</v>
      </c>
      <c r="C23" s="214" t="s">
        <v>709</v>
      </c>
      <c r="D23" s="214" t="s">
        <v>709</v>
      </c>
    </row>
    <row r="24" spans="1:4" ht="21.75" customHeight="1" x14ac:dyDescent="0.25">
      <c r="A24" s="203" t="s">
        <v>9217</v>
      </c>
      <c r="B24" s="213" t="s">
        <v>9206</v>
      </c>
      <c r="C24" s="214" t="s">
        <v>709</v>
      </c>
      <c r="D24" s="214" t="s">
        <v>709</v>
      </c>
    </row>
    <row r="25" spans="1:4" ht="21.75" customHeight="1" x14ac:dyDescent="0.25">
      <c r="A25" s="203" t="s">
        <v>9218</v>
      </c>
      <c r="B25" s="213" t="s">
        <v>9196</v>
      </c>
      <c r="C25" s="214">
        <v>8.0382518275066541</v>
      </c>
      <c r="D25" s="214" t="s">
        <v>709</v>
      </c>
    </row>
    <row r="26" spans="1:4" ht="21.75" customHeight="1" x14ac:dyDescent="0.25">
      <c r="A26" s="203" t="s">
        <v>9219</v>
      </c>
      <c r="B26" s="213" t="s">
        <v>9197</v>
      </c>
      <c r="C26" s="214" t="s">
        <v>709</v>
      </c>
      <c r="D26" s="214" t="s">
        <v>709</v>
      </c>
    </row>
    <row r="27" spans="1:4" ht="27.75" customHeight="1" x14ac:dyDescent="0.25">
      <c r="A27" s="203" t="s">
        <v>9220</v>
      </c>
      <c r="B27" s="213" t="s">
        <v>9205</v>
      </c>
      <c r="C27" s="214" t="s">
        <v>709</v>
      </c>
      <c r="D27" s="214" t="s">
        <v>709</v>
      </c>
    </row>
    <row r="28" spans="1:4" ht="27.75" customHeight="1" x14ac:dyDescent="0.25">
      <c r="A28" s="203" t="s">
        <v>9221</v>
      </c>
      <c r="B28" s="213" t="s">
        <v>9204</v>
      </c>
      <c r="C28" s="214" t="s">
        <v>709</v>
      </c>
      <c r="D28" s="214" t="s">
        <v>709</v>
      </c>
    </row>
    <row r="29" spans="1:4" ht="27.75" customHeight="1" x14ac:dyDescent="0.25">
      <c r="A29" s="203" t="s">
        <v>9222</v>
      </c>
      <c r="B29" s="213" t="s">
        <v>9207</v>
      </c>
      <c r="C29" s="214" t="s">
        <v>709</v>
      </c>
      <c r="D29" s="214" t="s">
        <v>709</v>
      </c>
    </row>
    <row r="30" spans="1:4" ht="27.75" customHeight="1" x14ac:dyDescent="0.25">
      <c r="A30" s="203" t="s">
        <v>9223</v>
      </c>
      <c r="B30" s="213" t="s">
        <v>9204</v>
      </c>
      <c r="C30" s="214" t="s">
        <v>709</v>
      </c>
      <c r="D30" s="214" t="s">
        <v>709</v>
      </c>
    </row>
    <row r="31" spans="1:4" ht="27.75" customHeight="1" x14ac:dyDescent="0.25">
      <c r="A31" s="203" t="s">
        <v>9223</v>
      </c>
      <c r="B31" s="213" t="s">
        <v>9204</v>
      </c>
      <c r="C31" s="214" t="s">
        <v>709</v>
      </c>
      <c r="D31" s="214" t="s">
        <v>709</v>
      </c>
    </row>
    <row r="32" spans="1:4" ht="27.75" customHeight="1" x14ac:dyDescent="0.25">
      <c r="A32" s="203" t="s">
        <v>9224</v>
      </c>
      <c r="B32" s="213" t="s">
        <v>9197</v>
      </c>
      <c r="C32" s="214" t="s">
        <v>709</v>
      </c>
      <c r="D32" s="214" t="s">
        <v>709</v>
      </c>
    </row>
    <row r="33" spans="1:4" ht="27.75" customHeight="1" x14ac:dyDescent="0.25">
      <c r="A33" s="203" t="s">
        <v>9225</v>
      </c>
      <c r="B33" s="213" t="s">
        <v>9205</v>
      </c>
      <c r="C33" s="214" t="s">
        <v>709</v>
      </c>
      <c r="D33" s="214" t="s">
        <v>709</v>
      </c>
    </row>
    <row r="34" spans="1:4" ht="27.75" customHeight="1" x14ac:dyDescent="0.25">
      <c r="A34" s="203" t="s">
        <v>9225</v>
      </c>
      <c r="B34" s="213" t="s">
        <v>9205</v>
      </c>
      <c r="C34" s="214" t="s">
        <v>709</v>
      </c>
      <c r="D34" s="214" t="s">
        <v>709</v>
      </c>
    </row>
    <row r="35" spans="1:4" ht="27.75" customHeight="1" x14ac:dyDescent="0.25">
      <c r="A35" s="203" t="s">
        <v>9226</v>
      </c>
      <c r="B35" s="213" t="s">
        <v>9206</v>
      </c>
      <c r="C35" s="214">
        <v>5.1232194034507872</v>
      </c>
      <c r="D35" s="214" t="s">
        <v>709</v>
      </c>
    </row>
    <row r="36" spans="1:4" ht="27.75" customHeight="1" x14ac:dyDescent="0.25">
      <c r="A36" s="203" t="s">
        <v>9227</v>
      </c>
      <c r="B36" s="213" t="s">
        <v>9205</v>
      </c>
      <c r="C36" s="214" t="s">
        <v>709</v>
      </c>
      <c r="D36" s="214" t="s">
        <v>709</v>
      </c>
    </row>
    <row r="37" spans="1:4" ht="27.75" customHeight="1" x14ac:dyDescent="0.25">
      <c r="A37" s="203" t="s">
        <v>9227</v>
      </c>
      <c r="B37" s="213" t="s">
        <v>9205</v>
      </c>
      <c r="C37" s="214" t="s">
        <v>709</v>
      </c>
      <c r="D37" s="214" t="s">
        <v>709</v>
      </c>
    </row>
    <row r="38" spans="1:4" ht="27.75" customHeight="1" x14ac:dyDescent="0.25">
      <c r="A38" s="203" t="s">
        <v>9228</v>
      </c>
      <c r="B38" s="213" t="s">
        <v>9208</v>
      </c>
      <c r="C38" s="214" t="s">
        <v>709</v>
      </c>
      <c r="D38" s="214" t="s">
        <v>709</v>
      </c>
    </row>
    <row r="39" spans="1:4" ht="27.75" customHeight="1" x14ac:dyDescent="0.25">
      <c r="A39" s="203" t="s">
        <v>9229</v>
      </c>
      <c r="B39" s="213" t="s">
        <v>9209</v>
      </c>
      <c r="C39" s="214" t="s">
        <v>709</v>
      </c>
      <c r="D39" s="214" t="s">
        <v>709</v>
      </c>
    </row>
    <row r="40" spans="1:4" ht="27.75" customHeight="1" x14ac:dyDescent="0.25">
      <c r="A40" s="203" t="s">
        <v>9230</v>
      </c>
      <c r="B40" s="213" t="s">
        <v>9196</v>
      </c>
      <c r="C40" s="214">
        <v>8.8236430161673702</v>
      </c>
      <c r="D40" s="214" t="s">
        <v>709</v>
      </c>
    </row>
    <row r="41" spans="1:4" ht="27.75" customHeight="1" x14ac:dyDescent="0.25">
      <c r="A41" s="203" t="s">
        <v>9230</v>
      </c>
      <c r="B41" s="213" t="s">
        <v>9196</v>
      </c>
      <c r="C41" s="214">
        <v>8.8236430161673702</v>
      </c>
      <c r="D41" s="214" t="s">
        <v>709</v>
      </c>
    </row>
    <row r="42" spans="1:4" ht="27.75" customHeight="1" x14ac:dyDescent="0.25">
      <c r="A42" s="203" t="s">
        <v>9231</v>
      </c>
      <c r="B42" s="213" t="s">
        <v>9204</v>
      </c>
      <c r="C42" s="214" t="s">
        <v>709</v>
      </c>
      <c r="D42" s="214" t="s">
        <v>709</v>
      </c>
    </row>
    <row r="43" spans="1:4" ht="27.75" customHeight="1" x14ac:dyDescent="0.25">
      <c r="A43" s="203" t="s">
        <v>9232</v>
      </c>
      <c r="B43" s="213" t="s">
        <v>9211</v>
      </c>
      <c r="C43" s="214" t="s">
        <v>709</v>
      </c>
      <c r="D43" s="214" t="s">
        <v>709</v>
      </c>
    </row>
    <row r="44" spans="1:4" ht="27.75" customHeight="1" x14ac:dyDescent="0.25">
      <c r="A44" s="203" t="s">
        <v>9233</v>
      </c>
      <c r="B44" s="213" t="s">
        <v>9204</v>
      </c>
      <c r="C44" s="214" t="s">
        <v>709</v>
      </c>
      <c r="D44" s="214" t="s">
        <v>709</v>
      </c>
    </row>
    <row r="45" spans="1:4" ht="27.75" customHeight="1" x14ac:dyDescent="0.25">
      <c r="A45" s="203" t="s">
        <v>9234</v>
      </c>
      <c r="B45" s="213" t="s">
        <v>9212</v>
      </c>
      <c r="C45" s="214" t="s">
        <v>709</v>
      </c>
      <c r="D45" s="214" t="s">
        <v>709</v>
      </c>
    </row>
    <row r="46" spans="1:4" ht="27.75" customHeight="1" x14ac:dyDescent="0.25">
      <c r="A46" s="203" t="s">
        <v>9235</v>
      </c>
      <c r="B46" s="213" t="s">
        <v>9196</v>
      </c>
      <c r="C46" s="214" t="s">
        <v>709</v>
      </c>
      <c r="D46" s="214" t="s">
        <v>709</v>
      </c>
    </row>
    <row r="47" spans="1:4" ht="27.75" customHeight="1" x14ac:dyDescent="0.25">
      <c r="A47" s="203" t="s">
        <v>9236</v>
      </c>
      <c r="B47" s="213" t="s">
        <v>9205</v>
      </c>
      <c r="C47" s="214" t="s">
        <v>709</v>
      </c>
      <c r="D47" s="214" t="s">
        <v>709</v>
      </c>
    </row>
    <row r="48" spans="1:4" ht="27.75" customHeight="1" x14ac:dyDescent="0.25">
      <c r="A48" s="203" t="s">
        <v>9237</v>
      </c>
      <c r="B48" s="213" t="s">
        <v>9205</v>
      </c>
      <c r="C48" s="214" t="s">
        <v>709</v>
      </c>
      <c r="D48" s="214" t="s">
        <v>709</v>
      </c>
    </row>
    <row r="49" spans="1:4" ht="27.75" customHeight="1" x14ac:dyDescent="0.25">
      <c r="A49" s="203" t="s">
        <v>9238</v>
      </c>
      <c r="B49" s="213" t="s">
        <v>9205</v>
      </c>
      <c r="C49" s="214">
        <v>5.3976538964473484</v>
      </c>
      <c r="D49" s="214" t="s">
        <v>709</v>
      </c>
    </row>
    <row r="50" spans="1:4" ht="27.75" customHeight="1" x14ac:dyDescent="0.25">
      <c r="A50" s="203" t="s">
        <v>9239</v>
      </c>
      <c r="B50" s="213" t="s">
        <v>9205</v>
      </c>
      <c r="C50" s="214" t="s">
        <v>709</v>
      </c>
      <c r="D50" s="214" t="s">
        <v>709</v>
      </c>
    </row>
    <row r="51" spans="1:4" ht="27.75" customHeight="1" x14ac:dyDescent="0.25">
      <c r="A51" s="203" t="s">
        <v>9240</v>
      </c>
      <c r="B51" s="213" t="s">
        <v>9204</v>
      </c>
      <c r="C51" s="214" t="s">
        <v>709</v>
      </c>
      <c r="D51" s="214" t="s">
        <v>709</v>
      </c>
    </row>
    <row r="52" spans="1:4" ht="27.75" customHeight="1" x14ac:dyDescent="0.25">
      <c r="A52" s="203" t="s">
        <v>9240</v>
      </c>
      <c r="B52" s="213" t="s">
        <v>9204</v>
      </c>
      <c r="C52" s="214" t="s">
        <v>709</v>
      </c>
      <c r="D52" s="214" t="s">
        <v>709</v>
      </c>
    </row>
    <row r="53" spans="1:4" ht="27.75" customHeight="1" x14ac:dyDescent="0.25">
      <c r="A53" s="203" t="s">
        <v>9219</v>
      </c>
      <c r="B53" s="213" t="s">
        <v>9197</v>
      </c>
      <c r="C53" s="214" t="s">
        <v>709</v>
      </c>
      <c r="D53" s="214" t="s">
        <v>709</v>
      </c>
    </row>
    <row r="54" spans="1:4" ht="27.75" customHeight="1" x14ac:dyDescent="0.25">
      <c r="A54" s="203" t="s">
        <v>9218</v>
      </c>
      <c r="B54" s="213" t="s">
        <v>9196</v>
      </c>
      <c r="C54" s="214">
        <v>8.0382518275066541</v>
      </c>
      <c r="D54" s="214" t="s">
        <v>709</v>
      </c>
    </row>
    <row r="55" spans="1:4" ht="27.75" customHeight="1" x14ac:dyDescent="0.25">
      <c r="A55" s="203" t="s">
        <v>9241</v>
      </c>
      <c r="B55" s="213" t="s">
        <v>9204</v>
      </c>
      <c r="C55" s="214" t="s">
        <v>709</v>
      </c>
      <c r="D55" s="214" t="s">
        <v>709</v>
      </c>
    </row>
    <row r="56" spans="1:4" ht="27.75" customHeight="1" x14ac:dyDescent="0.25">
      <c r="A56" s="203" t="s">
        <v>9242</v>
      </c>
      <c r="B56" s="213" t="s">
        <v>9204</v>
      </c>
      <c r="C56" s="214" t="s">
        <v>709</v>
      </c>
      <c r="D56" s="214" t="s">
        <v>709</v>
      </c>
    </row>
    <row r="57" spans="1:4" ht="27.75" customHeight="1" x14ac:dyDescent="0.25">
      <c r="A57" s="203" t="s">
        <v>9243</v>
      </c>
      <c r="B57" s="213" t="s">
        <v>9204</v>
      </c>
      <c r="C57" s="214" t="s">
        <v>709</v>
      </c>
      <c r="D57" s="214" t="s">
        <v>709</v>
      </c>
    </row>
    <row r="58" spans="1:4" ht="27.75" customHeight="1" x14ac:dyDescent="0.25">
      <c r="A58" s="203" t="s">
        <v>9244</v>
      </c>
      <c r="B58" s="213" t="s">
        <v>9213</v>
      </c>
      <c r="C58" s="214" t="s">
        <v>709</v>
      </c>
      <c r="D58" s="214" t="s">
        <v>709</v>
      </c>
    </row>
    <row r="59" spans="1:4" ht="27.75" customHeight="1" x14ac:dyDescent="0.25">
      <c r="A59" s="203" t="s">
        <v>9245</v>
      </c>
      <c r="B59" s="213" t="s">
        <v>9204</v>
      </c>
      <c r="C59" s="214">
        <v>5.2096550997510658</v>
      </c>
      <c r="D59" s="214" t="s">
        <v>709</v>
      </c>
    </row>
    <row r="60" spans="1:4" ht="27.75" customHeight="1" x14ac:dyDescent="0.25">
      <c r="A60" s="203" t="s">
        <v>9246</v>
      </c>
      <c r="B60" s="213" t="s">
        <v>9205</v>
      </c>
      <c r="C60" s="214" t="s">
        <v>709</v>
      </c>
      <c r="D60" s="214" t="s">
        <v>709</v>
      </c>
    </row>
    <row r="61" spans="1:4" ht="27.75" customHeight="1" x14ac:dyDescent="0.25">
      <c r="A61" s="203" t="s">
        <v>9247</v>
      </c>
      <c r="B61" s="213" t="s">
        <v>9204</v>
      </c>
      <c r="C61" s="214" t="s">
        <v>709</v>
      </c>
      <c r="D61" s="214" t="s">
        <v>709</v>
      </c>
    </row>
    <row r="62" spans="1:4" ht="27.75" customHeight="1" x14ac:dyDescent="0.25">
      <c r="A62" s="203" t="s">
        <v>9247</v>
      </c>
      <c r="B62" s="213" t="s">
        <v>9204</v>
      </c>
      <c r="C62" s="214" t="s">
        <v>709</v>
      </c>
      <c r="D62" s="214" t="s">
        <v>709</v>
      </c>
    </row>
    <row r="63" spans="1:4" ht="27.75" customHeight="1" x14ac:dyDescent="0.25">
      <c r="A63" s="203" t="s">
        <v>9248</v>
      </c>
      <c r="B63" s="213" t="s">
        <v>9196</v>
      </c>
      <c r="C63" s="214" t="s">
        <v>709</v>
      </c>
      <c r="D63" s="214" t="s">
        <v>709</v>
      </c>
    </row>
    <row r="64" spans="1:4" ht="27.75" customHeight="1" x14ac:dyDescent="0.25">
      <c r="A64" s="203" t="s">
        <v>9249</v>
      </c>
      <c r="B64" s="213" t="s">
        <v>9204</v>
      </c>
      <c r="C64" s="214" t="s">
        <v>709</v>
      </c>
      <c r="D64" s="214" t="s">
        <v>709</v>
      </c>
    </row>
    <row r="65" spans="1:4" ht="27.75" customHeight="1" x14ac:dyDescent="0.25">
      <c r="A65" s="203" t="s">
        <v>9250</v>
      </c>
      <c r="B65" s="213" t="s">
        <v>9197</v>
      </c>
      <c r="C65" s="214" t="s">
        <v>709</v>
      </c>
      <c r="D65" s="214" t="s">
        <v>709</v>
      </c>
    </row>
    <row r="66" spans="1:4" ht="27.75" customHeight="1" x14ac:dyDescent="0.25">
      <c r="A66" s="203" t="s">
        <v>9238</v>
      </c>
      <c r="B66" s="213" t="s">
        <v>9205</v>
      </c>
      <c r="C66" s="214">
        <v>5.3976538964473484</v>
      </c>
      <c r="D66" s="214" t="s">
        <v>709</v>
      </c>
    </row>
    <row r="67" spans="1:4" ht="27.75" customHeight="1" x14ac:dyDescent="0.25">
      <c r="A67" s="203" t="s">
        <v>9251</v>
      </c>
      <c r="B67" s="213" t="s">
        <v>9204</v>
      </c>
      <c r="C67" s="214" t="s">
        <v>709</v>
      </c>
      <c r="D67" s="214" t="s">
        <v>709</v>
      </c>
    </row>
    <row r="68" spans="1:4" ht="27.75" customHeight="1" x14ac:dyDescent="0.25">
      <c r="A68" s="203" t="s">
        <v>9252</v>
      </c>
      <c r="B68" s="213" t="s">
        <v>9197</v>
      </c>
      <c r="C68" s="214">
        <v>11.593380628516519</v>
      </c>
      <c r="D68" s="214" t="s">
        <v>709</v>
      </c>
    </row>
    <row r="69" spans="1:4" ht="27.75" customHeight="1" x14ac:dyDescent="0.25">
      <c r="A69" s="203" t="s">
        <v>9252</v>
      </c>
      <c r="B69" s="213" t="s">
        <v>9197</v>
      </c>
      <c r="C69" s="214">
        <v>11.593380628516519</v>
      </c>
      <c r="D69" s="214" t="s">
        <v>709</v>
      </c>
    </row>
    <row r="70" spans="1:4" ht="27.75" customHeight="1" x14ac:dyDescent="0.25">
      <c r="A70" s="203" t="s">
        <v>9253</v>
      </c>
      <c r="B70" s="213" t="s">
        <v>9204</v>
      </c>
      <c r="C70" s="214" t="s">
        <v>709</v>
      </c>
      <c r="D70" s="214" t="s">
        <v>709</v>
      </c>
    </row>
    <row r="71" spans="1:4" ht="27.75" customHeight="1" x14ac:dyDescent="0.25">
      <c r="A71" s="203" t="s">
        <v>9233</v>
      </c>
      <c r="B71" s="213" t="s">
        <v>9204</v>
      </c>
      <c r="C71" s="214" t="s">
        <v>709</v>
      </c>
      <c r="D71" s="214" t="s">
        <v>709</v>
      </c>
    </row>
    <row r="72" spans="1:4" ht="27.75" customHeight="1" x14ac:dyDescent="0.25">
      <c r="A72" s="203" t="s">
        <v>9254</v>
      </c>
      <c r="B72" s="213" t="s">
        <v>9214</v>
      </c>
      <c r="C72" s="214" t="s">
        <v>709</v>
      </c>
      <c r="D72" s="214" t="s">
        <v>709</v>
      </c>
    </row>
    <row r="73" spans="1:4" ht="27.75" customHeight="1" x14ac:dyDescent="0.25">
      <c r="A73" s="203" t="s">
        <v>9255</v>
      </c>
      <c r="B73" s="213" t="s">
        <v>9197</v>
      </c>
      <c r="C73" s="214" t="s">
        <v>709</v>
      </c>
      <c r="D73" s="214" t="s">
        <v>709</v>
      </c>
    </row>
    <row r="74" spans="1:4" ht="27.75" customHeight="1" x14ac:dyDescent="0.25">
      <c r="A74" s="203" t="s">
        <v>9256</v>
      </c>
      <c r="B74" s="213" t="s">
        <v>9204</v>
      </c>
      <c r="C74" s="214" t="s">
        <v>709</v>
      </c>
      <c r="D74" s="214" t="s">
        <v>709</v>
      </c>
    </row>
    <row r="75" spans="1:4" ht="27.75" customHeight="1" x14ac:dyDescent="0.25">
      <c r="A75" s="203" t="s">
        <v>9257</v>
      </c>
      <c r="B75" s="213" t="s">
        <v>9204</v>
      </c>
      <c r="C75" s="214" t="s">
        <v>709</v>
      </c>
      <c r="D75" s="214" t="s">
        <v>709</v>
      </c>
    </row>
    <row r="76" spans="1:4" ht="27.75" customHeight="1" x14ac:dyDescent="0.25">
      <c r="A76" s="203" t="s">
        <v>9241</v>
      </c>
      <c r="B76" s="213" t="s">
        <v>9204</v>
      </c>
      <c r="C76" s="214" t="s">
        <v>709</v>
      </c>
      <c r="D76" s="214" t="s">
        <v>709</v>
      </c>
    </row>
    <row r="77" spans="1:4" ht="27.75" customHeight="1" x14ac:dyDescent="0.25">
      <c r="A77" s="203" t="s">
        <v>9258</v>
      </c>
      <c r="B77" s="213" t="s">
        <v>9206</v>
      </c>
      <c r="C77" s="214">
        <v>6.86062057594921</v>
      </c>
      <c r="D77" s="214" t="s">
        <v>709</v>
      </c>
    </row>
    <row r="78" spans="1:4" ht="27.75" customHeight="1" x14ac:dyDescent="0.25">
      <c r="A78" s="203" t="s">
        <v>9259</v>
      </c>
      <c r="B78" s="213" t="s">
        <v>9196</v>
      </c>
      <c r="C78" s="214" t="s">
        <v>709</v>
      </c>
      <c r="D78" s="214" t="s">
        <v>709</v>
      </c>
    </row>
    <row r="79" spans="1:4" ht="27.75" customHeight="1" x14ac:dyDescent="0.25">
      <c r="A79" s="203" t="s">
        <v>9260</v>
      </c>
      <c r="B79" s="213" t="s">
        <v>9215</v>
      </c>
      <c r="C79" s="214" t="s">
        <v>709</v>
      </c>
      <c r="D79" s="214" t="s">
        <v>709</v>
      </c>
    </row>
    <row r="80" spans="1:4" ht="27.75" customHeight="1" x14ac:dyDescent="0.25">
      <c r="A80" s="203" t="s">
        <v>9261</v>
      </c>
      <c r="B80" s="213" t="s">
        <v>9205</v>
      </c>
      <c r="C80" s="214" t="s">
        <v>709</v>
      </c>
      <c r="D80" s="214" t="s">
        <v>709</v>
      </c>
    </row>
    <row r="81" spans="1:4" ht="27.75" customHeight="1" x14ac:dyDescent="0.25">
      <c r="A81" s="203" t="s">
        <v>9262</v>
      </c>
      <c r="B81" s="213" t="s">
        <v>9205</v>
      </c>
      <c r="C81" s="214" t="s">
        <v>709</v>
      </c>
      <c r="D81" s="214" t="s">
        <v>709</v>
      </c>
    </row>
    <row r="82" spans="1:4" ht="27.75" customHeight="1" x14ac:dyDescent="0.25">
      <c r="A82" s="203" t="s">
        <v>9263</v>
      </c>
      <c r="B82" s="213" t="s">
        <v>9204</v>
      </c>
      <c r="C82" s="214" t="s">
        <v>709</v>
      </c>
      <c r="D82" s="214" t="s">
        <v>709</v>
      </c>
    </row>
    <row r="83" spans="1:4" ht="27.75" customHeight="1" x14ac:dyDescent="0.25">
      <c r="A83" s="203" t="s">
        <v>9264</v>
      </c>
      <c r="B83" s="213" t="s">
        <v>9205</v>
      </c>
      <c r="C83" s="214" t="s">
        <v>709</v>
      </c>
      <c r="D83" s="214" t="s">
        <v>709</v>
      </c>
    </row>
    <row r="84" spans="1:4" ht="27.75" customHeight="1" x14ac:dyDescent="0.25">
      <c r="A84" s="203" t="s">
        <v>9218</v>
      </c>
      <c r="B84" s="213" t="s">
        <v>9196</v>
      </c>
      <c r="C84" s="214">
        <v>8.0382518275066541</v>
      </c>
      <c r="D84" s="214" t="s">
        <v>709</v>
      </c>
    </row>
    <row r="85" spans="1:4" ht="27.75" customHeight="1" x14ac:dyDescent="0.25">
      <c r="A85" s="203" t="s">
        <v>9265</v>
      </c>
      <c r="B85" s="213" t="s">
        <v>9205</v>
      </c>
      <c r="C85" s="214" t="s">
        <v>709</v>
      </c>
      <c r="D85" s="214" t="s">
        <v>709</v>
      </c>
    </row>
    <row r="86" spans="1:4" ht="27.75" customHeight="1" x14ac:dyDescent="0.25">
      <c r="A86" s="203" t="s">
        <v>9266</v>
      </c>
      <c r="B86" s="213" t="s">
        <v>9197</v>
      </c>
      <c r="C86" s="214" t="s">
        <v>709</v>
      </c>
      <c r="D86" s="214" t="s">
        <v>709</v>
      </c>
    </row>
    <row r="87" spans="1:4" ht="27.75" customHeight="1" x14ac:dyDescent="0.25">
      <c r="A87" s="203" t="s">
        <v>9266</v>
      </c>
      <c r="B87" s="213" t="s">
        <v>9197</v>
      </c>
      <c r="C87" s="214" t="s">
        <v>709</v>
      </c>
      <c r="D87" s="214" t="s">
        <v>709</v>
      </c>
    </row>
    <row r="88" spans="1:4" ht="27.75" customHeight="1" x14ac:dyDescent="0.25">
      <c r="A88" s="203" t="s">
        <v>9267</v>
      </c>
      <c r="B88" s="213" t="s">
        <v>9196</v>
      </c>
      <c r="C88" s="214" t="s">
        <v>709</v>
      </c>
      <c r="D88" s="214" t="s">
        <v>709</v>
      </c>
    </row>
    <row r="89" spans="1:4" ht="27.75" customHeight="1" x14ac:dyDescent="0.25">
      <c r="A89" s="203" t="s">
        <v>9255</v>
      </c>
      <c r="B89" s="213" t="s">
        <v>9197</v>
      </c>
      <c r="C89" s="214" t="s">
        <v>709</v>
      </c>
      <c r="D89" s="214" t="s">
        <v>709</v>
      </c>
    </row>
    <row r="90" spans="1:4" ht="27.75" customHeight="1" x14ac:dyDescent="0.25">
      <c r="A90" s="203" t="s">
        <v>9268</v>
      </c>
      <c r="B90" s="213" t="s">
        <v>9204</v>
      </c>
      <c r="C90" s="214" t="s">
        <v>709</v>
      </c>
      <c r="D90" s="214" t="s">
        <v>709</v>
      </c>
    </row>
    <row r="91" spans="1:4" ht="27.75" customHeight="1" x14ac:dyDescent="0.25">
      <c r="A91" s="203" t="s">
        <v>9269</v>
      </c>
      <c r="B91" s="213" t="s">
        <v>9204</v>
      </c>
      <c r="C91" s="214" t="s">
        <v>709</v>
      </c>
      <c r="D91" s="214" t="s">
        <v>709</v>
      </c>
    </row>
    <row r="92" spans="1:4" ht="27.75" customHeight="1" x14ac:dyDescent="0.25">
      <c r="A92" s="203" t="s">
        <v>9269</v>
      </c>
      <c r="B92" s="213" t="s">
        <v>9204</v>
      </c>
      <c r="C92" s="214" t="s">
        <v>709</v>
      </c>
      <c r="D92" s="214" t="s">
        <v>709</v>
      </c>
    </row>
    <row r="93" spans="1:4" ht="27.75" customHeight="1" x14ac:dyDescent="0.25">
      <c r="A93" s="203" t="s">
        <v>9250</v>
      </c>
      <c r="B93" s="213" t="s">
        <v>9197</v>
      </c>
      <c r="C93" s="214" t="s">
        <v>709</v>
      </c>
      <c r="D93" s="214" t="s">
        <v>709</v>
      </c>
    </row>
    <row r="94" spans="1:4" ht="27.75" customHeight="1" x14ac:dyDescent="0.25">
      <c r="A94" s="203" t="s">
        <v>9250</v>
      </c>
      <c r="B94" s="213" t="s">
        <v>9197</v>
      </c>
      <c r="C94" s="214" t="s">
        <v>709</v>
      </c>
      <c r="D94" s="214" t="s">
        <v>709</v>
      </c>
    </row>
    <row r="95" spans="1:4" ht="27.75" customHeight="1" x14ac:dyDescent="0.25">
      <c r="A95" s="203" t="s">
        <v>9270</v>
      </c>
      <c r="B95" s="213" t="s">
        <v>9206</v>
      </c>
      <c r="C95" s="214" t="s">
        <v>709</v>
      </c>
      <c r="D95" s="214" t="s">
        <v>709</v>
      </c>
    </row>
    <row r="96" spans="1:4" ht="27.75" customHeight="1" x14ac:dyDescent="0.25">
      <c r="A96" s="203" t="s">
        <v>9271</v>
      </c>
      <c r="B96" s="213" t="s">
        <v>709</v>
      </c>
      <c r="C96" s="214" t="s">
        <v>709</v>
      </c>
      <c r="D96" s="214" t="s">
        <v>709</v>
      </c>
    </row>
    <row r="97" spans="1:4" ht="27.75" customHeight="1" x14ac:dyDescent="0.25">
      <c r="A97" s="203" t="s">
        <v>9272</v>
      </c>
      <c r="B97" s="213" t="s">
        <v>709</v>
      </c>
      <c r="C97" s="214" t="s">
        <v>709</v>
      </c>
      <c r="D97" s="214" t="s">
        <v>709</v>
      </c>
    </row>
    <row r="98" spans="1:4" ht="27.75" customHeight="1" x14ac:dyDescent="0.25">
      <c r="A98" s="203" t="s">
        <v>9273</v>
      </c>
      <c r="B98" s="213" t="s">
        <v>709</v>
      </c>
      <c r="C98" s="214" t="s">
        <v>709</v>
      </c>
      <c r="D98" s="214" t="s">
        <v>709</v>
      </c>
    </row>
    <row r="99" spans="1:4" ht="27.75" customHeight="1" x14ac:dyDescent="0.25">
      <c r="A99" s="203" t="s">
        <v>9274</v>
      </c>
      <c r="B99" s="213" t="s">
        <v>709</v>
      </c>
      <c r="C99" s="214" t="s">
        <v>709</v>
      </c>
      <c r="D99" s="214" t="s">
        <v>709</v>
      </c>
    </row>
    <row r="100" spans="1:4" ht="27.75" customHeight="1" x14ac:dyDescent="0.25">
      <c r="A100" s="203" t="s">
        <v>9275</v>
      </c>
      <c r="B100" s="213" t="s">
        <v>9274</v>
      </c>
      <c r="C100" s="214">
        <v>1.3358328839981179</v>
      </c>
      <c r="D100" s="214" t="s">
        <v>709</v>
      </c>
    </row>
    <row r="101" spans="1:4" ht="27.75" customHeight="1" x14ac:dyDescent="0.25">
      <c r="A101" s="203" t="s">
        <v>9276</v>
      </c>
      <c r="B101" s="213" t="s">
        <v>9273</v>
      </c>
      <c r="C101" s="214" t="s">
        <v>709</v>
      </c>
      <c r="D101" s="214" t="s">
        <v>709</v>
      </c>
    </row>
    <row r="102" spans="1:4" ht="27.75" customHeight="1" x14ac:dyDescent="0.25">
      <c r="A102" s="203" t="s">
        <v>9277</v>
      </c>
      <c r="B102" s="213" t="s">
        <v>9271</v>
      </c>
      <c r="C102" s="214" t="s">
        <v>709</v>
      </c>
      <c r="D102" s="214" t="s">
        <v>709</v>
      </c>
    </row>
    <row r="103" spans="1:4" ht="27.75" customHeight="1" x14ac:dyDescent="0.25">
      <c r="A103" s="203" t="s">
        <v>9278</v>
      </c>
      <c r="B103" s="213" t="s">
        <v>9271</v>
      </c>
      <c r="C103" s="214" t="s">
        <v>709</v>
      </c>
      <c r="D103" s="214" t="s">
        <v>709</v>
      </c>
    </row>
    <row r="104" spans="1:4" ht="27.75" customHeight="1" x14ac:dyDescent="0.25">
      <c r="A104" s="203" t="s">
        <v>9279</v>
      </c>
      <c r="B104" s="213" t="s">
        <v>9273</v>
      </c>
      <c r="C104" s="214" t="s">
        <v>709</v>
      </c>
      <c r="D104" s="214" t="s">
        <v>709</v>
      </c>
    </row>
    <row r="105" spans="1:4" ht="27.75" customHeight="1" x14ac:dyDescent="0.25">
      <c r="A105" s="203" t="s">
        <v>9280</v>
      </c>
      <c r="B105" s="213" t="s">
        <v>9271</v>
      </c>
      <c r="C105" s="214" t="s">
        <v>709</v>
      </c>
      <c r="D105" s="214" t="s">
        <v>709</v>
      </c>
    </row>
    <row r="106" spans="1:4" ht="27.75" customHeight="1" x14ac:dyDescent="0.25">
      <c r="A106" s="203" t="s">
        <v>9281</v>
      </c>
      <c r="B106" s="213" t="s">
        <v>9274</v>
      </c>
      <c r="C106" s="214" t="s">
        <v>709</v>
      </c>
      <c r="D106" s="214" t="s">
        <v>709</v>
      </c>
    </row>
    <row r="107" spans="1:4" ht="27.75" customHeight="1" x14ac:dyDescent="0.25">
      <c r="A107" s="203" t="s">
        <v>9282</v>
      </c>
      <c r="B107" s="213" t="s">
        <v>9271</v>
      </c>
      <c r="C107" s="214" t="s">
        <v>709</v>
      </c>
      <c r="D107" s="214" t="s">
        <v>709</v>
      </c>
    </row>
    <row r="108" spans="1:4" ht="27.75" customHeight="1" x14ac:dyDescent="0.25">
      <c r="A108" s="203" t="s">
        <v>9283</v>
      </c>
      <c r="B108" s="213" t="s">
        <v>9271</v>
      </c>
      <c r="C108" s="214" t="s">
        <v>709</v>
      </c>
      <c r="D108" s="214" t="s">
        <v>709</v>
      </c>
    </row>
    <row r="109" spans="1:4" ht="27.75" customHeight="1" x14ac:dyDescent="0.25">
      <c r="A109" s="203" t="s">
        <v>9284</v>
      </c>
      <c r="B109" s="213" t="s">
        <v>9271</v>
      </c>
      <c r="C109" s="214" t="s">
        <v>709</v>
      </c>
      <c r="D109" s="214" t="s">
        <v>709</v>
      </c>
    </row>
    <row r="110" spans="1:4" ht="27.75" customHeight="1" x14ac:dyDescent="0.25">
      <c r="A110" s="203" t="s">
        <v>9285</v>
      </c>
      <c r="B110" s="213" t="s">
        <v>9271</v>
      </c>
      <c r="C110" s="214" t="s">
        <v>709</v>
      </c>
      <c r="D110" s="214" t="s">
        <v>709</v>
      </c>
    </row>
    <row r="111" spans="1:4" ht="27.75" customHeight="1" x14ac:dyDescent="0.25">
      <c r="A111" s="203" t="s">
        <v>9286</v>
      </c>
      <c r="B111" s="213" t="s">
        <v>9271</v>
      </c>
      <c r="C111" s="214" t="s">
        <v>709</v>
      </c>
      <c r="D111" s="214" t="s">
        <v>709</v>
      </c>
    </row>
    <row r="112" spans="1:4" ht="27.75" customHeight="1" x14ac:dyDescent="0.25">
      <c r="A112" s="203" t="s">
        <v>9287</v>
      </c>
      <c r="B112" s="213" t="s">
        <v>9274</v>
      </c>
      <c r="C112" s="214" t="s">
        <v>709</v>
      </c>
      <c r="D112" s="214" t="s">
        <v>709</v>
      </c>
    </row>
    <row r="113" spans="1:4" ht="27.75" customHeight="1" x14ac:dyDescent="0.25">
      <c r="A113" s="203" t="s">
        <v>9288</v>
      </c>
      <c r="B113" s="213" t="s">
        <v>9273</v>
      </c>
      <c r="C113" s="214" t="s">
        <v>709</v>
      </c>
      <c r="D113" s="214" t="s">
        <v>709</v>
      </c>
    </row>
    <row r="114" spans="1:4" ht="27.75" customHeight="1" x14ac:dyDescent="0.25">
      <c r="A114" s="203" t="s">
        <v>9289</v>
      </c>
      <c r="B114" s="213" t="s">
        <v>9274</v>
      </c>
      <c r="C114" s="214" t="s">
        <v>709</v>
      </c>
      <c r="D114" s="214" t="s">
        <v>709</v>
      </c>
    </row>
    <row r="115" spans="1:4" ht="27.75" customHeight="1" x14ac:dyDescent="0.25">
      <c r="A115" s="203" t="s">
        <v>9290</v>
      </c>
      <c r="B115" s="213" t="s">
        <v>9271</v>
      </c>
      <c r="C115" s="214" t="s">
        <v>709</v>
      </c>
      <c r="D115" s="214" t="s">
        <v>709</v>
      </c>
    </row>
    <row r="116" spans="1:4" ht="27.75" customHeight="1" x14ac:dyDescent="0.25">
      <c r="A116" s="203" t="s">
        <v>9291</v>
      </c>
      <c r="B116" s="213" t="s">
        <v>9272</v>
      </c>
      <c r="C116" s="214" t="s">
        <v>709</v>
      </c>
      <c r="D116" s="214" t="s">
        <v>709</v>
      </c>
    </row>
    <row r="117" spans="1:4" ht="27.75" customHeight="1" x14ac:dyDescent="0.25">
      <c r="A117" s="203" t="s">
        <v>9292</v>
      </c>
      <c r="B117" s="213" t="s">
        <v>9273</v>
      </c>
      <c r="C117" s="214" t="s">
        <v>709</v>
      </c>
      <c r="D117" s="214" t="s">
        <v>709</v>
      </c>
    </row>
    <row r="118" spans="1:4" ht="27.75" customHeight="1" x14ac:dyDescent="0.25">
      <c r="A118" s="203" t="s">
        <v>9293</v>
      </c>
      <c r="B118" s="213" t="s">
        <v>9272</v>
      </c>
      <c r="C118" s="214" t="s">
        <v>709</v>
      </c>
      <c r="D118" s="214" t="s">
        <v>709</v>
      </c>
    </row>
    <row r="119" spans="1:4" ht="27.75" customHeight="1" x14ac:dyDescent="0.25">
      <c r="A119" s="203" t="s">
        <v>9294</v>
      </c>
      <c r="B119" s="213" t="s">
        <v>9271</v>
      </c>
      <c r="C119" s="214" t="s">
        <v>709</v>
      </c>
      <c r="D119" s="214" t="s">
        <v>709</v>
      </c>
    </row>
    <row r="120" spans="1:4" ht="27.75" customHeight="1" x14ac:dyDescent="0.25">
      <c r="A120" s="203" t="s">
        <v>9295</v>
      </c>
      <c r="B120" s="213" t="s">
        <v>9275</v>
      </c>
      <c r="C120" s="214" t="s">
        <v>709</v>
      </c>
      <c r="D120" s="214" t="s">
        <v>709</v>
      </c>
    </row>
    <row r="121" spans="1:4" ht="27.75" customHeight="1" x14ac:dyDescent="0.25">
      <c r="A121" s="203" t="s">
        <v>9296</v>
      </c>
      <c r="B121" s="213" t="s">
        <v>9274</v>
      </c>
      <c r="C121" s="214">
        <v>15.694716631423375</v>
      </c>
      <c r="D121" s="214" t="s">
        <v>709</v>
      </c>
    </row>
    <row r="122" spans="1:4" ht="27.75" customHeight="1" x14ac:dyDescent="0.25">
      <c r="A122" s="203" t="s">
        <v>9296</v>
      </c>
      <c r="B122" s="213" t="s">
        <v>9274</v>
      </c>
      <c r="C122" s="214">
        <v>15.694716631423375</v>
      </c>
      <c r="D122" s="214" t="s">
        <v>709</v>
      </c>
    </row>
    <row r="123" spans="1:4" ht="27.75" customHeight="1" x14ac:dyDescent="0.25">
      <c r="A123" s="203" t="s">
        <v>9297</v>
      </c>
      <c r="B123" s="213" t="s">
        <v>9272</v>
      </c>
      <c r="C123" s="214" t="s">
        <v>709</v>
      </c>
      <c r="D123" s="214" t="s">
        <v>709</v>
      </c>
    </row>
    <row r="124" spans="1:4" ht="27.75" customHeight="1" x14ac:dyDescent="0.25">
      <c r="A124" s="203" t="s">
        <v>9298</v>
      </c>
      <c r="B124" s="213" t="s">
        <v>9273</v>
      </c>
      <c r="C124" s="214" t="s">
        <v>709</v>
      </c>
      <c r="D124" s="214" t="s">
        <v>709</v>
      </c>
    </row>
    <row r="125" spans="1:4" ht="27.75" customHeight="1" x14ac:dyDescent="0.25">
      <c r="A125" s="203" t="s">
        <v>9299</v>
      </c>
      <c r="B125" s="213" t="s">
        <v>9271</v>
      </c>
      <c r="C125" s="214" t="s">
        <v>709</v>
      </c>
      <c r="D125" s="214" t="s">
        <v>709</v>
      </c>
    </row>
    <row r="126" spans="1:4" ht="27.75" customHeight="1" x14ac:dyDescent="0.25">
      <c r="A126" s="203" t="s">
        <v>9299</v>
      </c>
      <c r="B126" s="213" t="s">
        <v>9271</v>
      </c>
      <c r="C126" s="214" t="s">
        <v>709</v>
      </c>
      <c r="D126" s="214" t="s">
        <v>709</v>
      </c>
    </row>
    <row r="127" spans="1:4" ht="27.75" customHeight="1" x14ac:dyDescent="0.25">
      <c r="A127" s="203" t="s">
        <v>9300</v>
      </c>
      <c r="B127" s="213" t="s">
        <v>9276</v>
      </c>
      <c r="C127" s="214" t="s">
        <v>709</v>
      </c>
      <c r="D127" s="214" t="s">
        <v>709</v>
      </c>
    </row>
    <row r="128" spans="1:4" ht="27.75" customHeight="1" x14ac:dyDescent="0.25">
      <c r="A128" s="203" t="s">
        <v>9301</v>
      </c>
      <c r="B128" s="213" t="s">
        <v>9271</v>
      </c>
      <c r="C128" s="214" t="s">
        <v>709</v>
      </c>
      <c r="D128" s="214" t="s">
        <v>709</v>
      </c>
    </row>
    <row r="129" spans="1:4" ht="27.75" customHeight="1" x14ac:dyDescent="0.25">
      <c r="A129" s="203" t="s">
        <v>9302</v>
      </c>
      <c r="B129" s="213" t="s">
        <v>9277</v>
      </c>
      <c r="C129" s="214" t="s">
        <v>709</v>
      </c>
      <c r="D129" s="214" t="s">
        <v>709</v>
      </c>
    </row>
    <row r="130" spans="1:4" ht="27.75" customHeight="1" x14ac:dyDescent="0.25">
      <c r="A130" s="203" t="s">
        <v>9303</v>
      </c>
      <c r="B130" s="213" t="s">
        <v>9279</v>
      </c>
      <c r="C130" s="214" t="s">
        <v>709</v>
      </c>
      <c r="D130" s="214" t="s">
        <v>709</v>
      </c>
    </row>
    <row r="131" spans="1:4" ht="27.75" customHeight="1" x14ac:dyDescent="0.25">
      <c r="A131" s="203" t="s">
        <v>9304</v>
      </c>
      <c r="B131" s="213" t="s">
        <v>9271</v>
      </c>
      <c r="C131" s="214" t="s">
        <v>709</v>
      </c>
      <c r="D131" s="214" t="s">
        <v>709</v>
      </c>
    </row>
    <row r="132" spans="1:4" ht="27.75" customHeight="1" x14ac:dyDescent="0.25">
      <c r="A132" s="203" t="s">
        <v>9304</v>
      </c>
      <c r="B132" s="213" t="s">
        <v>9271</v>
      </c>
      <c r="C132" s="214" t="s">
        <v>709</v>
      </c>
      <c r="D132" s="214" t="s">
        <v>709</v>
      </c>
    </row>
    <row r="133" spans="1:4" ht="27.75" customHeight="1" x14ac:dyDescent="0.25">
      <c r="A133" s="203" t="s">
        <v>9305</v>
      </c>
      <c r="B133" s="213" t="s">
        <v>9272</v>
      </c>
      <c r="C133" s="214" t="s">
        <v>709</v>
      </c>
      <c r="D133" s="214" t="s">
        <v>709</v>
      </c>
    </row>
    <row r="134" spans="1:4" ht="27.75" customHeight="1" x14ac:dyDescent="0.25">
      <c r="A134" s="203" t="s">
        <v>9296</v>
      </c>
      <c r="B134" s="213" t="s">
        <v>9274</v>
      </c>
      <c r="C134" s="214">
        <v>15.694716631423375</v>
      </c>
      <c r="D134" s="214" t="s">
        <v>709</v>
      </c>
    </row>
    <row r="135" spans="1:4" ht="27.75" customHeight="1" x14ac:dyDescent="0.25">
      <c r="A135" s="203" t="s">
        <v>9306</v>
      </c>
      <c r="B135" s="213" t="s">
        <v>9273</v>
      </c>
      <c r="C135" s="214">
        <v>11.397545102307049</v>
      </c>
      <c r="D135" s="214" t="s">
        <v>709</v>
      </c>
    </row>
    <row r="136" spans="1:4" ht="27.75" customHeight="1" x14ac:dyDescent="0.25">
      <c r="A136" s="203" t="s">
        <v>9306</v>
      </c>
      <c r="B136" s="213" t="s">
        <v>9273</v>
      </c>
      <c r="C136" s="214">
        <v>11.397545102307049</v>
      </c>
      <c r="D136" s="214" t="s">
        <v>709</v>
      </c>
    </row>
    <row r="137" spans="1:4" ht="27.75" customHeight="1" x14ac:dyDescent="0.25">
      <c r="A137" s="203" t="s">
        <v>9306</v>
      </c>
      <c r="B137" s="213" t="s">
        <v>9273</v>
      </c>
      <c r="C137" s="214">
        <v>11.397545102307049</v>
      </c>
      <c r="D137" s="214" t="s">
        <v>709</v>
      </c>
    </row>
    <row r="138" spans="1:4" ht="27.75" customHeight="1" x14ac:dyDescent="0.25">
      <c r="A138" s="203" t="s">
        <v>9307</v>
      </c>
      <c r="B138" s="213" t="s">
        <v>9274</v>
      </c>
      <c r="C138" s="214" t="s">
        <v>709</v>
      </c>
      <c r="D138" s="214" t="s">
        <v>709</v>
      </c>
    </row>
    <row r="139" spans="1:4" ht="27.75" customHeight="1" x14ac:dyDescent="0.25">
      <c r="A139" s="203" t="s">
        <v>9299</v>
      </c>
      <c r="B139" s="213" t="s">
        <v>9271</v>
      </c>
      <c r="C139" s="214" t="s">
        <v>709</v>
      </c>
      <c r="D139" s="214" t="s">
        <v>709</v>
      </c>
    </row>
    <row r="140" spans="1:4" ht="27.75" customHeight="1" x14ac:dyDescent="0.25">
      <c r="A140" s="203" t="s">
        <v>9308</v>
      </c>
      <c r="B140" s="213" t="s">
        <v>9275</v>
      </c>
      <c r="C140" s="214" t="s">
        <v>709</v>
      </c>
      <c r="D140" s="214" t="s">
        <v>709</v>
      </c>
    </row>
    <row r="141" spans="1:4" ht="27.75" customHeight="1" x14ac:dyDescent="0.25">
      <c r="A141" s="203" t="s">
        <v>9309</v>
      </c>
      <c r="B141" s="213" t="s">
        <v>9273</v>
      </c>
      <c r="C141" s="214" t="s">
        <v>709</v>
      </c>
      <c r="D141" s="214" t="s">
        <v>709</v>
      </c>
    </row>
    <row r="142" spans="1:4" ht="27.75" customHeight="1" x14ac:dyDescent="0.25">
      <c r="A142" s="203" t="s">
        <v>9310</v>
      </c>
      <c r="B142" s="213" t="s">
        <v>9275</v>
      </c>
      <c r="C142" s="214" t="s">
        <v>709</v>
      </c>
      <c r="D142" s="214" t="s">
        <v>709</v>
      </c>
    </row>
    <row r="143" spans="1:4" ht="27.75" customHeight="1" x14ac:dyDescent="0.25">
      <c r="A143" s="203" t="s">
        <v>9311</v>
      </c>
      <c r="B143" s="213" t="s">
        <v>9275</v>
      </c>
      <c r="C143" s="214" t="s">
        <v>709</v>
      </c>
      <c r="D143" s="214" t="s">
        <v>709</v>
      </c>
    </row>
    <row r="144" spans="1:4" ht="27.75" customHeight="1" x14ac:dyDescent="0.25">
      <c r="A144" s="203" t="s">
        <v>9309</v>
      </c>
      <c r="B144" s="213" t="s">
        <v>9273</v>
      </c>
      <c r="C144" s="214" t="s">
        <v>709</v>
      </c>
      <c r="D144" s="214" t="s">
        <v>709</v>
      </c>
    </row>
    <row r="145" spans="1:4" ht="27.75" customHeight="1" x14ac:dyDescent="0.25">
      <c r="A145" s="203" t="s">
        <v>9312</v>
      </c>
      <c r="B145" s="213" t="s">
        <v>9273</v>
      </c>
      <c r="C145" s="214" t="s">
        <v>709</v>
      </c>
      <c r="D145" s="214" t="s">
        <v>709</v>
      </c>
    </row>
    <row r="146" spans="1:4" ht="27.75" customHeight="1" x14ac:dyDescent="0.25">
      <c r="A146" s="203" t="s">
        <v>9313</v>
      </c>
      <c r="B146" s="213" t="s">
        <v>9275</v>
      </c>
      <c r="C146" s="214">
        <v>4.5766664931809951</v>
      </c>
      <c r="D146" s="214" t="s">
        <v>709</v>
      </c>
    </row>
    <row r="147" spans="1:4" ht="27.75" customHeight="1" x14ac:dyDescent="0.25">
      <c r="A147" s="203" t="s">
        <v>9313</v>
      </c>
      <c r="B147" s="213" t="s">
        <v>9275</v>
      </c>
      <c r="C147" s="214">
        <v>4.5766664931809951</v>
      </c>
      <c r="D147" s="214" t="s">
        <v>709</v>
      </c>
    </row>
    <row r="148" spans="1:4" ht="27.75" customHeight="1" x14ac:dyDescent="0.25">
      <c r="A148" s="203" t="s">
        <v>9314</v>
      </c>
      <c r="B148" s="213" t="s">
        <v>9271</v>
      </c>
      <c r="C148" s="214" t="s">
        <v>709</v>
      </c>
      <c r="D148" s="214" t="s">
        <v>709</v>
      </c>
    </row>
    <row r="149" spans="1:4" ht="27.75" customHeight="1" x14ac:dyDescent="0.25">
      <c r="A149" s="203" t="s">
        <v>9315</v>
      </c>
      <c r="B149" s="213" t="s">
        <v>9274</v>
      </c>
      <c r="C149" s="214" t="s">
        <v>709</v>
      </c>
      <c r="D149" s="214" t="s">
        <v>709</v>
      </c>
    </row>
    <row r="150" spans="1:4" ht="27.75" customHeight="1" x14ac:dyDescent="0.25">
      <c r="A150" s="203" t="s">
        <v>9316</v>
      </c>
      <c r="B150" s="213" t="s">
        <v>9280</v>
      </c>
      <c r="C150" s="214" t="s">
        <v>709</v>
      </c>
      <c r="D150" s="214" t="s">
        <v>709</v>
      </c>
    </row>
    <row r="151" spans="1:4" ht="27.75" customHeight="1" x14ac:dyDescent="0.25">
      <c r="A151" s="203" t="s">
        <v>9317</v>
      </c>
      <c r="B151" s="213" t="s">
        <v>9273</v>
      </c>
      <c r="C151" s="214">
        <v>8.5926255907905293</v>
      </c>
      <c r="D151" s="214" t="s">
        <v>709</v>
      </c>
    </row>
    <row r="152" spans="1:4" ht="27.75" customHeight="1" x14ac:dyDescent="0.25">
      <c r="A152" s="203" t="s">
        <v>9318</v>
      </c>
      <c r="B152" s="213" t="s">
        <v>9275</v>
      </c>
      <c r="C152" s="214" t="s">
        <v>709</v>
      </c>
      <c r="D152" s="214" t="s">
        <v>709</v>
      </c>
    </row>
    <row r="153" spans="1:4" ht="27.75" customHeight="1" x14ac:dyDescent="0.25">
      <c r="A153" s="203" t="s">
        <v>9301</v>
      </c>
      <c r="B153" s="213" t="s">
        <v>9271</v>
      </c>
      <c r="C153" s="214" t="s">
        <v>709</v>
      </c>
      <c r="D153" s="214" t="s">
        <v>709</v>
      </c>
    </row>
    <row r="154" spans="1:4" ht="27.75" customHeight="1" x14ac:dyDescent="0.25">
      <c r="A154" s="203" t="s">
        <v>9319</v>
      </c>
      <c r="B154" s="213" t="s">
        <v>9275</v>
      </c>
      <c r="C154" s="214" t="s">
        <v>709</v>
      </c>
      <c r="D154" s="214" t="s">
        <v>709</v>
      </c>
    </row>
    <row r="155" spans="1:4" ht="27.75" customHeight="1" x14ac:dyDescent="0.25">
      <c r="A155" s="203" t="s">
        <v>9320</v>
      </c>
      <c r="B155" s="213" t="s">
        <v>9273</v>
      </c>
      <c r="C155" s="214" t="s">
        <v>709</v>
      </c>
      <c r="D155" s="214" t="s">
        <v>709</v>
      </c>
    </row>
    <row r="156" spans="1:4" ht="27.75" customHeight="1" x14ac:dyDescent="0.25">
      <c r="A156" s="203" t="s">
        <v>9321</v>
      </c>
      <c r="B156" s="213" t="s">
        <v>9273</v>
      </c>
      <c r="C156" s="214" t="s">
        <v>709</v>
      </c>
      <c r="D156" s="214" t="s">
        <v>709</v>
      </c>
    </row>
    <row r="157" spans="1:4" ht="27.75" customHeight="1" x14ac:dyDescent="0.25">
      <c r="A157" s="203" t="s">
        <v>9321</v>
      </c>
      <c r="B157" s="213" t="s">
        <v>9273</v>
      </c>
      <c r="C157" s="214" t="s">
        <v>709</v>
      </c>
      <c r="D157" s="214" t="s">
        <v>709</v>
      </c>
    </row>
    <row r="158" spans="1:4" ht="27.75" customHeight="1" x14ac:dyDescent="0.25">
      <c r="A158" s="203" t="s">
        <v>9320</v>
      </c>
      <c r="B158" s="213" t="s">
        <v>9273</v>
      </c>
      <c r="C158" s="214" t="s">
        <v>709</v>
      </c>
      <c r="D158" s="214" t="s">
        <v>709</v>
      </c>
    </row>
    <row r="159" spans="1:4" ht="27.75" customHeight="1" x14ac:dyDescent="0.25">
      <c r="A159" s="203" t="s">
        <v>9322</v>
      </c>
      <c r="B159" s="213" t="s">
        <v>9275</v>
      </c>
      <c r="C159" s="214" t="s">
        <v>709</v>
      </c>
      <c r="D159" s="214" t="s">
        <v>709</v>
      </c>
    </row>
    <row r="160" spans="1:4" ht="27.75" customHeight="1" x14ac:dyDescent="0.25">
      <c r="A160" s="203" t="s">
        <v>9323</v>
      </c>
      <c r="B160" s="213" t="s">
        <v>9281</v>
      </c>
      <c r="C160" s="214" t="s">
        <v>709</v>
      </c>
      <c r="D160" s="214" t="s">
        <v>709</v>
      </c>
    </row>
    <row r="161" spans="1:4" ht="27.75" customHeight="1" x14ac:dyDescent="0.25">
      <c r="A161" s="203" t="s">
        <v>9324</v>
      </c>
      <c r="B161" s="213" t="s">
        <v>9283</v>
      </c>
      <c r="C161" s="214" t="s">
        <v>709</v>
      </c>
      <c r="D161" s="214" t="s">
        <v>709</v>
      </c>
    </row>
    <row r="162" spans="1:4" ht="27.75" customHeight="1" x14ac:dyDescent="0.25">
      <c r="A162" s="203" t="s">
        <v>9325</v>
      </c>
      <c r="B162" s="213" t="s">
        <v>9274</v>
      </c>
      <c r="C162" s="214" t="s">
        <v>709</v>
      </c>
      <c r="D162" s="214" t="s">
        <v>709</v>
      </c>
    </row>
    <row r="163" spans="1:4" ht="27.75" customHeight="1" x14ac:dyDescent="0.25">
      <c r="A163" s="203" t="s">
        <v>9326</v>
      </c>
      <c r="B163" s="213" t="s">
        <v>9286</v>
      </c>
      <c r="C163" s="214" t="s">
        <v>709</v>
      </c>
      <c r="D163" s="214" t="s">
        <v>709</v>
      </c>
    </row>
    <row r="164" spans="1:4" ht="27.75" customHeight="1" x14ac:dyDescent="0.25">
      <c r="A164" s="203" t="s">
        <v>9327</v>
      </c>
      <c r="B164" s="213" t="s">
        <v>9273</v>
      </c>
      <c r="C164" s="214">
        <v>13.387877000213784</v>
      </c>
      <c r="D164" s="214" t="s">
        <v>709</v>
      </c>
    </row>
    <row r="165" spans="1:4" ht="27.75" customHeight="1" x14ac:dyDescent="0.25">
      <c r="A165" s="203" t="s">
        <v>9327</v>
      </c>
      <c r="B165" s="213" t="s">
        <v>9273</v>
      </c>
      <c r="C165" s="214">
        <v>13.387877000213784</v>
      </c>
      <c r="D165" s="214" t="s">
        <v>709</v>
      </c>
    </row>
    <row r="166" spans="1:4" ht="27.75" customHeight="1" x14ac:dyDescent="0.25">
      <c r="A166" s="203" t="s">
        <v>9327</v>
      </c>
      <c r="B166" s="213" t="s">
        <v>9273</v>
      </c>
      <c r="C166" s="214">
        <v>13.387877000213784</v>
      </c>
      <c r="D166" s="214" t="s">
        <v>709</v>
      </c>
    </row>
    <row r="167" spans="1:4" ht="27.75" customHeight="1" x14ac:dyDescent="0.25">
      <c r="A167" s="203" t="s">
        <v>9328</v>
      </c>
      <c r="B167" s="213" t="s">
        <v>9271</v>
      </c>
      <c r="C167" s="214">
        <v>10.314270689118437</v>
      </c>
      <c r="D167" s="214" t="s">
        <v>709</v>
      </c>
    </row>
    <row r="168" spans="1:4" ht="27.75" customHeight="1" x14ac:dyDescent="0.25">
      <c r="A168" s="203" t="s">
        <v>9328</v>
      </c>
      <c r="B168" s="213" t="s">
        <v>9271</v>
      </c>
      <c r="C168" s="214">
        <v>10.314270689118437</v>
      </c>
      <c r="D168" s="214" t="s">
        <v>709</v>
      </c>
    </row>
    <row r="169" spans="1:4" ht="27.75" customHeight="1" x14ac:dyDescent="0.25">
      <c r="A169" s="203" t="s">
        <v>9317</v>
      </c>
      <c r="B169" s="213" t="s">
        <v>9273</v>
      </c>
      <c r="C169" s="214">
        <v>8.5926255907905293</v>
      </c>
      <c r="D169" s="214" t="s">
        <v>709</v>
      </c>
    </row>
    <row r="170" spans="1:4" ht="27.75" customHeight="1" x14ac:dyDescent="0.25">
      <c r="A170" s="203" t="s">
        <v>9317</v>
      </c>
      <c r="B170" s="213" t="s">
        <v>9273</v>
      </c>
      <c r="C170" s="214">
        <v>8.5926255907905293</v>
      </c>
      <c r="D170" s="214" t="s">
        <v>709</v>
      </c>
    </row>
    <row r="171" spans="1:4" ht="27.75" customHeight="1" x14ac:dyDescent="0.25">
      <c r="A171" s="203" t="s">
        <v>9317</v>
      </c>
      <c r="B171" s="213" t="s">
        <v>9273</v>
      </c>
      <c r="C171" s="214">
        <v>8.5926255907905293</v>
      </c>
      <c r="D171" s="214" t="s">
        <v>709</v>
      </c>
    </row>
    <row r="172" spans="1:4" ht="27.75" customHeight="1" x14ac:dyDescent="0.25">
      <c r="A172" s="203" t="s">
        <v>9312</v>
      </c>
      <c r="B172" s="213" t="s">
        <v>9273</v>
      </c>
      <c r="C172" s="214" t="s">
        <v>709</v>
      </c>
      <c r="D172" s="214" t="s">
        <v>709</v>
      </c>
    </row>
    <row r="173" spans="1:4" ht="27.75" customHeight="1" x14ac:dyDescent="0.25">
      <c r="A173" s="203" t="s">
        <v>9312</v>
      </c>
      <c r="B173" s="213" t="s">
        <v>9273</v>
      </c>
      <c r="C173" s="214" t="s">
        <v>709</v>
      </c>
      <c r="D173" s="214" t="s">
        <v>709</v>
      </c>
    </row>
    <row r="174" spans="1:4" ht="27.75" customHeight="1" x14ac:dyDescent="0.25">
      <c r="A174" s="203" t="s">
        <v>9329</v>
      </c>
      <c r="B174" s="213" t="s">
        <v>9274</v>
      </c>
      <c r="C174" s="214" t="s">
        <v>709</v>
      </c>
      <c r="D174" s="214" t="s">
        <v>709</v>
      </c>
    </row>
    <row r="175" spans="1:4" ht="27.75" customHeight="1" x14ac:dyDescent="0.25">
      <c r="A175" s="203" t="s">
        <v>9330</v>
      </c>
      <c r="B175" s="213" t="s">
        <v>9271</v>
      </c>
      <c r="C175" s="214" t="s">
        <v>709</v>
      </c>
      <c r="D175" s="214" t="s">
        <v>709</v>
      </c>
    </row>
    <row r="176" spans="1:4" ht="27.75" customHeight="1" x14ac:dyDescent="0.25">
      <c r="A176" s="203" t="s">
        <v>9315</v>
      </c>
      <c r="B176" s="213" t="s">
        <v>9274</v>
      </c>
      <c r="C176" s="214" t="s">
        <v>709</v>
      </c>
      <c r="D176" s="214" t="s">
        <v>709</v>
      </c>
    </row>
    <row r="177" spans="1:4" ht="27.75" customHeight="1" x14ac:dyDescent="0.25">
      <c r="A177" s="203" t="s">
        <v>9331</v>
      </c>
      <c r="B177" s="213" t="s">
        <v>9290</v>
      </c>
      <c r="C177" s="214" t="s">
        <v>709</v>
      </c>
      <c r="D177" s="214" t="s">
        <v>709</v>
      </c>
    </row>
    <row r="178" spans="1:4" ht="27.75" customHeight="1" x14ac:dyDescent="0.25">
      <c r="A178" s="203" t="s">
        <v>9332</v>
      </c>
      <c r="B178" s="213" t="s">
        <v>9272</v>
      </c>
      <c r="C178" s="214" t="s">
        <v>709</v>
      </c>
      <c r="D178" s="214" t="s">
        <v>709</v>
      </c>
    </row>
    <row r="179" spans="1:4" ht="27.75" customHeight="1" x14ac:dyDescent="0.25">
      <c r="A179" s="203" t="s">
        <v>9325</v>
      </c>
      <c r="B179" s="213" t="s">
        <v>9274</v>
      </c>
      <c r="C179" s="214" t="s">
        <v>709</v>
      </c>
      <c r="D179" s="214" t="s">
        <v>709</v>
      </c>
    </row>
    <row r="180" spans="1:4" ht="27.75" customHeight="1" x14ac:dyDescent="0.25">
      <c r="A180" s="203" t="s">
        <v>9333</v>
      </c>
      <c r="B180" s="213" t="s">
        <v>9272</v>
      </c>
      <c r="C180" s="214">
        <v>13.247874840386709</v>
      </c>
      <c r="D180" s="214" t="s">
        <v>709</v>
      </c>
    </row>
    <row r="181" spans="1:4" ht="27.75" customHeight="1" x14ac:dyDescent="0.25">
      <c r="A181" s="203" t="s">
        <v>9333</v>
      </c>
      <c r="B181" s="213" t="s">
        <v>9272</v>
      </c>
      <c r="C181" s="214">
        <v>13.247874840386709</v>
      </c>
      <c r="D181" s="214" t="s">
        <v>709</v>
      </c>
    </row>
    <row r="182" spans="1:4" ht="27.75" customHeight="1" x14ac:dyDescent="0.25">
      <c r="A182" s="203" t="s">
        <v>9333</v>
      </c>
      <c r="B182" s="213" t="s">
        <v>9272</v>
      </c>
      <c r="C182" s="214">
        <v>13.247874840386709</v>
      </c>
      <c r="D182" s="214" t="s">
        <v>709</v>
      </c>
    </row>
    <row r="183" spans="1:4" ht="27.75" customHeight="1" x14ac:dyDescent="0.25">
      <c r="A183" s="203" t="s">
        <v>9309</v>
      </c>
      <c r="B183" s="213" t="s">
        <v>9273</v>
      </c>
      <c r="C183" s="214" t="s">
        <v>709</v>
      </c>
      <c r="D183" s="214" t="s">
        <v>709</v>
      </c>
    </row>
    <row r="184" spans="1:4" ht="27.75" customHeight="1" x14ac:dyDescent="0.25">
      <c r="A184" s="203" t="s">
        <v>9334</v>
      </c>
      <c r="B184" s="213" t="s">
        <v>9275</v>
      </c>
      <c r="C184" s="214" t="s">
        <v>709</v>
      </c>
      <c r="D184" s="214" t="s">
        <v>709</v>
      </c>
    </row>
    <row r="185" spans="1:4" ht="27.75" customHeight="1" x14ac:dyDescent="0.25">
      <c r="A185" s="203" t="s">
        <v>9335</v>
      </c>
      <c r="B185" s="213" t="s">
        <v>9293</v>
      </c>
      <c r="C185" s="214" t="s">
        <v>709</v>
      </c>
      <c r="D185" s="214" t="s">
        <v>709</v>
      </c>
    </row>
    <row r="186" spans="1:4" ht="27.75" customHeight="1" x14ac:dyDescent="0.25">
      <c r="A186" s="203" t="s">
        <v>9332</v>
      </c>
      <c r="B186" s="213" t="s">
        <v>9272</v>
      </c>
      <c r="C186" s="214" t="s">
        <v>709</v>
      </c>
      <c r="D186" s="214" t="s">
        <v>709</v>
      </c>
    </row>
    <row r="187" spans="1:4" ht="27.75" customHeight="1" x14ac:dyDescent="0.25">
      <c r="A187" s="203" t="s">
        <v>9332</v>
      </c>
      <c r="B187" s="213" t="s">
        <v>9272</v>
      </c>
      <c r="C187" s="214" t="s">
        <v>709</v>
      </c>
      <c r="D187" s="214" t="s">
        <v>709</v>
      </c>
    </row>
    <row r="188" spans="1:4" ht="27.75" customHeight="1" x14ac:dyDescent="0.25">
      <c r="A188" s="203" t="s">
        <v>9336</v>
      </c>
      <c r="B188" s="213" t="s">
        <v>9293</v>
      </c>
      <c r="C188" s="214" t="s">
        <v>709</v>
      </c>
      <c r="D188" s="214" t="s">
        <v>709</v>
      </c>
    </row>
    <row r="189" spans="1:4" ht="27.75" customHeight="1" x14ac:dyDescent="0.25">
      <c r="A189" s="203" t="s">
        <v>9337</v>
      </c>
      <c r="B189" s="213" t="s">
        <v>9294</v>
      </c>
      <c r="C189" s="214" t="s">
        <v>709</v>
      </c>
      <c r="D189" s="214" t="s">
        <v>709</v>
      </c>
    </row>
    <row r="190" spans="1:4" ht="27.75" customHeight="1" x14ac:dyDescent="0.25">
      <c r="A190" s="203" t="s">
        <v>9199</v>
      </c>
      <c r="B190" s="213" t="s">
        <v>709</v>
      </c>
      <c r="C190" s="214">
        <v>1.9771732600122365</v>
      </c>
      <c r="D190" s="214" t="s">
        <v>709</v>
      </c>
    </row>
    <row r="191" spans="1:4" ht="27.75" customHeight="1" x14ac:dyDescent="0.25">
      <c r="A191" s="203" t="s">
        <v>9338</v>
      </c>
      <c r="B191" s="213" t="s">
        <v>9199</v>
      </c>
      <c r="C191" s="214">
        <v>5.7879274184129276E-3</v>
      </c>
      <c r="D191" s="214" t="s">
        <v>709</v>
      </c>
    </row>
    <row r="192" spans="1:4" ht="27.75" customHeight="1" x14ac:dyDescent="0.25">
      <c r="A192" s="203" t="s">
        <v>9339</v>
      </c>
      <c r="B192" s="213" t="s">
        <v>9199</v>
      </c>
      <c r="C192" s="214">
        <v>0.95733951696625241</v>
      </c>
      <c r="D192" s="214" t="s">
        <v>709</v>
      </c>
    </row>
    <row r="193" spans="1:4" ht="27.75" customHeight="1" x14ac:dyDescent="0.25">
      <c r="A193" s="203" t="s">
        <v>9340</v>
      </c>
      <c r="B193" s="213" t="s">
        <v>9199</v>
      </c>
      <c r="C193" s="214" t="s">
        <v>709</v>
      </c>
      <c r="D193" s="214" t="s">
        <v>709</v>
      </c>
    </row>
    <row r="194" spans="1:4" ht="27.75" customHeight="1" x14ac:dyDescent="0.25">
      <c r="A194" s="203" t="s">
        <v>9341</v>
      </c>
      <c r="B194" s="213" t="s">
        <v>9199</v>
      </c>
      <c r="C194" s="214">
        <v>8.8764340468331451</v>
      </c>
      <c r="D194" s="214" t="s">
        <v>709</v>
      </c>
    </row>
    <row r="195" spans="1:4" ht="27.75" customHeight="1" x14ac:dyDescent="0.25">
      <c r="A195" s="203" t="s">
        <v>9342</v>
      </c>
      <c r="B195" s="213" t="s">
        <v>9199</v>
      </c>
      <c r="C195" s="214" t="s">
        <v>709</v>
      </c>
      <c r="D195" s="214" t="s">
        <v>709</v>
      </c>
    </row>
    <row r="196" spans="1:4" ht="27.75" customHeight="1" x14ac:dyDescent="0.25">
      <c r="A196" s="203" t="s">
        <v>9343</v>
      </c>
      <c r="B196" s="213" t="s">
        <v>9199</v>
      </c>
      <c r="C196" s="214" t="s">
        <v>709</v>
      </c>
      <c r="D196" s="214" t="s">
        <v>709</v>
      </c>
    </row>
    <row r="197" spans="1:4" ht="27.75" customHeight="1" x14ac:dyDescent="0.25">
      <c r="A197" s="203" t="s">
        <v>9344</v>
      </c>
      <c r="B197" s="213" t="s">
        <v>9199</v>
      </c>
      <c r="C197" s="214" t="s">
        <v>709</v>
      </c>
      <c r="D197" s="214" t="s">
        <v>709</v>
      </c>
    </row>
    <row r="198" spans="1:4" ht="27.75" customHeight="1" x14ac:dyDescent="0.25">
      <c r="A198" s="203" t="s">
        <v>9345</v>
      </c>
      <c r="B198" s="213" t="s">
        <v>9199</v>
      </c>
      <c r="C198" s="214" t="s">
        <v>709</v>
      </c>
      <c r="D198" s="214" t="s">
        <v>709</v>
      </c>
    </row>
    <row r="199" spans="1:4" ht="27.75" customHeight="1" x14ac:dyDescent="0.25">
      <c r="A199" s="203" t="s">
        <v>9345</v>
      </c>
      <c r="B199" s="213" t="s">
        <v>9199</v>
      </c>
      <c r="C199" s="214" t="s">
        <v>709</v>
      </c>
      <c r="D199" s="214" t="s">
        <v>709</v>
      </c>
    </row>
    <row r="200" spans="1:4" ht="27.75" customHeight="1" x14ac:dyDescent="0.25">
      <c r="A200" s="203" t="s">
        <v>9346</v>
      </c>
      <c r="B200" s="213" t="s">
        <v>9199</v>
      </c>
      <c r="C200" s="214" t="s">
        <v>709</v>
      </c>
      <c r="D200" s="214" t="s">
        <v>709</v>
      </c>
    </row>
    <row r="201" spans="1:4" ht="27.75" customHeight="1" x14ac:dyDescent="0.25">
      <c r="A201" s="203" t="s">
        <v>9347</v>
      </c>
      <c r="B201" s="213" t="s">
        <v>9199</v>
      </c>
      <c r="C201" s="214" t="s">
        <v>709</v>
      </c>
      <c r="D201" s="214" t="s">
        <v>709</v>
      </c>
    </row>
    <row r="202" spans="1:4" ht="27.75" customHeight="1" x14ac:dyDescent="0.25">
      <c r="A202" s="203" t="s">
        <v>9348</v>
      </c>
      <c r="B202" s="213" t="s">
        <v>9338</v>
      </c>
      <c r="C202" s="214" t="s">
        <v>709</v>
      </c>
      <c r="D202" s="214" t="s">
        <v>709</v>
      </c>
    </row>
    <row r="203" spans="1:4" ht="27.75" customHeight="1" x14ac:dyDescent="0.25">
      <c r="A203" s="203" t="s">
        <v>9349</v>
      </c>
      <c r="B203" s="213" t="s">
        <v>9338</v>
      </c>
      <c r="C203" s="214">
        <v>11.345515667869801</v>
      </c>
      <c r="D203" s="214" t="s">
        <v>709</v>
      </c>
    </row>
    <row r="204" spans="1:4" ht="27.75" customHeight="1" x14ac:dyDescent="0.25">
      <c r="A204" s="203" t="s">
        <v>9350</v>
      </c>
      <c r="B204" s="213" t="s">
        <v>9199</v>
      </c>
      <c r="C204" s="214">
        <v>13.924084294809402</v>
      </c>
      <c r="D204" s="214" t="s">
        <v>709</v>
      </c>
    </row>
    <row r="205" spans="1:4" ht="27.75" customHeight="1" x14ac:dyDescent="0.25">
      <c r="A205" s="203" t="s">
        <v>9350</v>
      </c>
      <c r="B205" s="213" t="s">
        <v>9199</v>
      </c>
      <c r="C205" s="214">
        <v>13.924084294809402</v>
      </c>
      <c r="D205" s="214" t="s">
        <v>709</v>
      </c>
    </row>
    <row r="206" spans="1:4" ht="27.75" customHeight="1" x14ac:dyDescent="0.25">
      <c r="A206" s="203" t="s">
        <v>9350</v>
      </c>
      <c r="B206" s="213" t="s">
        <v>9199</v>
      </c>
      <c r="C206" s="214">
        <v>13.924084294809402</v>
      </c>
      <c r="D206" s="214" t="s">
        <v>709</v>
      </c>
    </row>
    <row r="207" spans="1:4" ht="27.75" customHeight="1" x14ac:dyDescent="0.25">
      <c r="A207" s="203" t="s">
        <v>9351</v>
      </c>
      <c r="B207" s="213" t="s">
        <v>9339</v>
      </c>
      <c r="C207" s="214" t="s">
        <v>709</v>
      </c>
      <c r="D207" s="214" t="s">
        <v>709</v>
      </c>
    </row>
    <row r="208" spans="1:4" ht="27.75" customHeight="1" x14ac:dyDescent="0.25">
      <c r="A208" s="203" t="s">
        <v>9351</v>
      </c>
      <c r="B208" s="213" t="s">
        <v>9339</v>
      </c>
      <c r="C208" s="214" t="s">
        <v>709</v>
      </c>
      <c r="D208" s="214" t="s">
        <v>709</v>
      </c>
    </row>
    <row r="209" spans="1:4" ht="27.75" customHeight="1" x14ac:dyDescent="0.25">
      <c r="A209" s="203" t="s">
        <v>9352</v>
      </c>
      <c r="B209" s="213" t="s">
        <v>9199</v>
      </c>
      <c r="C209" s="214">
        <v>4.9482212580924081</v>
      </c>
      <c r="D209" s="214" t="s">
        <v>709</v>
      </c>
    </row>
    <row r="210" spans="1:4" ht="27.75" customHeight="1" x14ac:dyDescent="0.25">
      <c r="A210" s="203" t="s">
        <v>9352</v>
      </c>
      <c r="B210" s="213" t="s">
        <v>9199</v>
      </c>
      <c r="C210" s="214">
        <v>4.9482212580924081</v>
      </c>
      <c r="D210" s="214" t="s">
        <v>709</v>
      </c>
    </row>
    <row r="211" spans="1:4" ht="27.75" customHeight="1" x14ac:dyDescent="0.25">
      <c r="A211" s="203" t="s">
        <v>9353</v>
      </c>
      <c r="B211" s="213" t="s">
        <v>9339</v>
      </c>
      <c r="C211" s="214" t="s">
        <v>709</v>
      </c>
      <c r="D211" s="214" t="s">
        <v>709</v>
      </c>
    </row>
    <row r="212" spans="1:4" ht="27.75" customHeight="1" x14ac:dyDescent="0.25">
      <c r="A212" s="203" t="s">
        <v>9353</v>
      </c>
      <c r="B212" s="213" t="s">
        <v>9339</v>
      </c>
      <c r="C212" s="214" t="s">
        <v>709</v>
      </c>
      <c r="D212" s="214" t="s">
        <v>709</v>
      </c>
    </row>
    <row r="213" spans="1:4" ht="27.75" customHeight="1" x14ac:dyDescent="0.25">
      <c r="A213" s="203" t="s">
        <v>9354</v>
      </c>
      <c r="B213" s="213" t="s">
        <v>9339</v>
      </c>
      <c r="C213" s="214" t="s">
        <v>709</v>
      </c>
      <c r="D213" s="214" t="s">
        <v>709</v>
      </c>
    </row>
    <row r="214" spans="1:4" ht="27.75" customHeight="1" x14ac:dyDescent="0.25">
      <c r="A214" s="203" t="s">
        <v>9354</v>
      </c>
      <c r="B214" s="213" t="s">
        <v>9339</v>
      </c>
      <c r="C214" s="214" t="s">
        <v>709</v>
      </c>
      <c r="D214" s="214" t="s">
        <v>709</v>
      </c>
    </row>
    <row r="215" spans="1:4" ht="27.75" customHeight="1" x14ac:dyDescent="0.25">
      <c r="A215" s="203" t="s">
        <v>9355</v>
      </c>
      <c r="B215" s="213" t="s">
        <v>9341</v>
      </c>
      <c r="C215" s="214" t="s">
        <v>709</v>
      </c>
      <c r="D215" s="214" t="s">
        <v>709</v>
      </c>
    </row>
    <row r="216" spans="1:4" ht="27.75" customHeight="1" x14ac:dyDescent="0.25">
      <c r="A216" s="203" t="s">
        <v>9356</v>
      </c>
      <c r="B216" s="213" t="s">
        <v>9342</v>
      </c>
      <c r="C216" s="214" t="s">
        <v>709</v>
      </c>
      <c r="D216" s="214" t="s">
        <v>709</v>
      </c>
    </row>
    <row r="217" spans="1:4" ht="27.75" customHeight="1" x14ac:dyDescent="0.25">
      <c r="A217" s="203" t="s">
        <v>9357</v>
      </c>
      <c r="B217" s="213" t="s">
        <v>9339</v>
      </c>
      <c r="C217" s="214" t="s">
        <v>709</v>
      </c>
      <c r="D217" s="214" t="s">
        <v>709</v>
      </c>
    </row>
    <row r="218" spans="1:4" ht="27.75" customHeight="1" x14ac:dyDescent="0.25">
      <c r="A218" s="203" t="s">
        <v>9358</v>
      </c>
      <c r="B218" s="213" t="s">
        <v>9339</v>
      </c>
      <c r="C218" s="214" t="s">
        <v>709</v>
      </c>
      <c r="D218" s="214" t="s">
        <v>709</v>
      </c>
    </row>
    <row r="219" spans="1:4" ht="27.75" customHeight="1" x14ac:dyDescent="0.25">
      <c r="A219" s="203" t="s">
        <v>9358</v>
      </c>
      <c r="B219" s="213" t="s">
        <v>9339</v>
      </c>
      <c r="C219" s="214" t="s">
        <v>709</v>
      </c>
      <c r="D219" s="214" t="s">
        <v>709</v>
      </c>
    </row>
    <row r="220" spans="1:4" ht="27.75" customHeight="1" x14ac:dyDescent="0.25">
      <c r="A220" s="203" t="s">
        <v>9359</v>
      </c>
      <c r="B220" s="213" t="s">
        <v>9341</v>
      </c>
      <c r="C220" s="214" t="s">
        <v>709</v>
      </c>
      <c r="D220" s="214" t="s">
        <v>709</v>
      </c>
    </row>
    <row r="221" spans="1:4" ht="27.75" customHeight="1" x14ac:dyDescent="0.25">
      <c r="A221" s="203" t="s">
        <v>9360</v>
      </c>
      <c r="B221" s="213" t="s">
        <v>9338</v>
      </c>
      <c r="C221" s="214" t="s">
        <v>709</v>
      </c>
      <c r="D221" s="214" t="s">
        <v>709</v>
      </c>
    </row>
    <row r="222" spans="1:4" ht="27.75" customHeight="1" x14ac:dyDescent="0.25">
      <c r="A222" s="203" t="s">
        <v>9361</v>
      </c>
      <c r="B222" s="213" t="s">
        <v>9341</v>
      </c>
      <c r="C222" s="214">
        <v>10.312660251613377</v>
      </c>
      <c r="D222" s="214" t="s">
        <v>709</v>
      </c>
    </row>
    <row r="223" spans="1:4" ht="27.75" customHeight="1" x14ac:dyDescent="0.25">
      <c r="A223" s="203" t="s">
        <v>9361</v>
      </c>
      <c r="B223" s="213" t="s">
        <v>9341</v>
      </c>
      <c r="C223" s="214">
        <v>10.312660251613377</v>
      </c>
      <c r="D223" s="214" t="s">
        <v>709</v>
      </c>
    </row>
    <row r="224" spans="1:4" ht="27.75" customHeight="1" x14ac:dyDescent="0.25">
      <c r="A224" s="203" t="s">
        <v>9361</v>
      </c>
      <c r="B224" s="213" t="s">
        <v>9341</v>
      </c>
      <c r="C224" s="214">
        <v>10.312660251613377</v>
      </c>
      <c r="D224" s="214" t="s">
        <v>709</v>
      </c>
    </row>
    <row r="225" spans="1:4" ht="27.75" customHeight="1" x14ac:dyDescent="0.25">
      <c r="A225" s="203" t="s">
        <v>9360</v>
      </c>
      <c r="B225" s="213" t="s">
        <v>9338</v>
      </c>
      <c r="C225" s="214" t="s">
        <v>709</v>
      </c>
      <c r="D225" s="214" t="s">
        <v>709</v>
      </c>
    </row>
    <row r="226" spans="1:4" ht="27.75" customHeight="1" x14ac:dyDescent="0.25">
      <c r="A226" s="203" t="s">
        <v>9362</v>
      </c>
      <c r="B226" s="213" t="s">
        <v>9338</v>
      </c>
      <c r="C226" s="214" t="s">
        <v>709</v>
      </c>
      <c r="D226" s="214" t="s">
        <v>709</v>
      </c>
    </row>
    <row r="227" spans="1:4" ht="27.75" customHeight="1" x14ac:dyDescent="0.25">
      <c r="A227" s="203" t="s">
        <v>9363</v>
      </c>
      <c r="B227" s="213" t="s">
        <v>9338</v>
      </c>
      <c r="C227" s="214" t="s">
        <v>709</v>
      </c>
      <c r="D227" s="214" t="s">
        <v>709</v>
      </c>
    </row>
    <row r="228" spans="1:4" ht="27.75" customHeight="1" x14ac:dyDescent="0.25">
      <c r="A228" s="203" t="s">
        <v>9364</v>
      </c>
      <c r="B228" s="213" t="s">
        <v>9341</v>
      </c>
      <c r="C228" s="214" t="s">
        <v>709</v>
      </c>
      <c r="D228" s="214" t="s">
        <v>709</v>
      </c>
    </row>
    <row r="229" spans="1:4" ht="27.75" customHeight="1" x14ac:dyDescent="0.25">
      <c r="A229" s="203" t="s">
        <v>9364</v>
      </c>
      <c r="B229" s="213" t="s">
        <v>9341</v>
      </c>
      <c r="C229" s="214" t="s">
        <v>709</v>
      </c>
      <c r="D229" s="214" t="s">
        <v>709</v>
      </c>
    </row>
    <row r="230" spans="1:4" ht="27.75" customHeight="1" x14ac:dyDescent="0.25">
      <c r="A230" s="203" t="s">
        <v>9365</v>
      </c>
      <c r="B230" s="213" t="s">
        <v>9199</v>
      </c>
      <c r="C230" s="214">
        <v>4.1124016224407578</v>
      </c>
      <c r="D230" s="214" t="s">
        <v>709</v>
      </c>
    </row>
    <row r="231" spans="1:4" ht="27.75" customHeight="1" x14ac:dyDescent="0.25">
      <c r="A231" s="203" t="s">
        <v>9366</v>
      </c>
      <c r="B231" s="213" t="s">
        <v>9339</v>
      </c>
      <c r="C231" s="214" t="s">
        <v>709</v>
      </c>
      <c r="D231" s="214" t="s">
        <v>709</v>
      </c>
    </row>
    <row r="232" spans="1:4" ht="27.75" customHeight="1" x14ac:dyDescent="0.25">
      <c r="A232" s="203" t="s">
        <v>9367</v>
      </c>
      <c r="B232" s="213" t="s">
        <v>9338</v>
      </c>
      <c r="C232" s="214">
        <v>6.1225692614843643</v>
      </c>
      <c r="D232" s="214" t="s">
        <v>709</v>
      </c>
    </row>
    <row r="233" spans="1:4" ht="27.75" customHeight="1" x14ac:dyDescent="0.25">
      <c r="A233" s="203" t="s">
        <v>9368</v>
      </c>
      <c r="B233" s="213" t="s">
        <v>9341</v>
      </c>
      <c r="C233" s="214" t="s">
        <v>709</v>
      </c>
      <c r="D233" s="214" t="s">
        <v>709</v>
      </c>
    </row>
    <row r="234" spans="1:4" ht="27.75" customHeight="1" x14ac:dyDescent="0.25">
      <c r="A234" s="203" t="s">
        <v>9369</v>
      </c>
      <c r="B234" s="213" t="s">
        <v>9340</v>
      </c>
      <c r="C234" s="214" t="s">
        <v>709</v>
      </c>
      <c r="D234" s="214" t="s">
        <v>709</v>
      </c>
    </row>
    <row r="235" spans="1:4" ht="27.75" customHeight="1" x14ac:dyDescent="0.25">
      <c r="A235" s="203" t="s">
        <v>9370</v>
      </c>
      <c r="B235" s="213" t="s">
        <v>9339</v>
      </c>
      <c r="C235" s="214" t="s">
        <v>709</v>
      </c>
      <c r="D235" s="214" t="s">
        <v>709</v>
      </c>
    </row>
    <row r="236" spans="1:4" ht="27.75" customHeight="1" x14ac:dyDescent="0.25">
      <c r="A236" s="203" t="s">
        <v>9371</v>
      </c>
      <c r="B236" s="213" t="s">
        <v>9338</v>
      </c>
      <c r="C236" s="214" t="s">
        <v>709</v>
      </c>
      <c r="D236" s="214" t="s">
        <v>709</v>
      </c>
    </row>
    <row r="237" spans="1:4" ht="27.75" customHeight="1" x14ac:dyDescent="0.25">
      <c r="A237" s="203" t="s">
        <v>9372</v>
      </c>
      <c r="B237" s="213" t="s">
        <v>9338</v>
      </c>
      <c r="C237" s="214" t="s">
        <v>709</v>
      </c>
      <c r="D237" s="214" t="s">
        <v>709</v>
      </c>
    </row>
    <row r="238" spans="1:4" ht="27.75" customHeight="1" x14ac:dyDescent="0.25">
      <c r="A238" s="203" t="s">
        <v>9373</v>
      </c>
      <c r="B238" s="213" t="s">
        <v>9338</v>
      </c>
      <c r="C238" s="214" t="s">
        <v>709</v>
      </c>
      <c r="D238" s="214" t="s">
        <v>709</v>
      </c>
    </row>
    <row r="239" spans="1:4" ht="27.75" customHeight="1" x14ac:dyDescent="0.25">
      <c r="A239" s="203" t="s">
        <v>9198</v>
      </c>
      <c r="B239" s="213" t="s">
        <v>9199</v>
      </c>
      <c r="C239" s="214">
        <v>5.3077613321611166</v>
      </c>
      <c r="D239" s="214" t="s">
        <v>709</v>
      </c>
    </row>
    <row r="240" spans="1:4" ht="27.75" customHeight="1" x14ac:dyDescent="0.25">
      <c r="A240" s="203" t="s">
        <v>9374</v>
      </c>
      <c r="B240" s="213" t="s">
        <v>9339</v>
      </c>
      <c r="C240" s="214" t="s">
        <v>709</v>
      </c>
      <c r="D240" s="214" t="s">
        <v>709</v>
      </c>
    </row>
    <row r="241" spans="1:4" ht="27.75" customHeight="1" x14ac:dyDescent="0.25">
      <c r="A241" s="203" t="s">
        <v>9374</v>
      </c>
      <c r="B241" s="213" t="s">
        <v>9339</v>
      </c>
      <c r="C241" s="214" t="s">
        <v>709</v>
      </c>
      <c r="D241" s="214" t="s">
        <v>709</v>
      </c>
    </row>
    <row r="242" spans="1:4" ht="27.75" customHeight="1" x14ac:dyDescent="0.25">
      <c r="A242" s="203" t="s">
        <v>9375</v>
      </c>
      <c r="B242" s="213" t="s">
        <v>9341</v>
      </c>
      <c r="C242" s="214" t="s">
        <v>709</v>
      </c>
      <c r="D242" s="214" t="s">
        <v>709</v>
      </c>
    </row>
    <row r="243" spans="1:4" ht="27.75" customHeight="1" x14ac:dyDescent="0.25">
      <c r="A243" s="203" t="s">
        <v>9375</v>
      </c>
      <c r="B243" s="213" t="s">
        <v>9341</v>
      </c>
      <c r="C243" s="214" t="s">
        <v>709</v>
      </c>
      <c r="D243" s="214" t="s">
        <v>709</v>
      </c>
    </row>
    <row r="244" spans="1:4" ht="27.75" customHeight="1" x14ac:dyDescent="0.25">
      <c r="A244" s="203" t="s">
        <v>9376</v>
      </c>
      <c r="B244" s="213" t="s">
        <v>9341</v>
      </c>
      <c r="C244" s="214" t="s">
        <v>709</v>
      </c>
      <c r="D244" s="214" t="s">
        <v>709</v>
      </c>
    </row>
    <row r="245" spans="1:4" ht="27.75" customHeight="1" x14ac:dyDescent="0.25">
      <c r="A245" s="203" t="s">
        <v>9376</v>
      </c>
      <c r="B245" s="213" t="s">
        <v>9341</v>
      </c>
      <c r="C245" s="214" t="s">
        <v>709</v>
      </c>
      <c r="D245" s="214" t="s">
        <v>709</v>
      </c>
    </row>
    <row r="246" spans="1:4" ht="27.75" customHeight="1" x14ac:dyDescent="0.25">
      <c r="A246" s="203" t="s">
        <v>9365</v>
      </c>
      <c r="B246" s="213" t="s">
        <v>9199</v>
      </c>
      <c r="C246" s="214">
        <v>4.1124016224407578</v>
      </c>
      <c r="D246" s="214" t="s">
        <v>709</v>
      </c>
    </row>
    <row r="247" spans="1:4" ht="27.75" customHeight="1" x14ac:dyDescent="0.25">
      <c r="A247" s="203" t="s">
        <v>9377</v>
      </c>
      <c r="B247" s="213" t="s">
        <v>9339</v>
      </c>
      <c r="C247" s="214" t="s">
        <v>709</v>
      </c>
      <c r="D247" s="214" t="s">
        <v>709</v>
      </c>
    </row>
    <row r="248" spans="1:4" ht="27.75" customHeight="1" x14ac:dyDescent="0.25">
      <c r="A248" s="203" t="s">
        <v>9378</v>
      </c>
      <c r="B248" s="213" t="s">
        <v>9338</v>
      </c>
      <c r="C248" s="214" t="s">
        <v>709</v>
      </c>
      <c r="D248" s="214" t="s">
        <v>709</v>
      </c>
    </row>
    <row r="249" spans="1:4" ht="27.75" customHeight="1" x14ac:dyDescent="0.25">
      <c r="A249" s="203" t="s">
        <v>9379</v>
      </c>
      <c r="B249" s="213" t="s">
        <v>9338</v>
      </c>
      <c r="C249" s="214" t="s">
        <v>709</v>
      </c>
      <c r="D249" s="214" t="s">
        <v>709</v>
      </c>
    </row>
    <row r="250" spans="1:4" ht="27.75" customHeight="1" x14ac:dyDescent="0.25">
      <c r="A250" s="203" t="s">
        <v>9379</v>
      </c>
      <c r="B250" s="213" t="s">
        <v>9338</v>
      </c>
      <c r="C250" s="214" t="s">
        <v>709</v>
      </c>
      <c r="D250" s="214" t="s">
        <v>709</v>
      </c>
    </row>
    <row r="251" spans="1:4" ht="27.75" customHeight="1" x14ac:dyDescent="0.25">
      <c r="A251" s="203" t="s">
        <v>9380</v>
      </c>
      <c r="B251" s="213" t="s">
        <v>9339</v>
      </c>
      <c r="C251" s="214" t="s">
        <v>709</v>
      </c>
      <c r="D251" s="214" t="s">
        <v>709</v>
      </c>
    </row>
    <row r="252" spans="1:4" ht="27.75" customHeight="1" x14ac:dyDescent="0.25">
      <c r="A252" s="203" t="s">
        <v>9381</v>
      </c>
      <c r="B252" s="213" t="s">
        <v>9346</v>
      </c>
      <c r="C252" s="214" t="s">
        <v>709</v>
      </c>
      <c r="D252" s="214" t="s">
        <v>709</v>
      </c>
    </row>
    <row r="253" spans="1:4" ht="27.75" customHeight="1" x14ac:dyDescent="0.25">
      <c r="A253" s="203" t="s">
        <v>9198</v>
      </c>
      <c r="B253" s="213" t="s">
        <v>9199</v>
      </c>
      <c r="C253" s="214">
        <v>5.3077613321611166</v>
      </c>
      <c r="D253" s="214" t="s">
        <v>709</v>
      </c>
    </row>
    <row r="254" spans="1:4" ht="27.75" customHeight="1" x14ac:dyDescent="0.25">
      <c r="A254" s="203" t="s">
        <v>9198</v>
      </c>
      <c r="B254" s="213" t="s">
        <v>9199</v>
      </c>
      <c r="C254" s="214">
        <v>5.3077613321611166</v>
      </c>
      <c r="D254" s="214" t="s">
        <v>709</v>
      </c>
    </row>
    <row r="255" spans="1:4" ht="27.75" customHeight="1" x14ac:dyDescent="0.25">
      <c r="A255" s="203" t="s">
        <v>9382</v>
      </c>
      <c r="B255" s="213" t="s">
        <v>9347</v>
      </c>
      <c r="C255" s="214">
        <v>5.0389864826086361</v>
      </c>
      <c r="D255" s="214" t="s">
        <v>709</v>
      </c>
    </row>
    <row r="256" spans="1:4" ht="27.75" customHeight="1" x14ac:dyDescent="0.25">
      <c r="A256" s="203" t="s">
        <v>9383</v>
      </c>
      <c r="B256" s="213" t="s">
        <v>9339</v>
      </c>
      <c r="C256" s="214">
        <v>7.2349465819483143</v>
      </c>
      <c r="D256" s="214" t="s">
        <v>709</v>
      </c>
    </row>
    <row r="257" spans="1:4" ht="27.75" customHeight="1" x14ac:dyDescent="0.25">
      <c r="A257" s="203" t="s">
        <v>9384</v>
      </c>
      <c r="B257" s="213" t="s">
        <v>9338</v>
      </c>
      <c r="C257" s="214">
        <v>10.81213623830209</v>
      </c>
      <c r="D257" s="214" t="s">
        <v>709</v>
      </c>
    </row>
    <row r="258" spans="1:4" ht="27.75" customHeight="1" x14ac:dyDescent="0.25">
      <c r="A258" s="203" t="s">
        <v>9385</v>
      </c>
      <c r="B258" s="213" t="s">
        <v>9199</v>
      </c>
      <c r="C258" s="214">
        <v>4.7506039359864554</v>
      </c>
      <c r="D258" s="214" t="s">
        <v>709</v>
      </c>
    </row>
    <row r="259" spans="1:4" ht="27.75" customHeight="1" x14ac:dyDescent="0.25">
      <c r="A259" s="203" t="s">
        <v>9385</v>
      </c>
      <c r="B259" s="213" t="s">
        <v>9199</v>
      </c>
      <c r="C259" s="214">
        <v>4.7506039359864554</v>
      </c>
      <c r="D259" s="214" t="s">
        <v>709</v>
      </c>
    </row>
    <row r="260" spans="1:4" ht="27.75" customHeight="1" x14ac:dyDescent="0.25">
      <c r="A260" s="203" t="s">
        <v>9386</v>
      </c>
      <c r="B260" s="213" t="s">
        <v>9339</v>
      </c>
      <c r="C260" s="214" t="s">
        <v>709</v>
      </c>
      <c r="D260" s="214" t="s">
        <v>709</v>
      </c>
    </row>
    <row r="261" spans="1:4" ht="27.75" customHeight="1" x14ac:dyDescent="0.25">
      <c r="A261" s="203" t="s">
        <v>9387</v>
      </c>
      <c r="B261" s="213" t="s">
        <v>9347</v>
      </c>
      <c r="C261" s="214" t="s">
        <v>709</v>
      </c>
      <c r="D261" s="214" t="s">
        <v>709</v>
      </c>
    </row>
    <row r="262" spans="1:4" ht="27.75" customHeight="1" x14ac:dyDescent="0.25">
      <c r="A262" s="203" t="s">
        <v>9388</v>
      </c>
      <c r="B262" s="213" t="s">
        <v>9340</v>
      </c>
      <c r="C262" s="214" t="s">
        <v>709</v>
      </c>
      <c r="D262" s="214" t="s">
        <v>709</v>
      </c>
    </row>
    <row r="263" spans="1:4" ht="27.75" customHeight="1" x14ac:dyDescent="0.25">
      <c r="A263" s="203" t="s">
        <v>9388</v>
      </c>
      <c r="B263" s="213" t="s">
        <v>9340</v>
      </c>
      <c r="C263" s="214" t="s">
        <v>709</v>
      </c>
      <c r="D263" s="214" t="s">
        <v>709</v>
      </c>
    </row>
    <row r="264" spans="1:4" ht="27.75" customHeight="1" x14ac:dyDescent="0.25">
      <c r="A264" s="203" t="s">
        <v>9389</v>
      </c>
      <c r="B264" s="213" t="s">
        <v>9347</v>
      </c>
      <c r="C264" s="214" t="s">
        <v>709</v>
      </c>
      <c r="D264" s="214" t="s">
        <v>709</v>
      </c>
    </row>
    <row r="265" spans="1:4" ht="27.75" customHeight="1" x14ac:dyDescent="0.25">
      <c r="A265" s="203" t="s">
        <v>9390</v>
      </c>
      <c r="B265" s="213" t="s">
        <v>9339</v>
      </c>
      <c r="C265" s="214" t="s">
        <v>709</v>
      </c>
      <c r="D265" s="214" t="s">
        <v>709</v>
      </c>
    </row>
    <row r="266" spans="1:4" ht="27.75" customHeight="1" x14ac:dyDescent="0.25">
      <c r="A266" s="203" t="s">
        <v>9391</v>
      </c>
      <c r="B266" s="213" t="s">
        <v>9339</v>
      </c>
      <c r="C266" s="214" t="s">
        <v>709</v>
      </c>
      <c r="D266" s="214" t="s">
        <v>709</v>
      </c>
    </row>
    <row r="267" spans="1:4" ht="27.75" customHeight="1" x14ac:dyDescent="0.25">
      <c r="A267" s="203" t="s">
        <v>9392</v>
      </c>
      <c r="B267" s="213" t="s">
        <v>9341</v>
      </c>
      <c r="C267" s="214" t="s">
        <v>709</v>
      </c>
      <c r="D267" s="214" t="s">
        <v>709</v>
      </c>
    </row>
    <row r="268" spans="1:4" ht="27.75" customHeight="1" x14ac:dyDescent="0.25">
      <c r="A268" s="203" t="s">
        <v>9393</v>
      </c>
      <c r="B268" s="213" t="s">
        <v>709</v>
      </c>
      <c r="C268" s="214">
        <v>3.115874877249214</v>
      </c>
      <c r="D268" s="214" t="s">
        <v>709</v>
      </c>
    </row>
    <row r="269" spans="1:4" ht="27.75" customHeight="1" x14ac:dyDescent="0.25">
      <c r="A269" s="203" t="s">
        <v>9394</v>
      </c>
      <c r="B269" s="213" t="s">
        <v>709</v>
      </c>
      <c r="C269" s="214" t="s">
        <v>709</v>
      </c>
      <c r="D269" s="214" t="s">
        <v>709</v>
      </c>
    </row>
    <row r="270" spans="1:4" ht="27.75" customHeight="1" x14ac:dyDescent="0.25">
      <c r="A270" s="203" t="s">
        <v>9395</v>
      </c>
      <c r="B270" s="213" t="s">
        <v>9393</v>
      </c>
      <c r="C270" s="214" t="s">
        <v>709</v>
      </c>
      <c r="D270" s="214" t="s">
        <v>709</v>
      </c>
    </row>
    <row r="271" spans="1:4" ht="27.75" customHeight="1" x14ac:dyDescent="0.25">
      <c r="A271" s="203" t="s">
        <v>9396</v>
      </c>
      <c r="B271" s="213" t="s">
        <v>9393</v>
      </c>
      <c r="C271" s="214" t="s">
        <v>709</v>
      </c>
      <c r="D271" s="214" t="s">
        <v>709</v>
      </c>
    </row>
    <row r="272" spans="1:4" ht="27.75" customHeight="1" x14ac:dyDescent="0.25">
      <c r="A272" s="203" t="s">
        <v>9397</v>
      </c>
      <c r="B272" s="213" t="s">
        <v>9393</v>
      </c>
      <c r="C272" s="214" t="s">
        <v>709</v>
      </c>
      <c r="D272" s="214" t="s">
        <v>709</v>
      </c>
    </row>
    <row r="273" spans="1:4" ht="27.75" customHeight="1" x14ac:dyDescent="0.25">
      <c r="A273" s="203" t="s">
        <v>9398</v>
      </c>
      <c r="B273" s="213" t="s">
        <v>9393</v>
      </c>
      <c r="C273" s="214" t="s">
        <v>709</v>
      </c>
      <c r="D273" s="214" t="s">
        <v>709</v>
      </c>
    </row>
    <row r="274" spans="1:4" ht="27.75" customHeight="1" x14ac:dyDescent="0.25">
      <c r="A274" s="203" t="s">
        <v>9399</v>
      </c>
      <c r="B274" s="213" t="s">
        <v>9393</v>
      </c>
      <c r="C274" s="214" t="s">
        <v>709</v>
      </c>
      <c r="D274" s="214" t="s">
        <v>709</v>
      </c>
    </row>
    <row r="275" spans="1:4" ht="27.75" customHeight="1" x14ac:dyDescent="0.25">
      <c r="A275" s="203" t="s">
        <v>9400</v>
      </c>
      <c r="B275" s="213" t="s">
        <v>9393</v>
      </c>
      <c r="C275" s="214" t="s">
        <v>709</v>
      </c>
      <c r="D275" s="214" t="s">
        <v>709</v>
      </c>
    </row>
    <row r="276" spans="1:4" ht="27.75" customHeight="1" x14ac:dyDescent="0.25">
      <c r="A276" s="203" t="s">
        <v>9401</v>
      </c>
      <c r="B276" s="213" t="s">
        <v>9393</v>
      </c>
      <c r="C276" s="214" t="s">
        <v>709</v>
      </c>
      <c r="D276" s="214" t="s">
        <v>709</v>
      </c>
    </row>
    <row r="277" spans="1:4" ht="27.75" customHeight="1" x14ac:dyDescent="0.25">
      <c r="A277" s="203" t="s">
        <v>9402</v>
      </c>
      <c r="B277" s="213" t="s">
        <v>9393</v>
      </c>
      <c r="C277" s="214" t="s">
        <v>709</v>
      </c>
      <c r="D277" s="214" t="s">
        <v>709</v>
      </c>
    </row>
    <row r="278" spans="1:4" ht="27.75" customHeight="1" x14ac:dyDescent="0.25">
      <c r="A278" s="203" t="s">
        <v>9403</v>
      </c>
      <c r="B278" s="213" t="s">
        <v>9393</v>
      </c>
      <c r="C278" s="214" t="s">
        <v>709</v>
      </c>
      <c r="D278" s="214" t="s">
        <v>709</v>
      </c>
    </row>
    <row r="279" spans="1:4" ht="27.75" customHeight="1" x14ac:dyDescent="0.25">
      <c r="A279" s="203" t="s">
        <v>9404</v>
      </c>
      <c r="B279" s="213" t="s">
        <v>9393</v>
      </c>
      <c r="C279" s="214" t="s">
        <v>709</v>
      </c>
      <c r="D279" s="214" t="s">
        <v>709</v>
      </c>
    </row>
    <row r="280" spans="1:4" ht="27.75" customHeight="1" x14ac:dyDescent="0.25">
      <c r="A280" s="203" t="s">
        <v>9404</v>
      </c>
      <c r="B280" s="213" t="s">
        <v>9393</v>
      </c>
      <c r="C280" s="214" t="s">
        <v>709</v>
      </c>
      <c r="D280" s="214" t="s">
        <v>709</v>
      </c>
    </row>
    <row r="281" spans="1:4" ht="27.75" customHeight="1" x14ac:dyDescent="0.25">
      <c r="A281" s="203" t="s">
        <v>9405</v>
      </c>
      <c r="B281" s="213" t="s">
        <v>9395</v>
      </c>
      <c r="C281" s="214" t="s">
        <v>709</v>
      </c>
      <c r="D281" s="214" t="s">
        <v>709</v>
      </c>
    </row>
    <row r="282" spans="1:4" ht="27.75" customHeight="1" x14ac:dyDescent="0.25">
      <c r="A282" s="203" t="s">
        <v>9406</v>
      </c>
      <c r="B282" s="213" t="s">
        <v>9394</v>
      </c>
      <c r="C282" s="214" t="s">
        <v>709</v>
      </c>
      <c r="D282" s="214" t="s">
        <v>709</v>
      </c>
    </row>
    <row r="283" spans="1:4" ht="27.75" customHeight="1" x14ac:dyDescent="0.25">
      <c r="A283" s="203" t="s">
        <v>9407</v>
      </c>
      <c r="B283" s="213" t="s">
        <v>9394</v>
      </c>
      <c r="C283" s="214" t="s">
        <v>709</v>
      </c>
      <c r="D283" s="214" t="s">
        <v>709</v>
      </c>
    </row>
    <row r="284" spans="1:4" ht="27.75" customHeight="1" x14ac:dyDescent="0.25">
      <c r="A284" s="203" t="s">
        <v>9407</v>
      </c>
      <c r="B284" s="213" t="s">
        <v>9394</v>
      </c>
      <c r="C284" s="214" t="s">
        <v>709</v>
      </c>
      <c r="D284" s="214" t="s">
        <v>709</v>
      </c>
    </row>
    <row r="285" spans="1:4" ht="27.75" customHeight="1" x14ac:dyDescent="0.25">
      <c r="A285" s="203" t="s">
        <v>9408</v>
      </c>
      <c r="B285" s="213" t="s">
        <v>9393</v>
      </c>
      <c r="C285" s="214" t="s">
        <v>709</v>
      </c>
      <c r="D285" s="214" t="s">
        <v>709</v>
      </c>
    </row>
    <row r="286" spans="1:4" ht="27.75" customHeight="1" x14ac:dyDescent="0.25">
      <c r="A286" s="203" t="s">
        <v>9408</v>
      </c>
      <c r="B286" s="213" t="s">
        <v>9393</v>
      </c>
      <c r="C286" s="214" t="s">
        <v>709</v>
      </c>
      <c r="D286" s="214" t="s">
        <v>709</v>
      </c>
    </row>
    <row r="287" spans="1:4" ht="27.75" customHeight="1" x14ac:dyDescent="0.25">
      <c r="A287" s="203" t="s">
        <v>9409</v>
      </c>
      <c r="B287" s="213" t="s">
        <v>9393</v>
      </c>
      <c r="C287" s="214" t="s">
        <v>709</v>
      </c>
      <c r="D287" s="214" t="s">
        <v>709</v>
      </c>
    </row>
    <row r="288" spans="1:4" ht="27.75" customHeight="1" x14ac:dyDescent="0.25">
      <c r="A288" s="203" t="s">
        <v>9410</v>
      </c>
      <c r="B288" s="213" t="s">
        <v>9393</v>
      </c>
      <c r="C288" s="214" t="s">
        <v>709</v>
      </c>
      <c r="D288" s="214" t="s">
        <v>709</v>
      </c>
    </row>
    <row r="289" spans="1:4" ht="27.75" customHeight="1" x14ac:dyDescent="0.25">
      <c r="A289" s="203" t="s">
        <v>9411</v>
      </c>
      <c r="B289" s="213" t="s">
        <v>9393</v>
      </c>
      <c r="C289" s="214">
        <v>3.1860534054614758</v>
      </c>
      <c r="D289" s="214" t="s">
        <v>709</v>
      </c>
    </row>
    <row r="290" spans="1:4" ht="27.75" customHeight="1" x14ac:dyDescent="0.25">
      <c r="A290" s="203" t="s">
        <v>9412</v>
      </c>
      <c r="B290" s="213" t="s">
        <v>9396</v>
      </c>
      <c r="C290" s="214" t="s">
        <v>709</v>
      </c>
      <c r="D290" s="214" t="s">
        <v>709</v>
      </c>
    </row>
    <row r="291" spans="1:4" ht="27.75" customHeight="1" x14ac:dyDescent="0.25">
      <c r="A291" s="203" t="s">
        <v>9413</v>
      </c>
      <c r="B291" s="213" t="s">
        <v>9393</v>
      </c>
      <c r="C291" s="214" t="s">
        <v>709</v>
      </c>
      <c r="D291" s="214" t="s">
        <v>709</v>
      </c>
    </row>
    <row r="292" spans="1:4" ht="27.75" customHeight="1" x14ac:dyDescent="0.25">
      <c r="A292" s="203" t="s">
        <v>9414</v>
      </c>
      <c r="B292" s="213" t="s">
        <v>9394</v>
      </c>
      <c r="C292" s="214" t="s">
        <v>709</v>
      </c>
      <c r="D292" s="214" t="s">
        <v>709</v>
      </c>
    </row>
    <row r="293" spans="1:4" ht="27.75" customHeight="1" x14ac:dyDescent="0.25">
      <c r="A293" s="203" t="s">
        <v>9414</v>
      </c>
      <c r="B293" s="213" t="s">
        <v>9394</v>
      </c>
      <c r="C293" s="214" t="s">
        <v>709</v>
      </c>
      <c r="D293" s="214" t="s">
        <v>709</v>
      </c>
    </row>
    <row r="294" spans="1:4" ht="27.75" customHeight="1" x14ac:dyDescent="0.25">
      <c r="A294" s="203" t="s">
        <v>9411</v>
      </c>
      <c r="B294" s="213" t="s">
        <v>9393</v>
      </c>
      <c r="C294" s="214">
        <v>3.1860534054614758</v>
      </c>
      <c r="D294" s="214" t="s">
        <v>709</v>
      </c>
    </row>
    <row r="295" spans="1:4" ht="27.75" customHeight="1" x14ac:dyDescent="0.25">
      <c r="A295" s="203" t="s">
        <v>9415</v>
      </c>
      <c r="B295" s="213" t="s">
        <v>9393</v>
      </c>
      <c r="C295" s="214" t="s">
        <v>709</v>
      </c>
      <c r="D295" s="214" t="s">
        <v>709</v>
      </c>
    </row>
    <row r="296" spans="1:4" ht="27.75" customHeight="1" x14ac:dyDescent="0.25">
      <c r="A296" s="203" t="s">
        <v>9415</v>
      </c>
      <c r="B296" s="213" t="s">
        <v>9393</v>
      </c>
      <c r="C296" s="214" t="s">
        <v>709</v>
      </c>
      <c r="D296" s="214" t="s">
        <v>709</v>
      </c>
    </row>
    <row r="297" spans="1:4" ht="27.75" customHeight="1" x14ac:dyDescent="0.25">
      <c r="A297" s="203" t="s">
        <v>9416</v>
      </c>
      <c r="B297" s="213" t="s">
        <v>9393</v>
      </c>
      <c r="C297" s="214" t="s">
        <v>709</v>
      </c>
      <c r="D297" s="214" t="s">
        <v>709</v>
      </c>
    </row>
    <row r="298" spans="1:4" ht="27.75" customHeight="1" x14ac:dyDescent="0.25">
      <c r="A298" s="203" t="s">
        <v>9416</v>
      </c>
      <c r="B298" s="213" t="s">
        <v>9393</v>
      </c>
      <c r="C298" s="214" t="s">
        <v>709</v>
      </c>
      <c r="D298" s="214" t="s">
        <v>709</v>
      </c>
    </row>
    <row r="299" spans="1:4" ht="27.75" customHeight="1" x14ac:dyDescent="0.25">
      <c r="A299" s="203" t="s">
        <v>9417</v>
      </c>
      <c r="B299" s="213" t="s">
        <v>9393</v>
      </c>
      <c r="C299" s="214" t="s">
        <v>709</v>
      </c>
      <c r="D299" s="214" t="s">
        <v>709</v>
      </c>
    </row>
    <row r="300" spans="1:4" ht="27.75" customHeight="1" x14ac:dyDescent="0.25">
      <c r="A300" s="203" t="s">
        <v>9418</v>
      </c>
      <c r="B300" s="213" t="s">
        <v>9398</v>
      </c>
      <c r="C300" s="214" t="s">
        <v>709</v>
      </c>
      <c r="D300" s="214" t="s">
        <v>709</v>
      </c>
    </row>
    <row r="301" spans="1:4" ht="27.75" customHeight="1" x14ac:dyDescent="0.25">
      <c r="A301" s="203" t="s">
        <v>9419</v>
      </c>
      <c r="B301" s="213" t="s">
        <v>9393</v>
      </c>
      <c r="C301" s="214" t="s">
        <v>709</v>
      </c>
      <c r="D301" s="214" t="s">
        <v>709</v>
      </c>
    </row>
    <row r="302" spans="1:4" ht="27.75" customHeight="1" x14ac:dyDescent="0.25">
      <c r="A302" s="203" t="s">
        <v>9420</v>
      </c>
      <c r="B302" s="213" t="s">
        <v>9393</v>
      </c>
      <c r="C302" s="214" t="s">
        <v>709</v>
      </c>
      <c r="D302" s="214" t="s">
        <v>709</v>
      </c>
    </row>
    <row r="303" spans="1:4" ht="27.75" customHeight="1" x14ac:dyDescent="0.25">
      <c r="A303" s="203" t="s">
        <v>9420</v>
      </c>
      <c r="B303" s="213" t="s">
        <v>9393</v>
      </c>
      <c r="C303" s="214" t="s">
        <v>709</v>
      </c>
      <c r="D303" s="214" t="s">
        <v>709</v>
      </c>
    </row>
    <row r="304" spans="1:4" ht="27.75" customHeight="1" x14ac:dyDescent="0.25">
      <c r="A304" s="203" t="s">
        <v>9421</v>
      </c>
      <c r="B304" s="213" t="s">
        <v>9393</v>
      </c>
      <c r="C304" s="214" t="s">
        <v>709</v>
      </c>
      <c r="D304" s="214" t="s">
        <v>709</v>
      </c>
    </row>
    <row r="305" spans="1:4" ht="27.75" customHeight="1" x14ac:dyDescent="0.25">
      <c r="A305" s="203" t="s">
        <v>9422</v>
      </c>
      <c r="B305" s="213" t="s">
        <v>9393</v>
      </c>
      <c r="C305" s="214" t="s">
        <v>709</v>
      </c>
      <c r="D305" s="214" t="s">
        <v>709</v>
      </c>
    </row>
    <row r="306" spans="1:4" ht="27.75" customHeight="1" x14ac:dyDescent="0.25">
      <c r="A306" s="203" t="s">
        <v>9422</v>
      </c>
      <c r="B306" s="213" t="s">
        <v>9393</v>
      </c>
      <c r="C306" s="214" t="s">
        <v>709</v>
      </c>
      <c r="D306" s="214" t="s">
        <v>709</v>
      </c>
    </row>
    <row r="307" spans="1:4" ht="27.75" customHeight="1" x14ac:dyDescent="0.25">
      <c r="A307" s="203" t="s">
        <v>9423</v>
      </c>
      <c r="B307" s="213" t="s">
        <v>9393</v>
      </c>
      <c r="C307" s="214">
        <v>3.2456274628148991</v>
      </c>
      <c r="D307" s="214" t="s">
        <v>709</v>
      </c>
    </row>
    <row r="308" spans="1:4" ht="27.75" customHeight="1" x14ac:dyDescent="0.25">
      <c r="A308" s="203" t="s">
        <v>9424</v>
      </c>
      <c r="B308" s="213" t="s">
        <v>9393</v>
      </c>
      <c r="C308" s="214" t="s">
        <v>709</v>
      </c>
      <c r="D308" s="214" t="s">
        <v>709</v>
      </c>
    </row>
    <row r="309" spans="1:4" ht="27.75" customHeight="1" x14ac:dyDescent="0.25">
      <c r="A309" s="203" t="s">
        <v>9425</v>
      </c>
      <c r="B309" s="213" t="s">
        <v>9393</v>
      </c>
      <c r="C309" s="214" t="s">
        <v>709</v>
      </c>
      <c r="D309" s="214" t="s">
        <v>709</v>
      </c>
    </row>
    <row r="310" spans="1:4" ht="27.75" customHeight="1" x14ac:dyDescent="0.25">
      <c r="A310" s="203" t="s">
        <v>9417</v>
      </c>
      <c r="B310" s="213" t="s">
        <v>9393</v>
      </c>
      <c r="C310" s="214" t="s">
        <v>709</v>
      </c>
      <c r="D310" s="214" t="s">
        <v>709</v>
      </c>
    </row>
    <row r="311" spans="1:4" ht="27.75" customHeight="1" x14ac:dyDescent="0.25">
      <c r="A311" s="203" t="s">
        <v>9426</v>
      </c>
      <c r="B311" s="213" t="s">
        <v>9393</v>
      </c>
      <c r="C311" s="214" t="s">
        <v>709</v>
      </c>
      <c r="D311" s="214" t="s">
        <v>709</v>
      </c>
    </row>
    <row r="312" spans="1:4" ht="27.75" customHeight="1" x14ac:dyDescent="0.25">
      <c r="A312" s="203" t="s">
        <v>9427</v>
      </c>
      <c r="B312" s="213" t="s">
        <v>9393</v>
      </c>
      <c r="C312" s="214" t="s">
        <v>709</v>
      </c>
      <c r="D312" s="214" t="s">
        <v>709</v>
      </c>
    </row>
    <row r="313" spans="1:4" ht="27.75" customHeight="1" x14ac:dyDescent="0.25">
      <c r="A313" s="203" t="s">
        <v>9428</v>
      </c>
      <c r="B313" s="213" t="s">
        <v>9393</v>
      </c>
      <c r="C313" s="214" t="s">
        <v>709</v>
      </c>
      <c r="D313" s="214" t="s">
        <v>709</v>
      </c>
    </row>
    <row r="314" spans="1:4" ht="27.75" customHeight="1" x14ac:dyDescent="0.25">
      <c r="A314" s="203" t="s">
        <v>9428</v>
      </c>
      <c r="B314" s="213" t="s">
        <v>9393</v>
      </c>
      <c r="C314" s="214" t="s">
        <v>709</v>
      </c>
      <c r="D314" s="214" t="s">
        <v>709</v>
      </c>
    </row>
    <row r="315" spans="1:4" ht="27.75" customHeight="1" x14ac:dyDescent="0.25">
      <c r="A315" s="203" t="s">
        <v>9429</v>
      </c>
      <c r="B315" s="213" t="s">
        <v>9401</v>
      </c>
      <c r="C315" s="214" t="s">
        <v>709</v>
      </c>
      <c r="D315" s="214" t="s">
        <v>709</v>
      </c>
    </row>
    <row r="316" spans="1:4" ht="27.75" customHeight="1" x14ac:dyDescent="0.25">
      <c r="A316" s="203" t="s">
        <v>9430</v>
      </c>
      <c r="B316" s="213" t="s">
        <v>9393</v>
      </c>
      <c r="C316" s="214" t="s">
        <v>709</v>
      </c>
      <c r="D316" s="214" t="s">
        <v>709</v>
      </c>
    </row>
    <row r="317" spans="1:4" ht="27.75" customHeight="1" x14ac:dyDescent="0.25">
      <c r="A317" s="203" t="s">
        <v>9410</v>
      </c>
      <c r="B317" s="213" t="s">
        <v>9393</v>
      </c>
      <c r="C317" s="214" t="s">
        <v>709</v>
      </c>
      <c r="D317" s="214" t="s">
        <v>709</v>
      </c>
    </row>
    <row r="318" spans="1:4" ht="27.75" customHeight="1" x14ac:dyDescent="0.25">
      <c r="A318" s="203" t="s">
        <v>9406</v>
      </c>
      <c r="B318" s="213" t="s">
        <v>9394</v>
      </c>
      <c r="C318" s="214" t="s">
        <v>709</v>
      </c>
      <c r="D318" s="214" t="s">
        <v>709</v>
      </c>
    </row>
    <row r="319" spans="1:4" ht="27.75" customHeight="1" x14ac:dyDescent="0.25">
      <c r="A319" s="203" t="s">
        <v>9431</v>
      </c>
      <c r="B319" s="213" t="s">
        <v>9393</v>
      </c>
      <c r="C319" s="214" t="s">
        <v>709</v>
      </c>
      <c r="D319" s="214" t="s">
        <v>709</v>
      </c>
    </row>
    <row r="320" spans="1:4" ht="27.75" customHeight="1" x14ac:dyDescent="0.25">
      <c r="A320" s="203" t="s">
        <v>9410</v>
      </c>
      <c r="B320" s="213" t="s">
        <v>9393</v>
      </c>
      <c r="C320" s="214" t="s">
        <v>709</v>
      </c>
      <c r="D320" s="214" t="s">
        <v>709</v>
      </c>
    </row>
    <row r="321" spans="1:4" ht="27.75" customHeight="1" x14ac:dyDescent="0.25">
      <c r="A321" s="203" t="s">
        <v>9432</v>
      </c>
      <c r="B321" s="213" t="s">
        <v>9393</v>
      </c>
      <c r="C321" s="214">
        <v>5.092413915063541</v>
      </c>
      <c r="D321" s="214" t="s">
        <v>709</v>
      </c>
    </row>
    <row r="322" spans="1:4" ht="27.75" customHeight="1" x14ac:dyDescent="0.25">
      <c r="A322" s="203" t="s">
        <v>9433</v>
      </c>
      <c r="B322" s="213" t="s">
        <v>9393</v>
      </c>
      <c r="C322" s="214" t="s">
        <v>709</v>
      </c>
      <c r="D322" s="214" t="s">
        <v>709</v>
      </c>
    </row>
    <row r="323" spans="1:4" ht="27.75" customHeight="1" x14ac:dyDescent="0.25">
      <c r="A323" s="203" t="s">
        <v>9434</v>
      </c>
      <c r="B323" s="213" t="s">
        <v>9402</v>
      </c>
      <c r="C323" s="214" t="s">
        <v>709</v>
      </c>
      <c r="D323" s="214" t="s">
        <v>709</v>
      </c>
    </row>
    <row r="324" spans="1:4" ht="27.75" customHeight="1" x14ac:dyDescent="0.25">
      <c r="A324" s="203" t="s">
        <v>9435</v>
      </c>
      <c r="B324" s="213" t="s">
        <v>9393</v>
      </c>
      <c r="C324" s="214" t="s">
        <v>709</v>
      </c>
      <c r="D324" s="214" t="s">
        <v>709</v>
      </c>
    </row>
    <row r="325" spans="1:4" ht="27.75" customHeight="1" x14ac:dyDescent="0.25">
      <c r="A325" s="203" t="s">
        <v>9201</v>
      </c>
      <c r="B325" s="213" t="s">
        <v>709</v>
      </c>
      <c r="C325" s="214" t="s">
        <v>709</v>
      </c>
      <c r="D325" s="214" t="s">
        <v>709</v>
      </c>
    </row>
    <row r="326" spans="1:4" ht="27.75" customHeight="1" x14ac:dyDescent="0.25">
      <c r="A326" s="203" t="s">
        <v>9200</v>
      </c>
      <c r="B326" s="213" t="s">
        <v>9201</v>
      </c>
      <c r="C326" s="214">
        <v>1.0610298824368747</v>
      </c>
      <c r="D326" s="214" t="s">
        <v>709</v>
      </c>
    </row>
    <row r="327" spans="1:4" ht="27.75" customHeight="1" x14ac:dyDescent="0.25">
      <c r="A327" s="203" t="s">
        <v>9436</v>
      </c>
      <c r="B327" s="213" t="s">
        <v>9201</v>
      </c>
      <c r="C327" s="214">
        <v>10.902730986103872</v>
      </c>
      <c r="D327" s="214" t="s">
        <v>709</v>
      </c>
    </row>
    <row r="328" spans="1:4" ht="27.75" customHeight="1" x14ac:dyDescent="0.25">
      <c r="A328" s="203" t="s">
        <v>9200</v>
      </c>
      <c r="B328" s="213" t="s">
        <v>9201</v>
      </c>
      <c r="C328" s="214">
        <v>1.0610298824368747</v>
      </c>
      <c r="D328" s="214" t="s">
        <v>709</v>
      </c>
    </row>
    <row r="329" spans="1:4" ht="27.75" customHeight="1" x14ac:dyDescent="0.25">
      <c r="A329" s="203" t="s">
        <v>9437</v>
      </c>
      <c r="B329" s="213" t="s">
        <v>9201</v>
      </c>
      <c r="C329" s="214" t="s">
        <v>709</v>
      </c>
      <c r="D329" s="214" t="s">
        <v>709</v>
      </c>
    </row>
    <row r="330" spans="1:4" ht="27.75" customHeight="1" x14ac:dyDescent="0.25">
      <c r="A330" s="203" t="s">
        <v>9438</v>
      </c>
      <c r="B330" s="213" t="s">
        <v>9436</v>
      </c>
      <c r="C330" s="214" t="s">
        <v>709</v>
      </c>
      <c r="D330" s="214" t="s">
        <v>709</v>
      </c>
    </row>
    <row r="331" spans="1:4" ht="27.75" customHeight="1" x14ac:dyDescent="0.25">
      <c r="A331" s="203" t="s">
        <v>9439</v>
      </c>
      <c r="B331" s="213" t="s">
        <v>9200</v>
      </c>
      <c r="C331" s="214" t="s">
        <v>709</v>
      </c>
      <c r="D331" s="214" t="s">
        <v>709</v>
      </c>
    </row>
    <row r="332" spans="1:4" ht="27.75" customHeight="1" x14ac:dyDescent="0.25">
      <c r="A332" s="203" t="s">
        <v>9440</v>
      </c>
      <c r="B332" s="213" t="s">
        <v>9436</v>
      </c>
      <c r="C332" s="214">
        <v>4.2761397019291563</v>
      </c>
      <c r="D332" s="214" t="s">
        <v>709</v>
      </c>
    </row>
    <row r="333" spans="1:4" ht="27.75" customHeight="1" x14ac:dyDescent="0.25">
      <c r="A333" s="203" t="s">
        <v>9440</v>
      </c>
      <c r="B333" s="213" t="s">
        <v>9436</v>
      </c>
      <c r="C333" s="214">
        <v>4.2761397019291563</v>
      </c>
      <c r="D333" s="214" t="s">
        <v>709</v>
      </c>
    </row>
    <row r="334" spans="1:4" ht="27.75" customHeight="1" x14ac:dyDescent="0.25">
      <c r="A334" s="203" t="s">
        <v>9441</v>
      </c>
      <c r="B334" s="213" t="s">
        <v>9201</v>
      </c>
      <c r="C334" s="214" t="s">
        <v>709</v>
      </c>
      <c r="D334" s="214" t="s">
        <v>709</v>
      </c>
    </row>
    <row r="335" spans="1:4" ht="27.75" customHeight="1" x14ac:dyDescent="0.25">
      <c r="A335" s="203" t="s">
        <v>9442</v>
      </c>
      <c r="B335" s="213" t="s">
        <v>9200</v>
      </c>
      <c r="C335" s="214" t="s">
        <v>709</v>
      </c>
      <c r="D335" s="214" t="s">
        <v>709</v>
      </c>
    </row>
    <row r="336" spans="1:4" ht="27.75" customHeight="1" x14ac:dyDescent="0.25">
      <c r="A336" s="203" t="s">
        <v>9443</v>
      </c>
      <c r="B336" s="213" t="s">
        <v>9200</v>
      </c>
      <c r="C336" s="214">
        <v>7.1193025283851563</v>
      </c>
      <c r="D336" s="214" t="s">
        <v>709</v>
      </c>
    </row>
    <row r="337" spans="1:4" ht="27.75" customHeight="1" x14ac:dyDescent="0.25">
      <c r="A337" s="203" t="s">
        <v>9444</v>
      </c>
      <c r="B337" s="213" t="s">
        <v>9201</v>
      </c>
      <c r="C337" s="214" t="s">
        <v>709</v>
      </c>
      <c r="D337" s="214" t="s">
        <v>709</v>
      </c>
    </row>
    <row r="338" spans="1:4" ht="27.75" customHeight="1" x14ac:dyDescent="0.25">
      <c r="A338" s="203" t="s">
        <v>9445</v>
      </c>
      <c r="B338" s="213" t="s">
        <v>9200</v>
      </c>
      <c r="C338" s="214" t="s">
        <v>709</v>
      </c>
      <c r="D338" s="214" t="s">
        <v>709</v>
      </c>
    </row>
    <row r="339" spans="1:4" ht="27.75" customHeight="1" x14ac:dyDescent="0.25">
      <c r="A339" s="203" t="s">
        <v>9446</v>
      </c>
      <c r="B339" s="213" t="s">
        <v>9200</v>
      </c>
      <c r="C339" s="214" t="s">
        <v>709</v>
      </c>
      <c r="D339" s="214" t="s">
        <v>709</v>
      </c>
    </row>
    <row r="340" spans="1:4" ht="27.75" customHeight="1" x14ac:dyDescent="0.25">
      <c r="A340" s="203" t="s">
        <v>9447</v>
      </c>
      <c r="B340" s="213" t="s">
        <v>9200</v>
      </c>
      <c r="C340" s="214" t="s">
        <v>709</v>
      </c>
      <c r="D340" s="214" t="s">
        <v>709</v>
      </c>
    </row>
    <row r="341" spans="1:4" ht="27.75" customHeight="1" x14ac:dyDescent="0.25">
      <c r="A341" s="203" t="s">
        <v>9448</v>
      </c>
      <c r="B341" s="213" t="s">
        <v>9201</v>
      </c>
      <c r="C341" s="214">
        <v>9.8819208288118769</v>
      </c>
      <c r="D341" s="214" t="s">
        <v>709</v>
      </c>
    </row>
    <row r="342" spans="1:4" ht="27.75" customHeight="1" x14ac:dyDescent="0.25">
      <c r="A342" s="203" t="s">
        <v>9448</v>
      </c>
      <c r="B342" s="213" t="s">
        <v>9201</v>
      </c>
      <c r="C342" s="214">
        <v>9.8819208288118769</v>
      </c>
      <c r="D342" s="214" t="s">
        <v>709</v>
      </c>
    </row>
    <row r="343" spans="1:4" ht="27.75" customHeight="1" x14ac:dyDescent="0.25">
      <c r="A343" s="203" t="s">
        <v>9448</v>
      </c>
      <c r="B343" s="213" t="s">
        <v>9201</v>
      </c>
      <c r="C343" s="214">
        <v>9.8819208288118769</v>
      </c>
      <c r="D343" s="214" t="s">
        <v>709</v>
      </c>
    </row>
    <row r="344" spans="1:4" ht="27.75" customHeight="1" x14ac:dyDescent="0.25">
      <c r="A344" s="203" t="s">
        <v>9449</v>
      </c>
      <c r="B344" s="213" t="s">
        <v>9436</v>
      </c>
      <c r="C344" s="214">
        <v>6.018265664483609</v>
      </c>
      <c r="D344" s="214" t="s">
        <v>709</v>
      </c>
    </row>
    <row r="345" spans="1:4" ht="27.75" customHeight="1" x14ac:dyDescent="0.25">
      <c r="A345" s="203" t="s">
        <v>9450</v>
      </c>
      <c r="B345" s="213" t="s">
        <v>9200</v>
      </c>
      <c r="C345" s="214" t="s">
        <v>709</v>
      </c>
      <c r="D345" s="214" t="s">
        <v>709</v>
      </c>
    </row>
    <row r="346" spans="1:4" ht="27.75" customHeight="1" x14ac:dyDescent="0.25">
      <c r="A346" s="203" t="s">
        <v>9450</v>
      </c>
      <c r="B346" s="213" t="s">
        <v>9200</v>
      </c>
      <c r="C346" s="214" t="s">
        <v>709</v>
      </c>
      <c r="D346" s="214" t="s">
        <v>709</v>
      </c>
    </row>
    <row r="347" spans="1:4" ht="27.75" customHeight="1" x14ac:dyDescent="0.25">
      <c r="A347" s="203" t="s">
        <v>9451</v>
      </c>
      <c r="B347" s="213" t="s">
        <v>9436</v>
      </c>
      <c r="C347" s="214">
        <v>5.795300122736049</v>
      </c>
      <c r="D347" s="214" t="s">
        <v>709</v>
      </c>
    </row>
    <row r="348" spans="1:4" ht="27.75" customHeight="1" x14ac:dyDescent="0.25">
      <c r="A348" s="203" t="s">
        <v>9452</v>
      </c>
      <c r="B348" s="213" t="s">
        <v>9437</v>
      </c>
      <c r="C348" s="214" t="s">
        <v>709</v>
      </c>
      <c r="D348" s="214" t="s">
        <v>709</v>
      </c>
    </row>
    <row r="349" spans="1:4" ht="27.75" customHeight="1" x14ac:dyDescent="0.25">
      <c r="A349" s="203" t="s">
        <v>9453</v>
      </c>
      <c r="B349" s="213" t="s">
        <v>9200</v>
      </c>
      <c r="C349" s="214" t="s">
        <v>709</v>
      </c>
      <c r="D349" s="214" t="s">
        <v>709</v>
      </c>
    </row>
    <row r="350" spans="1:4" ht="27.75" customHeight="1" x14ac:dyDescent="0.25">
      <c r="A350" s="203" t="s">
        <v>9454</v>
      </c>
      <c r="B350" s="213" t="s">
        <v>9436</v>
      </c>
      <c r="C350" s="214">
        <v>9.3621205316988156</v>
      </c>
      <c r="D350" s="214" t="s">
        <v>709</v>
      </c>
    </row>
    <row r="351" spans="1:4" ht="27.75" customHeight="1" x14ac:dyDescent="0.25">
      <c r="A351" s="203" t="s">
        <v>9454</v>
      </c>
      <c r="B351" s="213" t="s">
        <v>9436</v>
      </c>
      <c r="C351" s="214">
        <v>9.3621205316988156</v>
      </c>
      <c r="D351" s="214" t="s">
        <v>709</v>
      </c>
    </row>
    <row r="352" spans="1:4" ht="27.75" customHeight="1" x14ac:dyDescent="0.25">
      <c r="A352" s="203" t="s">
        <v>9455</v>
      </c>
      <c r="B352" s="213" t="s">
        <v>9200</v>
      </c>
      <c r="C352" s="214">
        <v>7.5677656754776335</v>
      </c>
      <c r="D352" s="214" t="s">
        <v>709</v>
      </c>
    </row>
    <row r="353" spans="1:4" ht="27.75" customHeight="1" x14ac:dyDescent="0.25">
      <c r="A353" s="203" t="s">
        <v>9455</v>
      </c>
      <c r="B353" s="213" t="s">
        <v>9200</v>
      </c>
      <c r="C353" s="214">
        <v>7.5677656754776335</v>
      </c>
      <c r="D353" s="214" t="s">
        <v>709</v>
      </c>
    </row>
    <row r="354" spans="1:4" ht="27.75" customHeight="1" x14ac:dyDescent="0.25">
      <c r="A354" s="203" t="s">
        <v>9456</v>
      </c>
      <c r="B354" s="213" t="s">
        <v>9436</v>
      </c>
      <c r="C354" s="214">
        <v>4.1963780567749849</v>
      </c>
      <c r="D354" s="214" t="s">
        <v>709</v>
      </c>
    </row>
    <row r="355" spans="1:4" ht="27.75" customHeight="1" x14ac:dyDescent="0.25">
      <c r="A355" s="203" t="s">
        <v>9457</v>
      </c>
      <c r="B355" s="213" t="s">
        <v>9436</v>
      </c>
      <c r="C355" s="214" t="s">
        <v>709</v>
      </c>
      <c r="D355" s="214" t="s">
        <v>709</v>
      </c>
    </row>
    <row r="356" spans="1:4" ht="27.75" customHeight="1" x14ac:dyDescent="0.25">
      <c r="A356" s="203" t="s">
        <v>9458</v>
      </c>
      <c r="B356" s="213" t="s">
        <v>9436</v>
      </c>
      <c r="C356" s="214" t="s">
        <v>709</v>
      </c>
      <c r="D356" s="214" t="s">
        <v>709</v>
      </c>
    </row>
    <row r="357" spans="1:4" ht="27.75" customHeight="1" x14ac:dyDescent="0.25">
      <c r="A357" s="203" t="s">
        <v>9459</v>
      </c>
      <c r="B357" s="213" t="s">
        <v>9200</v>
      </c>
      <c r="C357" s="214" t="s">
        <v>709</v>
      </c>
      <c r="D357" s="214" t="s">
        <v>709</v>
      </c>
    </row>
    <row r="358" spans="1:4" ht="27.75" customHeight="1" x14ac:dyDescent="0.25">
      <c r="A358" s="203" t="s">
        <v>9459</v>
      </c>
      <c r="B358" s="213" t="s">
        <v>9200</v>
      </c>
      <c r="C358" s="214" t="s">
        <v>709</v>
      </c>
      <c r="D358" s="214" t="s">
        <v>709</v>
      </c>
    </row>
    <row r="359" spans="1:4" ht="27.75" customHeight="1" x14ac:dyDescent="0.25">
      <c r="A359" s="203" t="s">
        <v>9460</v>
      </c>
      <c r="B359" s="213" t="s">
        <v>9436</v>
      </c>
      <c r="C359" s="214" t="s">
        <v>709</v>
      </c>
      <c r="D359" s="214" t="s">
        <v>709</v>
      </c>
    </row>
    <row r="360" spans="1:4" ht="27.75" customHeight="1" x14ac:dyDescent="0.25">
      <c r="A360" s="203" t="s">
        <v>9461</v>
      </c>
      <c r="B360" s="213" t="s">
        <v>9436</v>
      </c>
      <c r="C360" s="214" t="s">
        <v>709</v>
      </c>
      <c r="D360" s="214" t="s">
        <v>709</v>
      </c>
    </row>
    <row r="361" spans="1:4" ht="27.75" customHeight="1" x14ac:dyDescent="0.25">
      <c r="A361" s="203" t="s">
        <v>9462</v>
      </c>
      <c r="B361" s="213" t="s">
        <v>9200</v>
      </c>
      <c r="C361" s="214" t="s">
        <v>709</v>
      </c>
      <c r="D361" s="214" t="s">
        <v>709</v>
      </c>
    </row>
    <row r="362" spans="1:4" ht="27.75" customHeight="1" x14ac:dyDescent="0.25">
      <c r="A362" s="203" t="s">
        <v>9463</v>
      </c>
      <c r="B362" s="213" t="s">
        <v>9200</v>
      </c>
      <c r="C362" s="214" t="s">
        <v>709</v>
      </c>
      <c r="D362" s="214" t="s">
        <v>709</v>
      </c>
    </row>
    <row r="363" spans="1:4" ht="27.75" customHeight="1" x14ac:dyDescent="0.25">
      <c r="A363" s="203" t="s">
        <v>9464</v>
      </c>
      <c r="B363" s="213" t="s">
        <v>9201</v>
      </c>
      <c r="C363" s="214" t="s">
        <v>709</v>
      </c>
      <c r="D363" s="214" t="s">
        <v>709</v>
      </c>
    </row>
    <row r="364" spans="1:4" ht="27.75" customHeight="1" x14ac:dyDescent="0.25">
      <c r="A364" s="203" t="s">
        <v>9465</v>
      </c>
      <c r="B364" s="213" t="s">
        <v>709</v>
      </c>
      <c r="C364" s="214">
        <v>2.612079961942722</v>
      </c>
      <c r="D364" s="214" t="s">
        <v>709</v>
      </c>
    </row>
    <row r="365" spans="1:4" ht="27.75" customHeight="1" x14ac:dyDescent="0.25">
      <c r="A365" s="203" t="s">
        <v>9466</v>
      </c>
      <c r="B365" s="213" t="s">
        <v>709</v>
      </c>
      <c r="C365" s="214" t="s">
        <v>709</v>
      </c>
      <c r="D365" s="214" t="s">
        <v>709</v>
      </c>
    </row>
    <row r="366" spans="1:4" ht="27.75" customHeight="1" x14ac:dyDescent="0.25">
      <c r="A366" s="203" t="s">
        <v>9203</v>
      </c>
      <c r="B366" s="213" t="s">
        <v>709</v>
      </c>
      <c r="C366" s="214">
        <v>0.75081201849239509</v>
      </c>
      <c r="D366" s="214" t="s">
        <v>709</v>
      </c>
    </row>
    <row r="367" spans="1:4" ht="27.75" customHeight="1" x14ac:dyDescent="0.25">
      <c r="A367" s="203" t="s">
        <v>9203</v>
      </c>
      <c r="B367" s="213" t="s">
        <v>709</v>
      </c>
      <c r="C367" s="214">
        <v>0.75081201849239509</v>
      </c>
      <c r="D367" s="214" t="s">
        <v>709</v>
      </c>
    </row>
    <row r="368" spans="1:4" ht="27.75" customHeight="1" x14ac:dyDescent="0.25">
      <c r="A368" s="203" t="s">
        <v>9202</v>
      </c>
      <c r="B368" s="213" t="s">
        <v>9203</v>
      </c>
      <c r="C368" s="214">
        <v>4.4567817436773911</v>
      </c>
      <c r="D368" s="214" t="s">
        <v>709</v>
      </c>
    </row>
    <row r="369" spans="1:4" ht="27.75" customHeight="1" x14ac:dyDescent="0.25">
      <c r="A369" s="203" t="s">
        <v>9467</v>
      </c>
      <c r="B369" s="213" t="s">
        <v>9465</v>
      </c>
      <c r="C369" s="214">
        <v>2.90843930875306</v>
      </c>
      <c r="D369" s="214" t="s">
        <v>709</v>
      </c>
    </row>
    <row r="370" spans="1:4" ht="27.75" customHeight="1" x14ac:dyDescent="0.25">
      <c r="A370" s="203" t="s">
        <v>9202</v>
      </c>
      <c r="B370" s="213" t="s">
        <v>9203</v>
      </c>
      <c r="C370" s="214">
        <v>4.4567817436773911</v>
      </c>
      <c r="D370" s="214" t="s">
        <v>709</v>
      </c>
    </row>
    <row r="371" spans="1:4" ht="27.75" customHeight="1" x14ac:dyDescent="0.25">
      <c r="A371" s="203" t="s">
        <v>9468</v>
      </c>
      <c r="B371" s="213" t="s">
        <v>9465</v>
      </c>
      <c r="C371" s="214">
        <v>3.5355049506159206</v>
      </c>
      <c r="D371" s="214" t="s">
        <v>709</v>
      </c>
    </row>
    <row r="372" spans="1:4" ht="27.75" customHeight="1" x14ac:dyDescent="0.25">
      <c r="A372" s="203" t="s">
        <v>9469</v>
      </c>
      <c r="B372" s="213" t="s">
        <v>9465</v>
      </c>
      <c r="C372" s="214" t="s">
        <v>709</v>
      </c>
      <c r="D372" s="214" t="s">
        <v>709</v>
      </c>
    </row>
    <row r="373" spans="1:4" ht="27.75" customHeight="1" x14ac:dyDescent="0.25">
      <c r="A373" s="203" t="s">
        <v>9470</v>
      </c>
      <c r="B373" s="213" t="s">
        <v>9465</v>
      </c>
      <c r="C373" s="214" t="s">
        <v>709</v>
      </c>
      <c r="D373" s="214" t="s">
        <v>709</v>
      </c>
    </row>
    <row r="374" spans="1:4" ht="27.75" customHeight="1" x14ac:dyDescent="0.25">
      <c r="A374" s="203" t="s">
        <v>9471</v>
      </c>
      <c r="B374" s="213" t="s">
        <v>9467</v>
      </c>
      <c r="C374" s="214" t="s">
        <v>709</v>
      </c>
      <c r="D374" s="214" t="s">
        <v>709</v>
      </c>
    </row>
    <row r="375" spans="1:4" ht="27.75" customHeight="1" x14ac:dyDescent="0.25">
      <c r="A375" s="203" t="s">
        <v>9472</v>
      </c>
      <c r="B375" s="213" t="s">
        <v>9467</v>
      </c>
      <c r="C375" s="214">
        <v>3.7016231167666991</v>
      </c>
      <c r="D375" s="214" t="s">
        <v>709</v>
      </c>
    </row>
    <row r="376" spans="1:4" ht="27.75" customHeight="1" x14ac:dyDescent="0.25">
      <c r="A376" s="203" t="s">
        <v>9473</v>
      </c>
      <c r="B376" s="213" t="s">
        <v>9467</v>
      </c>
      <c r="C376" s="214">
        <v>28.099229836050142</v>
      </c>
      <c r="D376" s="214" t="s">
        <v>709</v>
      </c>
    </row>
    <row r="377" spans="1:4" ht="27.75" customHeight="1" x14ac:dyDescent="0.25">
      <c r="A377" s="203" t="s">
        <v>9474</v>
      </c>
      <c r="B377" s="213" t="s">
        <v>9467</v>
      </c>
      <c r="C377" s="214" t="s">
        <v>709</v>
      </c>
      <c r="D377" s="214" t="s">
        <v>709</v>
      </c>
    </row>
    <row r="378" spans="1:4" ht="27.75" customHeight="1" x14ac:dyDescent="0.25">
      <c r="A378" s="203" t="s">
        <v>9475</v>
      </c>
      <c r="B378" s="213" t="s">
        <v>9467</v>
      </c>
      <c r="C378" s="214" t="s">
        <v>709</v>
      </c>
      <c r="D378" s="214" t="s">
        <v>709</v>
      </c>
    </row>
    <row r="379" spans="1:4" ht="27.75" customHeight="1" x14ac:dyDescent="0.25">
      <c r="A379" s="203" t="s">
        <v>9476</v>
      </c>
      <c r="B379" s="213" t="s">
        <v>9467</v>
      </c>
      <c r="C379" s="214" t="s">
        <v>709</v>
      </c>
      <c r="D379" s="214" t="s">
        <v>709</v>
      </c>
    </row>
    <row r="380" spans="1:4" ht="27.75" customHeight="1" x14ac:dyDescent="0.25">
      <c r="A380" s="203" t="s">
        <v>9477</v>
      </c>
      <c r="B380" s="213" t="s">
        <v>9202</v>
      </c>
      <c r="C380" s="214" t="s">
        <v>709</v>
      </c>
      <c r="D380" s="214" t="s">
        <v>709</v>
      </c>
    </row>
    <row r="381" spans="1:4" ht="27.75" customHeight="1" x14ac:dyDescent="0.25">
      <c r="A381" s="203" t="s">
        <v>9477</v>
      </c>
      <c r="B381" s="213" t="s">
        <v>9202</v>
      </c>
      <c r="C381" s="214" t="s">
        <v>709</v>
      </c>
      <c r="D381" s="214" t="s">
        <v>709</v>
      </c>
    </row>
    <row r="382" spans="1:4" ht="27.75" customHeight="1" x14ac:dyDescent="0.25">
      <c r="A382" s="203" t="s">
        <v>9478</v>
      </c>
      <c r="B382" s="213" t="s">
        <v>9465</v>
      </c>
      <c r="C382" s="214" t="s">
        <v>709</v>
      </c>
      <c r="D382" s="214" t="s">
        <v>709</v>
      </c>
    </row>
    <row r="383" spans="1:4" ht="27.75" customHeight="1" x14ac:dyDescent="0.25">
      <c r="A383" s="203" t="s">
        <v>9479</v>
      </c>
      <c r="B383" s="213" t="s">
        <v>9467</v>
      </c>
      <c r="C383" s="214">
        <v>7.9610844171307837</v>
      </c>
      <c r="D383" s="214" t="s">
        <v>709</v>
      </c>
    </row>
    <row r="384" spans="1:4" ht="27.75" customHeight="1" x14ac:dyDescent="0.25">
      <c r="A384" s="203" t="s">
        <v>9480</v>
      </c>
      <c r="B384" s="213" t="s">
        <v>9468</v>
      </c>
      <c r="C384" s="214" t="s">
        <v>709</v>
      </c>
      <c r="D384" s="214" t="s">
        <v>709</v>
      </c>
    </row>
    <row r="385" spans="1:4" ht="27.75" customHeight="1" x14ac:dyDescent="0.25">
      <c r="A385" s="203" t="s">
        <v>9481</v>
      </c>
      <c r="B385" s="213" t="s">
        <v>9202</v>
      </c>
      <c r="C385" s="214" t="s">
        <v>709</v>
      </c>
      <c r="D385" s="214" t="s">
        <v>709</v>
      </c>
    </row>
    <row r="386" spans="1:4" ht="27.75" customHeight="1" x14ac:dyDescent="0.25">
      <c r="A386" s="203" t="s">
        <v>9482</v>
      </c>
      <c r="B386" s="213" t="s">
        <v>9468</v>
      </c>
      <c r="C386" s="214" t="s">
        <v>709</v>
      </c>
      <c r="D386" s="214" t="s">
        <v>709</v>
      </c>
    </row>
    <row r="387" spans="1:4" ht="27.75" customHeight="1" x14ac:dyDescent="0.25">
      <c r="A387" s="203" t="s">
        <v>9483</v>
      </c>
      <c r="B387" s="213" t="s">
        <v>9468</v>
      </c>
      <c r="C387" s="214" t="s">
        <v>709</v>
      </c>
      <c r="D387" s="214" t="s">
        <v>709</v>
      </c>
    </row>
    <row r="388" spans="1:4" ht="27.75" customHeight="1" x14ac:dyDescent="0.25">
      <c r="A388" s="203" t="s">
        <v>9484</v>
      </c>
      <c r="B388" s="213" t="s">
        <v>9468</v>
      </c>
      <c r="C388" s="214" t="s">
        <v>709</v>
      </c>
      <c r="D388" s="214" t="s">
        <v>709</v>
      </c>
    </row>
    <row r="389" spans="1:4" ht="27.75" customHeight="1" x14ac:dyDescent="0.25">
      <c r="A389" s="203" t="s">
        <v>9484</v>
      </c>
      <c r="B389" s="213" t="s">
        <v>9468</v>
      </c>
      <c r="C389" s="214" t="s">
        <v>709</v>
      </c>
      <c r="D389" s="214" t="s">
        <v>709</v>
      </c>
    </row>
    <row r="390" spans="1:4" ht="27.75" customHeight="1" x14ac:dyDescent="0.25">
      <c r="A390" s="203" t="s">
        <v>9485</v>
      </c>
      <c r="B390" s="213" t="s">
        <v>9468</v>
      </c>
      <c r="C390" s="214">
        <v>11.794159211946075</v>
      </c>
      <c r="D390" s="214" t="s">
        <v>709</v>
      </c>
    </row>
    <row r="391" spans="1:4" ht="27.75" customHeight="1" x14ac:dyDescent="0.25">
      <c r="A391" s="203" t="s">
        <v>9486</v>
      </c>
      <c r="B391" s="213" t="s">
        <v>9202</v>
      </c>
      <c r="C391" s="214" t="s">
        <v>709</v>
      </c>
      <c r="D391" s="214" t="s">
        <v>709</v>
      </c>
    </row>
    <row r="392" spans="1:4" ht="27.75" customHeight="1" x14ac:dyDescent="0.25">
      <c r="A392" s="203" t="s">
        <v>9487</v>
      </c>
      <c r="B392" s="213" t="s">
        <v>9468</v>
      </c>
      <c r="C392" s="214" t="s">
        <v>709</v>
      </c>
      <c r="D392" s="214" t="s">
        <v>709</v>
      </c>
    </row>
    <row r="393" spans="1:4" ht="27.75" customHeight="1" x14ac:dyDescent="0.25">
      <c r="A393" s="203" t="s">
        <v>9488</v>
      </c>
      <c r="B393" s="213" t="s">
        <v>9202</v>
      </c>
      <c r="C393" s="214" t="s">
        <v>709</v>
      </c>
      <c r="D393" s="214" t="s">
        <v>709</v>
      </c>
    </row>
    <row r="394" spans="1:4" ht="27.75" customHeight="1" x14ac:dyDescent="0.25">
      <c r="A394" s="203" t="s">
        <v>9488</v>
      </c>
      <c r="B394" s="213" t="s">
        <v>9202</v>
      </c>
      <c r="C394" s="214" t="s">
        <v>709</v>
      </c>
      <c r="D394" s="214" t="s">
        <v>709</v>
      </c>
    </row>
    <row r="395" spans="1:4" ht="27.75" customHeight="1" x14ac:dyDescent="0.25">
      <c r="A395" s="203" t="s">
        <v>9489</v>
      </c>
      <c r="B395" s="213" t="s">
        <v>9202</v>
      </c>
      <c r="C395" s="214" t="s">
        <v>709</v>
      </c>
      <c r="D395" s="214" t="s">
        <v>709</v>
      </c>
    </row>
    <row r="396" spans="1:4" ht="27.75" customHeight="1" x14ac:dyDescent="0.25">
      <c r="A396" s="203" t="s">
        <v>9490</v>
      </c>
      <c r="B396" s="213" t="s">
        <v>9467</v>
      </c>
      <c r="C396" s="214" t="s">
        <v>709</v>
      </c>
      <c r="D396" s="214" t="s">
        <v>709</v>
      </c>
    </row>
    <row r="397" spans="1:4" ht="27.75" customHeight="1" x14ac:dyDescent="0.25">
      <c r="A397" s="203" t="s">
        <v>9491</v>
      </c>
      <c r="B397" s="213" t="s">
        <v>9467</v>
      </c>
      <c r="C397" s="214" t="s">
        <v>709</v>
      </c>
      <c r="D397" s="214" t="s">
        <v>709</v>
      </c>
    </row>
    <row r="398" spans="1:4" ht="27.75" customHeight="1" x14ac:dyDescent="0.25">
      <c r="A398" s="203" t="s">
        <v>9491</v>
      </c>
      <c r="B398" s="213" t="s">
        <v>9467</v>
      </c>
      <c r="C398" s="214" t="s">
        <v>709</v>
      </c>
      <c r="D398" s="214" t="s">
        <v>709</v>
      </c>
    </row>
    <row r="399" spans="1:4" ht="27.75" customHeight="1" x14ac:dyDescent="0.25">
      <c r="A399" s="203" t="s">
        <v>9492</v>
      </c>
      <c r="B399" s="213" t="s">
        <v>9465</v>
      </c>
      <c r="C399" s="214" t="s">
        <v>709</v>
      </c>
      <c r="D399" s="214" t="s">
        <v>709</v>
      </c>
    </row>
    <row r="400" spans="1:4" ht="27.75" customHeight="1" x14ac:dyDescent="0.25">
      <c r="A400" s="203" t="s">
        <v>9492</v>
      </c>
      <c r="B400" s="213" t="s">
        <v>9465</v>
      </c>
      <c r="C400" s="214" t="s">
        <v>709</v>
      </c>
      <c r="D400" s="214" t="s">
        <v>709</v>
      </c>
    </row>
    <row r="401" spans="1:4" ht="27.75" customHeight="1" x14ac:dyDescent="0.25">
      <c r="A401" s="203" t="s">
        <v>9492</v>
      </c>
      <c r="B401" s="213" t="s">
        <v>9465</v>
      </c>
      <c r="C401" s="214" t="s">
        <v>709</v>
      </c>
      <c r="D401" s="214" t="s">
        <v>709</v>
      </c>
    </row>
    <row r="402" spans="1:4" ht="27.75" customHeight="1" x14ac:dyDescent="0.25">
      <c r="A402" s="203" t="s">
        <v>9478</v>
      </c>
      <c r="B402" s="213" t="s">
        <v>9465</v>
      </c>
      <c r="C402" s="214" t="s">
        <v>709</v>
      </c>
      <c r="D402" s="214" t="s">
        <v>709</v>
      </c>
    </row>
    <row r="403" spans="1:4" ht="27.75" customHeight="1" x14ac:dyDescent="0.25">
      <c r="A403" s="203" t="s">
        <v>9478</v>
      </c>
      <c r="B403" s="213" t="s">
        <v>9465</v>
      </c>
      <c r="C403" s="214" t="s">
        <v>709</v>
      </c>
      <c r="D403" s="214" t="s">
        <v>709</v>
      </c>
    </row>
    <row r="404" spans="1:4" ht="27.75" customHeight="1" x14ac:dyDescent="0.25">
      <c r="A404" s="203" t="s">
        <v>9493</v>
      </c>
      <c r="B404" s="213" t="s">
        <v>9202</v>
      </c>
      <c r="C404" s="214" t="s">
        <v>709</v>
      </c>
      <c r="D404" s="214" t="s">
        <v>709</v>
      </c>
    </row>
    <row r="405" spans="1:4" ht="27.75" customHeight="1" x14ac:dyDescent="0.25">
      <c r="A405" s="203" t="s">
        <v>9493</v>
      </c>
      <c r="B405" s="213" t="s">
        <v>9202</v>
      </c>
      <c r="C405" s="214" t="s">
        <v>709</v>
      </c>
      <c r="D405" s="214" t="s">
        <v>709</v>
      </c>
    </row>
    <row r="406" spans="1:4" ht="27.75" customHeight="1" x14ac:dyDescent="0.25">
      <c r="A406" s="203" t="s">
        <v>9494</v>
      </c>
      <c r="B406" s="213" t="s">
        <v>9467</v>
      </c>
      <c r="C406" s="214" t="s">
        <v>709</v>
      </c>
      <c r="D406" s="214" t="s">
        <v>709</v>
      </c>
    </row>
    <row r="407" spans="1:4" ht="27.75" customHeight="1" x14ac:dyDescent="0.25">
      <c r="A407" s="203" t="s">
        <v>9495</v>
      </c>
      <c r="B407" s="213" t="s">
        <v>9202</v>
      </c>
      <c r="C407" s="214" t="s">
        <v>709</v>
      </c>
      <c r="D407" s="214" t="s">
        <v>709</v>
      </c>
    </row>
    <row r="408" spans="1:4" ht="27.75" customHeight="1" x14ac:dyDescent="0.25">
      <c r="A408" s="203" t="s">
        <v>9496</v>
      </c>
      <c r="B408" s="213" t="s">
        <v>9202</v>
      </c>
      <c r="C408" s="214">
        <v>4.1373225960335436</v>
      </c>
      <c r="D408" s="214" t="s">
        <v>709</v>
      </c>
    </row>
    <row r="409" spans="1:4" ht="27.75" customHeight="1" x14ac:dyDescent="0.25">
      <c r="A409" s="203" t="s">
        <v>9497</v>
      </c>
      <c r="B409" s="213" t="s">
        <v>9467</v>
      </c>
      <c r="C409" s="214" t="s">
        <v>709</v>
      </c>
      <c r="D409" s="214" t="s">
        <v>709</v>
      </c>
    </row>
    <row r="410" spans="1:4" ht="27.75" customHeight="1" x14ac:dyDescent="0.25">
      <c r="A410" s="203" t="s">
        <v>9498</v>
      </c>
      <c r="B410" s="213" t="s">
        <v>9467</v>
      </c>
      <c r="C410" s="214" t="s">
        <v>709</v>
      </c>
      <c r="D410" s="214" t="s">
        <v>709</v>
      </c>
    </row>
    <row r="411" spans="1:4" ht="27.75" customHeight="1" x14ac:dyDescent="0.25">
      <c r="A411" s="203" t="s">
        <v>9499</v>
      </c>
      <c r="B411" s="213" t="s">
        <v>9467</v>
      </c>
      <c r="C411" s="214">
        <v>2.3973447611759369</v>
      </c>
      <c r="D411" s="214" t="s">
        <v>709</v>
      </c>
    </row>
    <row r="412" spans="1:4" ht="27.75" customHeight="1" x14ac:dyDescent="0.25">
      <c r="A412" s="203" t="s">
        <v>9487</v>
      </c>
      <c r="B412" s="213" t="s">
        <v>9468</v>
      </c>
      <c r="C412" s="214" t="s">
        <v>709</v>
      </c>
      <c r="D412" s="214" t="s">
        <v>709</v>
      </c>
    </row>
    <row r="413" spans="1:4" ht="27.75" customHeight="1" x14ac:dyDescent="0.25">
      <c r="A413" s="203" t="s">
        <v>9500</v>
      </c>
      <c r="B413" s="213" t="s">
        <v>9469</v>
      </c>
      <c r="C413" s="214" t="s">
        <v>709</v>
      </c>
      <c r="D413" s="214" t="s">
        <v>709</v>
      </c>
    </row>
    <row r="414" spans="1:4" ht="27.75" customHeight="1" x14ac:dyDescent="0.25">
      <c r="A414" s="203" t="s">
        <v>9501</v>
      </c>
      <c r="B414" s="213" t="s">
        <v>9202</v>
      </c>
      <c r="C414" s="214" t="s">
        <v>709</v>
      </c>
      <c r="D414" s="214" t="s">
        <v>709</v>
      </c>
    </row>
    <row r="415" spans="1:4" ht="27.75" customHeight="1" x14ac:dyDescent="0.25">
      <c r="A415" s="203" t="s">
        <v>9502</v>
      </c>
      <c r="B415" s="213" t="s">
        <v>9467</v>
      </c>
      <c r="C415" s="214" t="s">
        <v>709</v>
      </c>
      <c r="D415" s="214" t="s">
        <v>709</v>
      </c>
    </row>
    <row r="416" spans="1:4" ht="27.75" customHeight="1" x14ac:dyDescent="0.25">
      <c r="A416" s="203" t="s">
        <v>9503</v>
      </c>
      <c r="B416" s="213" t="s">
        <v>9202</v>
      </c>
      <c r="C416" s="214" t="s">
        <v>709</v>
      </c>
      <c r="D416" s="214" t="s">
        <v>709</v>
      </c>
    </row>
    <row r="417" spans="1:4" ht="27.75" customHeight="1" x14ac:dyDescent="0.25">
      <c r="A417" s="203" t="s">
        <v>9483</v>
      </c>
      <c r="B417" s="213" t="s">
        <v>9468</v>
      </c>
      <c r="C417" s="214" t="s">
        <v>709</v>
      </c>
      <c r="D417" s="214" t="s">
        <v>709</v>
      </c>
    </row>
    <row r="418" spans="1:4" ht="27.75" customHeight="1" x14ac:dyDescent="0.25">
      <c r="A418" s="203" t="s">
        <v>9504</v>
      </c>
      <c r="B418" s="213" t="s">
        <v>9467</v>
      </c>
      <c r="C418" s="214" t="s">
        <v>709</v>
      </c>
      <c r="D418" s="214" t="s">
        <v>709</v>
      </c>
    </row>
    <row r="419" spans="1:4" ht="27.75" customHeight="1" x14ac:dyDescent="0.25">
      <c r="A419" s="203" t="s">
        <v>9505</v>
      </c>
      <c r="B419" s="213" t="s">
        <v>9467</v>
      </c>
      <c r="C419" s="214" t="s">
        <v>709</v>
      </c>
      <c r="D419" s="214" t="s">
        <v>709</v>
      </c>
    </row>
    <row r="420" spans="1:4" ht="27.75" customHeight="1" x14ac:dyDescent="0.25">
      <c r="A420" s="203" t="s">
        <v>9506</v>
      </c>
      <c r="B420" s="213" t="s">
        <v>9468</v>
      </c>
      <c r="C420" s="214" t="s">
        <v>709</v>
      </c>
      <c r="D420" s="214" t="s">
        <v>709</v>
      </c>
    </row>
    <row r="421" spans="1:4" ht="27.75" customHeight="1" x14ac:dyDescent="0.25">
      <c r="A421" s="203" t="s">
        <v>9507</v>
      </c>
      <c r="B421" s="213" t="s">
        <v>9468</v>
      </c>
      <c r="C421" s="214" t="s">
        <v>709</v>
      </c>
      <c r="D421" s="214" t="s">
        <v>709</v>
      </c>
    </row>
    <row r="422" spans="1:4" ht="27.75" customHeight="1" x14ac:dyDescent="0.25">
      <c r="A422" s="203" t="s">
        <v>9508</v>
      </c>
      <c r="B422" s="213" t="s">
        <v>9468</v>
      </c>
      <c r="C422" s="214" t="s">
        <v>709</v>
      </c>
      <c r="D422" s="214" t="s">
        <v>709</v>
      </c>
    </row>
    <row r="423" spans="1:4" ht="27.75" customHeight="1" x14ac:dyDescent="0.25">
      <c r="A423" s="203" t="s">
        <v>9508</v>
      </c>
      <c r="B423" s="213" t="s">
        <v>9468</v>
      </c>
      <c r="C423" s="214" t="s">
        <v>709</v>
      </c>
      <c r="D423" s="214" t="s">
        <v>709</v>
      </c>
    </row>
    <row r="424" spans="1:4" ht="27.75" customHeight="1" x14ac:dyDescent="0.25">
      <c r="A424" s="203" t="s">
        <v>9509</v>
      </c>
      <c r="B424" s="213" t="s">
        <v>9468</v>
      </c>
      <c r="C424" s="214" t="s">
        <v>709</v>
      </c>
      <c r="D424" s="214" t="s">
        <v>709</v>
      </c>
    </row>
    <row r="425" spans="1:4" ht="27.75" customHeight="1" x14ac:dyDescent="0.25">
      <c r="A425" s="203" t="s">
        <v>9509</v>
      </c>
      <c r="B425" s="213" t="s">
        <v>9468</v>
      </c>
      <c r="C425" s="214" t="s">
        <v>709</v>
      </c>
      <c r="D425" s="214" t="s">
        <v>709</v>
      </c>
    </row>
    <row r="426" spans="1:4" ht="27.75" customHeight="1" x14ac:dyDescent="0.25">
      <c r="A426" s="203" t="s">
        <v>9510</v>
      </c>
      <c r="B426" s="213" t="s">
        <v>9202</v>
      </c>
      <c r="C426" s="214" t="s">
        <v>709</v>
      </c>
      <c r="D426" s="214" t="s">
        <v>709</v>
      </c>
    </row>
    <row r="427" spans="1:4" ht="27.75" customHeight="1" x14ac:dyDescent="0.25">
      <c r="A427" s="203" t="s">
        <v>9499</v>
      </c>
      <c r="B427" s="213" t="s">
        <v>9467</v>
      </c>
      <c r="C427" s="214">
        <v>2.3973447611759369</v>
      </c>
      <c r="D427" s="214" t="s">
        <v>709</v>
      </c>
    </row>
    <row r="428" spans="1:4" ht="27.75" customHeight="1" x14ac:dyDescent="0.25">
      <c r="A428" s="203" t="s">
        <v>9511</v>
      </c>
      <c r="B428" s="213" t="s">
        <v>9202</v>
      </c>
      <c r="C428" s="214" t="s">
        <v>709</v>
      </c>
      <c r="D428" s="214" t="s">
        <v>709</v>
      </c>
    </row>
    <row r="429" spans="1:4" ht="27.75" customHeight="1" x14ac:dyDescent="0.25">
      <c r="A429" s="203" t="s">
        <v>9512</v>
      </c>
      <c r="B429" s="213" t="s">
        <v>9202</v>
      </c>
      <c r="C429" s="214" t="s">
        <v>709</v>
      </c>
      <c r="D429" s="214" t="s">
        <v>709</v>
      </c>
    </row>
    <row r="430" spans="1:4" ht="27.75" customHeight="1" x14ac:dyDescent="0.25">
      <c r="A430" s="203" t="s">
        <v>9513</v>
      </c>
      <c r="B430" s="213" t="s">
        <v>9468</v>
      </c>
      <c r="C430" s="214" t="s">
        <v>709</v>
      </c>
      <c r="D430" s="214" t="s">
        <v>709</v>
      </c>
    </row>
    <row r="431" spans="1:4" ht="27.75" customHeight="1" x14ac:dyDescent="0.25">
      <c r="A431" s="203" t="s">
        <v>9514</v>
      </c>
      <c r="B431" s="213" t="s">
        <v>9467</v>
      </c>
      <c r="C431" s="214" t="s">
        <v>709</v>
      </c>
      <c r="D431" s="214" t="s">
        <v>709</v>
      </c>
    </row>
    <row r="432" spans="1:4" ht="27.75" customHeight="1" x14ac:dyDescent="0.25">
      <c r="A432" s="203" t="s">
        <v>9515</v>
      </c>
      <c r="B432" s="213" t="s">
        <v>9202</v>
      </c>
      <c r="C432" s="214" t="s">
        <v>709</v>
      </c>
      <c r="D432" s="214" t="s">
        <v>709</v>
      </c>
    </row>
    <row r="433" spans="1:4" ht="27.75" customHeight="1" x14ac:dyDescent="0.25">
      <c r="A433" s="203" t="s">
        <v>9516</v>
      </c>
      <c r="B433" s="213" t="s">
        <v>9468</v>
      </c>
      <c r="C433" s="214" t="s">
        <v>709</v>
      </c>
      <c r="D433" s="214" t="s">
        <v>709</v>
      </c>
    </row>
    <row r="434" spans="1:4" ht="27.75" customHeight="1" x14ac:dyDescent="0.25">
      <c r="A434" s="203" t="s">
        <v>9517</v>
      </c>
      <c r="B434" s="213" t="s">
        <v>9467</v>
      </c>
      <c r="C434" s="214" t="s">
        <v>709</v>
      </c>
      <c r="D434" s="214" t="s">
        <v>709</v>
      </c>
    </row>
    <row r="435" spans="1:4" ht="27.75" customHeight="1" x14ac:dyDescent="0.25">
      <c r="A435" s="203" t="s">
        <v>9518</v>
      </c>
      <c r="B435" s="213" t="s">
        <v>9202</v>
      </c>
      <c r="C435" s="214" t="s">
        <v>709</v>
      </c>
      <c r="D435" s="214" t="s">
        <v>709</v>
      </c>
    </row>
    <row r="436" spans="1:4" ht="27.75" customHeight="1" x14ac:dyDescent="0.25">
      <c r="A436" s="203" t="s">
        <v>9474</v>
      </c>
      <c r="B436" s="213" t="s">
        <v>9467</v>
      </c>
      <c r="C436" s="214" t="s">
        <v>709</v>
      </c>
      <c r="D436" s="214" t="s">
        <v>709</v>
      </c>
    </row>
    <row r="437" spans="1:4" ht="27.75" customHeight="1" x14ac:dyDescent="0.25">
      <c r="A437" s="203" t="s">
        <v>9519</v>
      </c>
      <c r="B437" s="213" t="s">
        <v>9202</v>
      </c>
      <c r="C437" s="214" t="s">
        <v>709</v>
      </c>
      <c r="D437" s="214" t="s">
        <v>709</v>
      </c>
    </row>
    <row r="438" spans="1:4" ht="27.75" customHeight="1" x14ac:dyDescent="0.25">
      <c r="A438" s="203" t="s">
        <v>9520</v>
      </c>
      <c r="B438" s="213" t="s">
        <v>9467</v>
      </c>
      <c r="C438" s="214" t="s">
        <v>709</v>
      </c>
      <c r="D438" s="214" t="s">
        <v>709</v>
      </c>
    </row>
    <row r="439" spans="1:4" ht="27.75" customHeight="1" x14ac:dyDescent="0.25">
      <c r="A439" s="203" t="s">
        <v>9521</v>
      </c>
      <c r="B439" s="213" t="s">
        <v>709</v>
      </c>
      <c r="C439" s="214">
        <v>1.6285493649471938</v>
      </c>
      <c r="D439" s="214" t="s">
        <v>709</v>
      </c>
    </row>
    <row r="440" spans="1:4" ht="27.75" customHeight="1" x14ac:dyDescent="0.25">
      <c r="A440" s="203" t="s">
        <v>9522</v>
      </c>
      <c r="B440" s="213" t="s">
        <v>709</v>
      </c>
      <c r="C440" s="214" t="s">
        <v>709</v>
      </c>
      <c r="D440" s="214" t="s">
        <v>709</v>
      </c>
    </row>
    <row r="441" spans="1:4" ht="27.75" customHeight="1" x14ac:dyDescent="0.25">
      <c r="A441" s="203" t="s">
        <v>9523</v>
      </c>
      <c r="B441" s="213" t="s">
        <v>709</v>
      </c>
      <c r="C441" s="214">
        <v>0.29863101313693918</v>
      </c>
      <c r="D441" s="214" t="s">
        <v>709</v>
      </c>
    </row>
    <row r="442" spans="1:4" ht="27.75" customHeight="1" x14ac:dyDescent="0.25">
      <c r="A442" s="203" t="s">
        <v>9522</v>
      </c>
      <c r="B442" s="213" t="s">
        <v>709</v>
      </c>
      <c r="C442" s="214" t="s">
        <v>709</v>
      </c>
      <c r="D442" s="214" t="s">
        <v>709</v>
      </c>
    </row>
    <row r="443" spans="1:4" ht="27.75" customHeight="1" x14ac:dyDescent="0.25">
      <c r="A443" s="203" t="s">
        <v>9524</v>
      </c>
      <c r="B443" s="213" t="s">
        <v>9521</v>
      </c>
      <c r="C443" s="214">
        <v>3.2827592212511143</v>
      </c>
      <c r="D443" s="214" t="s">
        <v>709</v>
      </c>
    </row>
    <row r="444" spans="1:4" ht="27.75" customHeight="1" x14ac:dyDescent="0.25">
      <c r="A444" s="203" t="s">
        <v>9524</v>
      </c>
      <c r="B444" s="213" t="s">
        <v>9521</v>
      </c>
      <c r="C444" s="214">
        <v>3.2827592212511143</v>
      </c>
      <c r="D444" s="214" t="s">
        <v>709</v>
      </c>
    </row>
    <row r="445" spans="1:4" ht="27.75" customHeight="1" x14ac:dyDescent="0.25">
      <c r="A445" s="203" t="s">
        <v>9525</v>
      </c>
      <c r="B445" s="213" t="s">
        <v>9521</v>
      </c>
      <c r="C445" s="214" t="s">
        <v>709</v>
      </c>
      <c r="D445" s="214" t="s">
        <v>709</v>
      </c>
    </row>
    <row r="446" spans="1:4" ht="27.75" customHeight="1" x14ac:dyDescent="0.25">
      <c r="A446" s="203" t="s">
        <v>9526</v>
      </c>
      <c r="B446" s="213" t="s">
        <v>9521</v>
      </c>
      <c r="C446" s="214" t="s">
        <v>709</v>
      </c>
      <c r="D446" s="214" t="s">
        <v>709</v>
      </c>
    </row>
    <row r="447" spans="1:4" ht="27.75" customHeight="1" x14ac:dyDescent="0.25">
      <c r="A447" s="203" t="s">
        <v>9527</v>
      </c>
      <c r="B447" s="213" t="s">
        <v>9521</v>
      </c>
      <c r="C447" s="214" t="s">
        <v>709</v>
      </c>
      <c r="D447" s="214" t="s">
        <v>709</v>
      </c>
    </row>
    <row r="448" spans="1:4" ht="27.75" customHeight="1" x14ac:dyDescent="0.25">
      <c r="A448" s="203" t="s">
        <v>9528</v>
      </c>
      <c r="B448" s="213" t="s">
        <v>9521</v>
      </c>
      <c r="C448" s="214" t="s">
        <v>709</v>
      </c>
      <c r="D448" s="214" t="s">
        <v>709</v>
      </c>
    </row>
    <row r="449" spans="1:4" ht="27.75" customHeight="1" x14ac:dyDescent="0.25">
      <c r="A449" s="203" t="s">
        <v>9529</v>
      </c>
      <c r="B449" s="213" t="s">
        <v>9523</v>
      </c>
      <c r="C449" s="214" t="s">
        <v>709</v>
      </c>
      <c r="D449" s="214" t="s">
        <v>709</v>
      </c>
    </row>
    <row r="450" spans="1:4" ht="27.75" customHeight="1" x14ac:dyDescent="0.25">
      <c r="A450" s="203" t="s">
        <v>9530</v>
      </c>
      <c r="B450" s="213" t="s">
        <v>9523</v>
      </c>
      <c r="C450" s="214" t="s">
        <v>709</v>
      </c>
      <c r="D450" s="214" t="s">
        <v>709</v>
      </c>
    </row>
    <row r="451" spans="1:4" ht="27.75" customHeight="1" x14ac:dyDescent="0.25">
      <c r="A451" s="203" t="s">
        <v>9531</v>
      </c>
      <c r="B451" s="213" t="s">
        <v>9521</v>
      </c>
      <c r="C451" s="214" t="s">
        <v>709</v>
      </c>
      <c r="D451" s="214" t="s">
        <v>709</v>
      </c>
    </row>
    <row r="452" spans="1:4" ht="27.75" customHeight="1" x14ac:dyDescent="0.25">
      <c r="A452" s="203" t="s">
        <v>9532</v>
      </c>
      <c r="B452" s="213" t="s">
        <v>9521</v>
      </c>
      <c r="C452" s="214" t="s">
        <v>709</v>
      </c>
      <c r="D452" s="214" t="s">
        <v>709</v>
      </c>
    </row>
    <row r="453" spans="1:4" ht="27.75" customHeight="1" x14ac:dyDescent="0.25">
      <c r="A453" s="203" t="s">
        <v>9533</v>
      </c>
      <c r="B453" s="213" t="s">
        <v>9522</v>
      </c>
      <c r="C453" s="214" t="s">
        <v>709</v>
      </c>
      <c r="D453" s="214" t="s">
        <v>709</v>
      </c>
    </row>
    <row r="454" spans="1:4" ht="27.75" customHeight="1" x14ac:dyDescent="0.25">
      <c r="A454" s="203" t="s">
        <v>9533</v>
      </c>
      <c r="B454" s="213" t="s">
        <v>9522</v>
      </c>
      <c r="C454" s="214" t="s">
        <v>709</v>
      </c>
      <c r="D454" s="214" t="s">
        <v>709</v>
      </c>
    </row>
    <row r="455" spans="1:4" ht="27.75" customHeight="1" x14ac:dyDescent="0.25">
      <c r="A455" s="203" t="s">
        <v>9534</v>
      </c>
      <c r="B455" s="213" t="s">
        <v>9521</v>
      </c>
      <c r="C455" s="214" t="s">
        <v>709</v>
      </c>
      <c r="D455" s="214" t="s">
        <v>709</v>
      </c>
    </row>
    <row r="456" spans="1:4" ht="27.75" customHeight="1" x14ac:dyDescent="0.25">
      <c r="A456" s="203" t="s">
        <v>9535</v>
      </c>
      <c r="B456" s="213" t="s">
        <v>9524</v>
      </c>
      <c r="C456" s="214">
        <v>4.2057898016188533</v>
      </c>
      <c r="D456" s="214" t="s">
        <v>709</v>
      </c>
    </row>
    <row r="457" spans="1:4" ht="27.75" customHeight="1" x14ac:dyDescent="0.25">
      <c r="A457" s="203" t="s">
        <v>9536</v>
      </c>
      <c r="B457" s="213" t="s">
        <v>9522</v>
      </c>
      <c r="C457" s="214" t="s">
        <v>709</v>
      </c>
      <c r="D457" s="214" t="s">
        <v>709</v>
      </c>
    </row>
    <row r="458" spans="1:4" ht="27.75" customHeight="1" x14ac:dyDescent="0.25">
      <c r="A458" s="203" t="s">
        <v>9537</v>
      </c>
      <c r="B458" s="213" t="s">
        <v>9524</v>
      </c>
      <c r="C458" s="214">
        <v>3.2582246738912377</v>
      </c>
      <c r="D458" s="214" t="s">
        <v>709</v>
      </c>
    </row>
    <row r="459" spans="1:4" ht="27.75" customHeight="1" x14ac:dyDescent="0.25">
      <c r="A459" s="203" t="s">
        <v>9538</v>
      </c>
      <c r="B459" s="213" t="s">
        <v>9524</v>
      </c>
      <c r="C459" s="214">
        <v>10.965089247065162</v>
      </c>
      <c r="D459" s="214" t="s">
        <v>709</v>
      </c>
    </row>
    <row r="460" spans="1:4" ht="27.75" customHeight="1" x14ac:dyDescent="0.25">
      <c r="A460" s="203" t="s">
        <v>9539</v>
      </c>
      <c r="B460" s="213" t="s">
        <v>9524</v>
      </c>
      <c r="C460" s="214" t="s">
        <v>709</v>
      </c>
      <c r="D460" s="214" t="s">
        <v>709</v>
      </c>
    </row>
    <row r="461" spans="1:4" ht="27.75" customHeight="1" x14ac:dyDescent="0.25">
      <c r="A461" s="203" t="s">
        <v>9540</v>
      </c>
      <c r="B461" s="213" t="s">
        <v>9524</v>
      </c>
      <c r="C461" s="214" t="s">
        <v>709</v>
      </c>
      <c r="D461" s="214" t="s">
        <v>709</v>
      </c>
    </row>
    <row r="462" spans="1:4" ht="27.75" customHeight="1" x14ac:dyDescent="0.25">
      <c r="A462" s="203" t="s">
        <v>9541</v>
      </c>
      <c r="B462" s="213" t="s">
        <v>9523</v>
      </c>
      <c r="C462" s="214">
        <v>11.571785071954404</v>
      </c>
      <c r="D462" s="214" t="s">
        <v>709</v>
      </c>
    </row>
    <row r="463" spans="1:4" ht="27.75" customHeight="1" x14ac:dyDescent="0.25">
      <c r="A463" s="203" t="s">
        <v>9541</v>
      </c>
      <c r="B463" s="213" t="s">
        <v>9523</v>
      </c>
      <c r="C463" s="214">
        <v>11.571785071954404</v>
      </c>
      <c r="D463" s="214" t="s">
        <v>709</v>
      </c>
    </row>
    <row r="464" spans="1:4" ht="27.75" customHeight="1" x14ac:dyDescent="0.25">
      <c r="A464" s="203" t="s">
        <v>9542</v>
      </c>
      <c r="B464" s="213" t="s">
        <v>9524</v>
      </c>
      <c r="C464" s="214">
        <v>3.8102539084826135</v>
      </c>
      <c r="D464" s="214" t="s">
        <v>709</v>
      </c>
    </row>
    <row r="465" spans="1:4" ht="27.75" customHeight="1" x14ac:dyDescent="0.25">
      <c r="A465" s="203" t="s">
        <v>9543</v>
      </c>
      <c r="B465" s="213" t="s">
        <v>9521</v>
      </c>
      <c r="C465" s="214" t="s">
        <v>709</v>
      </c>
      <c r="D465" s="214" t="s">
        <v>709</v>
      </c>
    </row>
    <row r="466" spans="1:4" ht="27.75" customHeight="1" x14ac:dyDescent="0.25">
      <c r="A466" s="203" t="s">
        <v>9544</v>
      </c>
      <c r="B466" s="213" t="s">
        <v>9521</v>
      </c>
      <c r="C466" s="214" t="s">
        <v>709</v>
      </c>
      <c r="D466" s="214" t="s">
        <v>709</v>
      </c>
    </row>
    <row r="467" spans="1:4" ht="27.75" customHeight="1" x14ac:dyDescent="0.25">
      <c r="A467" s="203" t="s">
        <v>9545</v>
      </c>
      <c r="B467" s="213" t="s">
        <v>9524</v>
      </c>
      <c r="C467" s="214" t="s">
        <v>709</v>
      </c>
      <c r="D467" s="214" t="s">
        <v>709</v>
      </c>
    </row>
    <row r="468" spans="1:4" ht="27.75" customHeight="1" x14ac:dyDescent="0.25">
      <c r="A468" s="203" t="s">
        <v>9546</v>
      </c>
      <c r="B468" s="213" t="s">
        <v>9522</v>
      </c>
      <c r="C468" s="214" t="s">
        <v>709</v>
      </c>
      <c r="D468" s="214" t="s">
        <v>709</v>
      </c>
    </row>
    <row r="469" spans="1:4" ht="27.75" customHeight="1" x14ac:dyDescent="0.25">
      <c r="A469" s="203" t="s">
        <v>9546</v>
      </c>
      <c r="B469" s="213" t="s">
        <v>9522</v>
      </c>
      <c r="C469" s="214" t="s">
        <v>709</v>
      </c>
      <c r="D469" s="214" t="s">
        <v>709</v>
      </c>
    </row>
    <row r="470" spans="1:4" ht="27.75" customHeight="1" x14ac:dyDescent="0.25">
      <c r="A470" s="203" t="s">
        <v>9544</v>
      </c>
      <c r="B470" s="213" t="s">
        <v>9521</v>
      </c>
      <c r="C470" s="214" t="s">
        <v>709</v>
      </c>
      <c r="D470" s="214" t="s">
        <v>709</v>
      </c>
    </row>
    <row r="471" spans="1:4" ht="27.75" customHeight="1" x14ac:dyDescent="0.25">
      <c r="A471" s="203" t="s">
        <v>9547</v>
      </c>
      <c r="B471" s="213" t="s">
        <v>9523</v>
      </c>
      <c r="C471" s="214" t="s">
        <v>709</v>
      </c>
      <c r="D471" s="214" t="s">
        <v>709</v>
      </c>
    </row>
    <row r="472" spans="1:4" ht="27.75" customHeight="1" x14ac:dyDescent="0.25">
      <c r="A472" s="203" t="s">
        <v>9547</v>
      </c>
      <c r="B472" s="213" t="s">
        <v>9523</v>
      </c>
      <c r="C472" s="214" t="s">
        <v>709</v>
      </c>
      <c r="D472" s="214" t="s">
        <v>709</v>
      </c>
    </row>
    <row r="473" spans="1:4" ht="27.75" customHeight="1" x14ac:dyDescent="0.25">
      <c r="A473" s="203" t="s">
        <v>9547</v>
      </c>
      <c r="B473" s="213" t="s">
        <v>9523</v>
      </c>
      <c r="C473" s="214" t="s">
        <v>709</v>
      </c>
      <c r="D473" s="214" t="s">
        <v>709</v>
      </c>
    </row>
    <row r="474" spans="1:4" ht="27.75" customHeight="1" x14ac:dyDescent="0.25">
      <c r="A474" s="203" t="s">
        <v>9547</v>
      </c>
      <c r="B474" s="213" t="s">
        <v>9523</v>
      </c>
      <c r="C474" s="214" t="s">
        <v>709</v>
      </c>
      <c r="D474" s="214" t="s">
        <v>709</v>
      </c>
    </row>
    <row r="475" spans="1:4" ht="27.75" customHeight="1" x14ac:dyDescent="0.25">
      <c r="A475" s="203" t="s">
        <v>9548</v>
      </c>
      <c r="B475" s="213" t="s">
        <v>9525</v>
      </c>
      <c r="C475" s="214" t="s">
        <v>709</v>
      </c>
      <c r="D475" s="214" t="s">
        <v>709</v>
      </c>
    </row>
    <row r="476" spans="1:4" ht="27.75" customHeight="1" x14ac:dyDescent="0.25">
      <c r="A476" s="203" t="s">
        <v>9549</v>
      </c>
      <c r="B476" s="213" t="s">
        <v>9526</v>
      </c>
      <c r="C476" s="214" t="s">
        <v>709</v>
      </c>
      <c r="D476" s="214" t="s">
        <v>709</v>
      </c>
    </row>
    <row r="477" spans="1:4" ht="27.75" customHeight="1" x14ac:dyDescent="0.25">
      <c r="A477" s="203" t="s">
        <v>9550</v>
      </c>
      <c r="B477" s="213" t="s">
        <v>9527</v>
      </c>
      <c r="C477" s="214" t="s">
        <v>709</v>
      </c>
      <c r="D477" s="214" t="s">
        <v>709</v>
      </c>
    </row>
    <row r="478" spans="1:4" ht="27.75" customHeight="1" x14ac:dyDescent="0.25">
      <c r="A478" s="203" t="s">
        <v>9551</v>
      </c>
      <c r="B478" s="213" t="s">
        <v>9522</v>
      </c>
      <c r="C478" s="214" t="s">
        <v>709</v>
      </c>
      <c r="D478" s="214" t="s">
        <v>709</v>
      </c>
    </row>
    <row r="479" spans="1:4" ht="27.75" customHeight="1" x14ac:dyDescent="0.25">
      <c r="A479" s="203" t="s">
        <v>9551</v>
      </c>
      <c r="B479" s="213" t="s">
        <v>9522</v>
      </c>
      <c r="C479" s="214" t="s">
        <v>709</v>
      </c>
      <c r="D479" s="214" t="s">
        <v>709</v>
      </c>
    </row>
    <row r="480" spans="1:4" ht="27.75" customHeight="1" x14ac:dyDescent="0.25">
      <c r="A480" s="203" t="s">
        <v>9552</v>
      </c>
      <c r="B480" s="213" t="s">
        <v>9522</v>
      </c>
      <c r="C480" s="214" t="s">
        <v>709</v>
      </c>
      <c r="D480" s="214" t="s">
        <v>709</v>
      </c>
    </row>
    <row r="481" spans="1:4" ht="27.75" customHeight="1" x14ac:dyDescent="0.25">
      <c r="A481" s="203" t="s">
        <v>9552</v>
      </c>
      <c r="B481" s="213" t="s">
        <v>9522</v>
      </c>
      <c r="C481" s="214" t="s">
        <v>709</v>
      </c>
      <c r="D481" s="214" t="s">
        <v>709</v>
      </c>
    </row>
    <row r="482" spans="1:4" ht="27.75" customHeight="1" x14ac:dyDescent="0.25">
      <c r="A482" s="203" t="s">
        <v>9553</v>
      </c>
      <c r="B482" s="213" t="s">
        <v>9523</v>
      </c>
      <c r="C482" s="214" t="s">
        <v>709</v>
      </c>
      <c r="D482" s="214" t="s">
        <v>709</v>
      </c>
    </row>
    <row r="483" spans="1:4" ht="27.75" customHeight="1" x14ac:dyDescent="0.25">
      <c r="A483" s="203" t="s">
        <v>9553</v>
      </c>
      <c r="B483" s="213" t="s">
        <v>9523</v>
      </c>
      <c r="C483" s="214" t="s">
        <v>709</v>
      </c>
      <c r="D483" s="214" t="s">
        <v>709</v>
      </c>
    </row>
    <row r="484" spans="1:4" ht="27.75" customHeight="1" x14ac:dyDescent="0.25">
      <c r="A484" s="203" t="s">
        <v>9554</v>
      </c>
      <c r="B484" s="213" t="s">
        <v>9522</v>
      </c>
      <c r="C484" s="214">
        <v>7.6163234959923107</v>
      </c>
      <c r="D484" s="214" t="s">
        <v>709</v>
      </c>
    </row>
    <row r="485" spans="1:4" ht="27.75" customHeight="1" x14ac:dyDescent="0.25">
      <c r="A485" s="203" t="s">
        <v>9554</v>
      </c>
      <c r="B485" s="213" t="s">
        <v>9522</v>
      </c>
      <c r="C485" s="214">
        <v>7.6163234959923107</v>
      </c>
      <c r="D485" s="214" t="s">
        <v>709</v>
      </c>
    </row>
    <row r="486" spans="1:4" ht="27.75" customHeight="1" x14ac:dyDescent="0.25">
      <c r="A486" s="203" t="s">
        <v>9554</v>
      </c>
      <c r="B486" s="213" t="s">
        <v>9522</v>
      </c>
      <c r="C486" s="214">
        <v>7.6163234959923107</v>
      </c>
      <c r="D486" s="214" t="s">
        <v>709</v>
      </c>
    </row>
    <row r="487" spans="1:4" ht="27.75" customHeight="1" x14ac:dyDescent="0.25">
      <c r="A487" s="203" t="s">
        <v>9555</v>
      </c>
      <c r="B487" s="213" t="s">
        <v>9521</v>
      </c>
      <c r="C487" s="214">
        <v>10.054463960927244</v>
      </c>
      <c r="D487" s="214" t="s">
        <v>709</v>
      </c>
    </row>
    <row r="488" spans="1:4" ht="27.75" customHeight="1" x14ac:dyDescent="0.25">
      <c r="A488" s="203" t="s">
        <v>9555</v>
      </c>
      <c r="B488" s="213" t="s">
        <v>9521</v>
      </c>
      <c r="C488" s="214">
        <v>10.054463960927244</v>
      </c>
      <c r="D488" s="214" t="s">
        <v>709</v>
      </c>
    </row>
    <row r="489" spans="1:4" ht="27.75" customHeight="1" x14ac:dyDescent="0.25">
      <c r="A489" s="203" t="s">
        <v>9556</v>
      </c>
      <c r="B489" s="213" t="s">
        <v>9522</v>
      </c>
      <c r="C489" s="214" t="s">
        <v>709</v>
      </c>
      <c r="D489" s="214" t="s">
        <v>709</v>
      </c>
    </row>
    <row r="490" spans="1:4" ht="27.75" customHeight="1" x14ac:dyDescent="0.25">
      <c r="A490" s="203" t="s">
        <v>9557</v>
      </c>
      <c r="B490" s="213" t="s">
        <v>9521</v>
      </c>
      <c r="C490" s="214" t="s">
        <v>709</v>
      </c>
      <c r="D490" s="214" t="s">
        <v>709</v>
      </c>
    </row>
    <row r="491" spans="1:4" ht="27.75" customHeight="1" x14ac:dyDescent="0.25">
      <c r="A491" s="203" t="s">
        <v>9558</v>
      </c>
      <c r="B491" s="213" t="s">
        <v>9521</v>
      </c>
      <c r="C491" s="214" t="s">
        <v>709</v>
      </c>
      <c r="D491" s="214" t="s">
        <v>709</v>
      </c>
    </row>
    <row r="492" spans="1:4" ht="27.75" customHeight="1" x14ac:dyDescent="0.25">
      <c r="A492" s="203" t="s">
        <v>9558</v>
      </c>
      <c r="B492" s="213" t="s">
        <v>9521</v>
      </c>
      <c r="C492" s="214" t="s">
        <v>709</v>
      </c>
      <c r="D492" s="214" t="s">
        <v>709</v>
      </c>
    </row>
    <row r="493" spans="1:4" ht="27.75" customHeight="1" x14ac:dyDescent="0.25">
      <c r="A493" s="203" t="s">
        <v>9543</v>
      </c>
      <c r="B493" s="213" t="s">
        <v>9521</v>
      </c>
      <c r="C493" s="214" t="s">
        <v>709</v>
      </c>
      <c r="D493" s="214" t="s">
        <v>709</v>
      </c>
    </row>
    <row r="494" spans="1:4" ht="27.75" customHeight="1" x14ac:dyDescent="0.25">
      <c r="A494" s="203" t="s">
        <v>9559</v>
      </c>
      <c r="B494" s="213" t="s">
        <v>9522</v>
      </c>
      <c r="C494" s="214" t="s">
        <v>709</v>
      </c>
      <c r="D494" s="214" t="s">
        <v>709</v>
      </c>
    </row>
    <row r="495" spans="1:4" ht="27.75" customHeight="1" x14ac:dyDescent="0.25">
      <c r="A495" s="203" t="s">
        <v>9559</v>
      </c>
      <c r="B495" s="213" t="s">
        <v>9522</v>
      </c>
      <c r="C495" s="214" t="s">
        <v>709</v>
      </c>
      <c r="D495" s="214" t="s">
        <v>709</v>
      </c>
    </row>
    <row r="496" spans="1:4" ht="27.75" customHeight="1" x14ac:dyDescent="0.25">
      <c r="A496" s="203" t="s">
        <v>9560</v>
      </c>
      <c r="B496" s="213" t="s">
        <v>9522</v>
      </c>
      <c r="C496" s="214" t="s">
        <v>709</v>
      </c>
      <c r="D496" s="214" t="s">
        <v>709</v>
      </c>
    </row>
    <row r="497" spans="1:4" ht="27.75" customHeight="1" x14ac:dyDescent="0.25">
      <c r="A497" s="203" t="s">
        <v>9561</v>
      </c>
      <c r="B497" s="213" t="s">
        <v>9521</v>
      </c>
      <c r="C497" s="214">
        <v>9.1836803863909875</v>
      </c>
      <c r="D497" s="214" t="s">
        <v>709</v>
      </c>
    </row>
    <row r="498" spans="1:4" ht="27.75" customHeight="1" x14ac:dyDescent="0.25">
      <c r="A498" s="203" t="s">
        <v>9562</v>
      </c>
      <c r="B498" s="213" t="s">
        <v>9521</v>
      </c>
      <c r="C498" s="214" t="s">
        <v>709</v>
      </c>
      <c r="D498" s="214" t="s">
        <v>709</v>
      </c>
    </row>
    <row r="499" spans="1:4" ht="27.75" customHeight="1" x14ac:dyDescent="0.25">
      <c r="A499" s="203" t="s">
        <v>9563</v>
      </c>
      <c r="B499" s="213" t="s">
        <v>9524</v>
      </c>
      <c r="C499" s="214" t="s">
        <v>709</v>
      </c>
      <c r="D499" s="214" t="s">
        <v>709</v>
      </c>
    </row>
    <row r="500" spans="1:4" ht="27.75" customHeight="1" x14ac:dyDescent="0.25">
      <c r="A500" s="203" t="s">
        <v>9557</v>
      </c>
      <c r="B500" s="213" t="s">
        <v>9521</v>
      </c>
      <c r="C500" s="214" t="s">
        <v>709</v>
      </c>
      <c r="D500" s="214" t="s">
        <v>709</v>
      </c>
    </row>
    <row r="501" spans="1:4" ht="27.75" customHeight="1" x14ac:dyDescent="0.25">
      <c r="A501" s="203" t="s">
        <v>9564</v>
      </c>
      <c r="B501" s="213" t="s">
        <v>9523</v>
      </c>
      <c r="C501" s="214">
        <v>8.4960605820422241</v>
      </c>
      <c r="D501" s="214" t="s">
        <v>709</v>
      </c>
    </row>
    <row r="502" spans="1:4" ht="27.75" customHeight="1" x14ac:dyDescent="0.25">
      <c r="A502" s="203" t="s">
        <v>9564</v>
      </c>
      <c r="B502" s="213" t="s">
        <v>9523</v>
      </c>
      <c r="C502" s="214">
        <v>8.4960605820422241</v>
      </c>
      <c r="D502" s="214" t="s">
        <v>709</v>
      </c>
    </row>
    <row r="503" spans="1:4" ht="27.75" customHeight="1" x14ac:dyDescent="0.25">
      <c r="A503" s="203" t="s">
        <v>9564</v>
      </c>
      <c r="B503" s="213" t="s">
        <v>9523</v>
      </c>
      <c r="C503" s="214">
        <v>8.4960605820422241</v>
      </c>
      <c r="D503" s="214" t="s">
        <v>709</v>
      </c>
    </row>
    <row r="504" spans="1:4" ht="27.75" customHeight="1" x14ac:dyDescent="0.25">
      <c r="A504" s="203" t="s">
        <v>9565</v>
      </c>
      <c r="B504" s="213" t="s">
        <v>9523</v>
      </c>
      <c r="C504" s="214" t="s">
        <v>709</v>
      </c>
      <c r="D504" s="214" t="s">
        <v>709</v>
      </c>
    </row>
    <row r="505" spans="1:4" ht="27.75" customHeight="1" x14ac:dyDescent="0.25">
      <c r="A505" s="203" t="s">
        <v>9565</v>
      </c>
      <c r="B505" s="213" t="s">
        <v>9523</v>
      </c>
      <c r="C505" s="214" t="s">
        <v>709</v>
      </c>
      <c r="D505" s="214" t="s">
        <v>709</v>
      </c>
    </row>
    <row r="506" spans="1:4" ht="27.75" customHeight="1" x14ac:dyDescent="0.25">
      <c r="A506" s="203" t="s">
        <v>9566</v>
      </c>
      <c r="B506" s="213" t="s">
        <v>9528</v>
      </c>
      <c r="C506" s="214" t="s">
        <v>709</v>
      </c>
      <c r="D506" s="214" t="s">
        <v>709</v>
      </c>
    </row>
    <row r="507" spans="1:4" ht="27.75" customHeight="1" x14ac:dyDescent="0.25">
      <c r="A507" s="203" t="s">
        <v>9567</v>
      </c>
      <c r="B507" s="213" t="s">
        <v>9522</v>
      </c>
      <c r="C507" s="214" t="s">
        <v>709</v>
      </c>
      <c r="D507" s="214" t="s">
        <v>709</v>
      </c>
    </row>
    <row r="508" spans="1:4" ht="27.75" customHeight="1" x14ac:dyDescent="0.25">
      <c r="A508" s="203" t="s">
        <v>9568</v>
      </c>
      <c r="B508" s="213" t="s">
        <v>9523</v>
      </c>
      <c r="C508" s="214" t="s">
        <v>709</v>
      </c>
      <c r="D508" s="214" t="s">
        <v>709</v>
      </c>
    </row>
    <row r="509" spans="1:4" ht="27.75" customHeight="1" x14ac:dyDescent="0.25">
      <c r="A509" s="203" t="s">
        <v>9568</v>
      </c>
      <c r="B509" s="213" t="s">
        <v>9523</v>
      </c>
      <c r="C509" s="214" t="s">
        <v>709</v>
      </c>
      <c r="D509" s="214" t="s">
        <v>709</v>
      </c>
    </row>
    <row r="510" spans="1:4" ht="27.75" customHeight="1" x14ac:dyDescent="0.25">
      <c r="A510" s="203" t="s">
        <v>9556</v>
      </c>
      <c r="B510" s="213" t="s">
        <v>9522</v>
      </c>
      <c r="C510" s="214" t="s">
        <v>709</v>
      </c>
      <c r="D510" s="214" t="s">
        <v>709</v>
      </c>
    </row>
    <row r="511" spans="1:4" ht="27.75" customHeight="1" x14ac:dyDescent="0.25">
      <c r="A511" s="203" t="s">
        <v>9569</v>
      </c>
      <c r="B511" s="213" t="s">
        <v>9529</v>
      </c>
      <c r="C511" s="214" t="s">
        <v>709</v>
      </c>
      <c r="D511" s="214" t="s">
        <v>709</v>
      </c>
    </row>
    <row r="512" spans="1:4" ht="27.75" customHeight="1" x14ac:dyDescent="0.25">
      <c r="A512" s="203" t="s">
        <v>9570</v>
      </c>
      <c r="B512" s="213" t="s">
        <v>9530</v>
      </c>
      <c r="C512" s="214" t="s">
        <v>709</v>
      </c>
      <c r="D512" s="214" t="s">
        <v>709</v>
      </c>
    </row>
    <row r="513" spans="1:4" ht="27.75" customHeight="1" x14ac:dyDescent="0.25">
      <c r="A513" s="203" t="s">
        <v>9571</v>
      </c>
      <c r="B513" s="213" t="s">
        <v>9531</v>
      </c>
      <c r="C513" s="214" t="s">
        <v>709</v>
      </c>
      <c r="D513" s="214" t="s">
        <v>709</v>
      </c>
    </row>
    <row r="514" spans="1:4" ht="27.75" customHeight="1" x14ac:dyDescent="0.25">
      <c r="A514" s="203" t="s">
        <v>9572</v>
      </c>
      <c r="B514" s="213" t="s">
        <v>9522</v>
      </c>
      <c r="C514" s="214" t="s">
        <v>709</v>
      </c>
      <c r="D514" s="214" t="s">
        <v>709</v>
      </c>
    </row>
    <row r="515" spans="1:4" ht="27.75" customHeight="1" x14ac:dyDescent="0.25">
      <c r="A515" s="203" t="s">
        <v>9573</v>
      </c>
      <c r="B515" s="213" t="s">
        <v>9524</v>
      </c>
      <c r="C515" s="214" t="s">
        <v>709</v>
      </c>
      <c r="D515" s="214" t="s">
        <v>709</v>
      </c>
    </row>
    <row r="516" spans="1:4" ht="27.75" customHeight="1" x14ac:dyDescent="0.25">
      <c r="A516" s="203" t="s">
        <v>9574</v>
      </c>
      <c r="B516" s="213" t="s">
        <v>9521</v>
      </c>
      <c r="C516" s="214">
        <v>4.8097818991471719</v>
      </c>
      <c r="D516" s="214" t="s">
        <v>709</v>
      </c>
    </row>
    <row r="517" spans="1:4" ht="27.75" customHeight="1" x14ac:dyDescent="0.25">
      <c r="A517" s="203" t="s">
        <v>9574</v>
      </c>
      <c r="B517" s="213" t="s">
        <v>9521</v>
      </c>
      <c r="C517" s="214">
        <v>4.8097818991471719</v>
      </c>
      <c r="D517" s="214" t="s">
        <v>709</v>
      </c>
    </row>
    <row r="518" spans="1:4" ht="27.75" customHeight="1" x14ac:dyDescent="0.25">
      <c r="A518" s="203" t="s">
        <v>9574</v>
      </c>
      <c r="B518" s="213" t="s">
        <v>9521</v>
      </c>
      <c r="C518" s="214">
        <v>4.8097818991471719</v>
      </c>
      <c r="D518" s="214" t="s">
        <v>709</v>
      </c>
    </row>
    <row r="519" spans="1:4" ht="27.75" customHeight="1" x14ac:dyDescent="0.25">
      <c r="A519" s="203" t="s">
        <v>9575</v>
      </c>
      <c r="B519" s="213" t="s">
        <v>9523</v>
      </c>
      <c r="C519" s="214" t="s">
        <v>709</v>
      </c>
      <c r="D519" s="214" t="s">
        <v>709</v>
      </c>
    </row>
    <row r="520" spans="1:4" ht="27.75" customHeight="1" x14ac:dyDescent="0.25">
      <c r="A520" s="203" t="s">
        <v>9575</v>
      </c>
      <c r="B520" s="213" t="s">
        <v>9523</v>
      </c>
      <c r="C520" s="214" t="s">
        <v>709</v>
      </c>
      <c r="D520" s="214" t="s">
        <v>709</v>
      </c>
    </row>
    <row r="521" spans="1:4" ht="27.75" customHeight="1" x14ac:dyDescent="0.25">
      <c r="A521" s="203" t="s">
        <v>9575</v>
      </c>
      <c r="B521" s="213" t="s">
        <v>9523</v>
      </c>
      <c r="C521" s="214" t="s">
        <v>709</v>
      </c>
      <c r="D521" s="214" t="s">
        <v>709</v>
      </c>
    </row>
    <row r="522" spans="1:4" ht="27.75" customHeight="1" x14ac:dyDescent="0.25">
      <c r="A522" s="203" t="s">
        <v>9576</v>
      </c>
      <c r="B522" s="213" t="s">
        <v>9521</v>
      </c>
      <c r="C522" s="214" t="s">
        <v>709</v>
      </c>
      <c r="D522" s="214" t="s">
        <v>709</v>
      </c>
    </row>
    <row r="523" spans="1:4" ht="27.75" customHeight="1" x14ac:dyDescent="0.25">
      <c r="A523" s="203" t="s">
        <v>9577</v>
      </c>
      <c r="B523" s="213" t="s">
        <v>9524</v>
      </c>
      <c r="C523" s="214" t="s">
        <v>709</v>
      </c>
      <c r="D523" s="214" t="s">
        <v>709</v>
      </c>
    </row>
    <row r="524" spans="1:4" ht="27.75" customHeight="1" x14ac:dyDescent="0.25">
      <c r="A524" s="203" t="s">
        <v>9578</v>
      </c>
      <c r="B524" s="213" t="s">
        <v>9524</v>
      </c>
      <c r="C524" s="214" t="s">
        <v>709</v>
      </c>
      <c r="D524" s="214" t="s">
        <v>709</v>
      </c>
    </row>
    <row r="525" spans="1:4" ht="27.75" customHeight="1" x14ac:dyDescent="0.25">
      <c r="A525" s="203" t="s">
        <v>9579</v>
      </c>
      <c r="B525" s="213" t="s">
        <v>9524</v>
      </c>
      <c r="C525" s="214" t="s">
        <v>709</v>
      </c>
      <c r="D525" s="214" t="s">
        <v>709</v>
      </c>
    </row>
    <row r="526" spans="1:4" ht="27.75" customHeight="1" x14ac:dyDescent="0.25">
      <c r="A526" s="203" t="s">
        <v>9572</v>
      </c>
      <c r="B526" s="213" t="s">
        <v>9522</v>
      </c>
      <c r="C526" s="214" t="s">
        <v>709</v>
      </c>
      <c r="D526" s="214" t="s">
        <v>709</v>
      </c>
    </row>
    <row r="527" spans="1:4" ht="27.75" customHeight="1" x14ac:dyDescent="0.25">
      <c r="A527" s="203" t="s">
        <v>9572</v>
      </c>
      <c r="B527" s="213" t="s">
        <v>9522</v>
      </c>
      <c r="C527" s="214" t="s">
        <v>709</v>
      </c>
      <c r="D527" s="214" t="s">
        <v>709</v>
      </c>
    </row>
    <row r="528" spans="1:4" ht="27.75" customHeight="1" x14ac:dyDescent="0.25">
      <c r="A528" s="203" t="s">
        <v>9580</v>
      </c>
      <c r="B528" s="213" t="s">
        <v>9521</v>
      </c>
      <c r="C528" s="214" t="s">
        <v>709</v>
      </c>
      <c r="D528" s="214" t="s">
        <v>709</v>
      </c>
    </row>
    <row r="529" spans="1:4" ht="27.75" customHeight="1" x14ac:dyDescent="0.25">
      <c r="A529" s="203" t="s">
        <v>9581</v>
      </c>
      <c r="B529" s="213" t="s">
        <v>9523</v>
      </c>
      <c r="C529" s="214" t="s">
        <v>709</v>
      </c>
      <c r="D529" s="214" t="s">
        <v>709</v>
      </c>
    </row>
    <row r="530" spans="1:4" ht="27.75" customHeight="1" x14ac:dyDescent="0.25">
      <c r="A530" s="203" t="s">
        <v>9581</v>
      </c>
      <c r="B530" s="213" t="s">
        <v>9523</v>
      </c>
      <c r="C530" s="214" t="s">
        <v>709</v>
      </c>
      <c r="D530" s="214" t="s">
        <v>709</v>
      </c>
    </row>
    <row r="531" spans="1:4" ht="27.75" customHeight="1" x14ac:dyDescent="0.25">
      <c r="A531" s="203" t="s">
        <v>9582</v>
      </c>
      <c r="B531" s="213" t="s">
        <v>9523</v>
      </c>
      <c r="C531" s="214">
        <v>30.557443214424339</v>
      </c>
      <c r="D531" s="214" t="s">
        <v>709</v>
      </c>
    </row>
    <row r="532" spans="1:4" ht="27.75" customHeight="1" x14ac:dyDescent="0.25">
      <c r="A532" s="203" t="s">
        <v>9582</v>
      </c>
      <c r="B532" s="213" t="s">
        <v>9523</v>
      </c>
      <c r="C532" s="214">
        <v>30.557443214424339</v>
      </c>
      <c r="D532" s="214" t="s">
        <v>709</v>
      </c>
    </row>
    <row r="533" spans="1:4" ht="27.75" customHeight="1" x14ac:dyDescent="0.25">
      <c r="A533" s="203" t="s">
        <v>9581</v>
      </c>
      <c r="B533" s="213" t="s">
        <v>9523</v>
      </c>
      <c r="C533" s="214" t="s">
        <v>709</v>
      </c>
      <c r="D533" s="214" t="s">
        <v>709</v>
      </c>
    </row>
    <row r="534" spans="1:4" ht="27.75" customHeight="1" x14ac:dyDescent="0.25">
      <c r="A534" s="203" t="s">
        <v>9583</v>
      </c>
      <c r="B534" s="213" t="s">
        <v>9521</v>
      </c>
      <c r="C534" s="214" t="s">
        <v>709</v>
      </c>
      <c r="D534" s="214" t="s">
        <v>709</v>
      </c>
    </row>
    <row r="535" spans="1:4" ht="27.75" customHeight="1" x14ac:dyDescent="0.25">
      <c r="A535" s="203" t="s">
        <v>9583</v>
      </c>
      <c r="B535" s="213" t="s">
        <v>9521</v>
      </c>
      <c r="C535" s="214" t="s">
        <v>709</v>
      </c>
      <c r="D535" s="214" t="s">
        <v>709</v>
      </c>
    </row>
    <row r="536" spans="1:4" ht="27.75" customHeight="1" x14ac:dyDescent="0.25">
      <c r="A536" s="203" t="s">
        <v>9583</v>
      </c>
      <c r="B536" s="213" t="s">
        <v>9521</v>
      </c>
      <c r="C536" s="214" t="s">
        <v>709</v>
      </c>
      <c r="D536" s="214" t="s">
        <v>709</v>
      </c>
    </row>
    <row r="537" spans="1:4" ht="27.75" customHeight="1" x14ac:dyDescent="0.25">
      <c r="A537" s="203" t="s">
        <v>9576</v>
      </c>
      <c r="B537" s="213" t="s">
        <v>9521</v>
      </c>
      <c r="C537" s="214" t="s">
        <v>709</v>
      </c>
      <c r="D537" s="214" t="s">
        <v>709</v>
      </c>
    </row>
    <row r="538" spans="1:4" ht="27.75" customHeight="1" x14ac:dyDescent="0.25">
      <c r="A538" s="203" t="s">
        <v>9567</v>
      </c>
      <c r="B538" s="213" t="s">
        <v>9522</v>
      </c>
      <c r="C538" s="214" t="s">
        <v>709</v>
      </c>
      <c r="D538" s="214" t="s">
        <v>709</v>
      </c>
    </row>
    <row r="539" spans="1:4" ht="27.75" customHeight="1" x14ac:dyDescent="0.25">
      <c r="A539" s="203" t="s">
        <v>9556</v>
      </c>
      <c r="B539" s="213" t="s">
        <v>9522</v>
      </c>
      <c r="C539" s="214" t="s">
        <v>709</v>
      </c>
      <c r="D539" s="214" t="s">
        <v>709</v>
      </c>
    </row>
    <row r="540" spans="1:4" ht="27.75" customHeight="1" x14ac:dyDescent="0.25">
      <c r="A540" s="203" t="s">
        <v>9562</v>
      </c>
      <c r="B540" s="213" t="s">
        <v>9521</v>
      </c>
      <c r="C540" s="214" t="s">
        <v>709</v>
      </c>
      <c r="D540" s="214" t="s">
        <v>709</v>
      </c>
    </row>
    <row r="541" spans="1:4" ht="27.75" customHeight="1" x14ac:dyDescent="0.25">
      <c r="A541" s="203" t="s">
        <v>9584</v>
      </c>
      <c r="B541" s="213" t="s">
        <v>9532</v>
      </c>
      <c r="C541" s="214" t="s">
        <v>709</v>
      </c>
      <c r="D541" s="214" t="s">
        <v>709</v>
      </c>
    </row>
    <row r="542" spans="1:4" ht="27.75" customHeight="1" x14ac:dyDescent="0.25">
      <c r="A542" s="203" t="s">
        <v>9585</v>
      </c>
      <c r="B542" s="213" t="s">
        <v>9522</v>
      </c>
      <c r="C542" s="214" t="s">
        <v>709</v>
      </c>
      <c r="D542" s="214" t="s">
        <v>709</v>
      </c>
    </row>
    <row r="543" spans="1:4" ht="27.75" customHeight="1" x14ac:dyDescent="0.25">
      <c r="A543" s="203" t="s">
        <v>9586</v>
      </c>
      <c r="B543" s="213" t="s">
        <v>9523</v>
      </c>
      <c r="C543" s="214" t="s">
        <v>709</v>
      </c>
      <c r="D543" s="214" t="s">
        <v>709</v>
      </c>
    </row>
    <row r="544" spans="1:4" ht="27.75" customHeight="1" x14ac:dyDescent="0.25">
      <c r="A544" s="203" t="s">
        <v>9587</v>
      </c>
      <c r="B544" s="213" t="s">
        <v>709</v>
      </c>
      <c r="C544" s="214" t="s">
        <v>709</v>
      </c>
      <c r="D544" s="214" t="s">
        <v>709</v>
      </c>
    </row>
    <row r="545" spans="1:4" ht="27.75" customHeight="1" x14ac:dyDescent="0.25">
      <c r="A545" s="203" t="s">
        <v>9588</v>
      </c>
      <c r="B545" s="213" t="s">
        <v>9587</v>
      </c>
      <c r="C545" s="214" t="s">
        <v>709</v>
      </c>
      <c r="D545" s="214" t="s">
        <v>709</v>
      </c>
    </row>
    <row r="546" spans="1:4" ht="27.75" customHeight="1" x14ac:dyDescent="0.25">
      <c r="A546" s="203" t="s">
        <v>9589</v>
      </c>
      <c r="B546" s="213" t="s">
        <v>9587</v>
      </c>
      <c r="C546" s="214" t="s">
        <v>709</v>
      </c>
      <c r="D546" s="214" t="s">
        <v>709</v>
      </c>
    </row>
    <row r="547" spans="1:4" ht="27.75" customHeight="1" x14ac:dyDescent="0.25">
      <c r="A547" s="203" t="s">
        <v>9590</v>
      </c>
      <c r="B547" s="213" t="s">
        <v>9587</v>
      </c>
      <c r="C547" s="214" t="s">
        <v>709</v>
      </c>
      <c r="D547" s="214" t="s">
        <v>709</v>
      </c>
    </row>
  </sheetData>
  <sheetProtection selectLockedCells="1" selectUnlockedCells="1"/>
  <mergeCells count="1">
    <mergeCell ref="A2:D2"/>
  </mergeCells>
  <hyperlinks>
    <hyperlink ref="A1" location="Overview!A1" display="Back to Overview" xr:uid="{83EDE748-DA18-4FEB-BD24-9C2445F21D26}"/>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0C43-5EFD-44E9-95B0-E8158182B724}">
  <sheetPr>
    <pageSetUpPr fitToPage="1"/>
  </sheetPr>
  <dimension ref="A1:G259"/>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NPG Northeast Area (GSP Group _F)"</f>
        <v>Southern Electric Power Distribution plc - Effective from 1 April 2027 - Final Nodal/Zonal charges in NPG Northeast Area (GSP Group _F)</v>
      </c>
      <c r="B2" s="404"/>
      <c r="C2" s="404"/>
      <c r="D2" s="405"/>
    </row>
    <row r="3" spans="1:7" ht="60.75" customHeight="1" x14ac:dyDescent="0.25">
      <c r="A3" s="245" t="s">
        <v>801</v>
      </c>
      <c r="B3" s="245" t="s">
        <v>802</v>
      </c>
      <c r="C3" s="245" t="s">
        <v>803</v>
      </c>
      <c r="D3" s="245" t="s">
        <v>804</v>
      </c>
    </row>
    <row r="4" spans="1:7" ht="21.75" customHeight="1" x14ac:dyDescent="0.25">
      <c r="A4" s="246" t="s">
        <v>3323</v>
      </c>
      <c r="B4" s="247" t="s">
        <v>3324</v>
      </c>
      <c r="C4" s="248">
        <v>3.0120887457499999E-2</v>
      </c>
      <c r="D4" s="248">
        <v>9.8327935572500012E-4</v>
      </c>
    </row>
    <row r="5" spans="1:7" ht="21.75" customHeight="1" x14ac:dyDescent="0.25">
      <c r="A5" s="246" t="s">
        <v>3325</v>
      </c>
      <c r="B5" s="247" t="s">
        <v>3324</v>
      </c>
      <c r="C5" s="248">
        <v>2.8778361969299997</v>
      </c>
      <c r="D5" s="248">
        <v>-2.3345396504600002E-3</v>
      </c>
    </row>
    <row r="6" spans="1:7" ht="21.75" customHeight="1" x14ac:dyDescent="0.25">
      <c r="A6" s="246" t="s">
        <v>3326</v>
      </c>
      <c r="B6" s="247" t="s">
        <v>3324</v>
      </c>
      <c r="C6" s="248">
        <v>2.8778400083199998</v>
      </c>
      <c r="D6" s="248">
        <v>-2.3345344724700003E-3</v>
      </c>
    </row>
    <row r="7" spans="1:7" ht="21.75" customHeight="1" x14ac:dyDescent="0.25">
      <c r="A7" s="246" t="s">
        <v>3327</v>
      </c>
      <c r="B7" s="247" t="s">
        <v>3324</v>
      </c>
      <c r="C7" s="248">
        <v>0</v>
      </c>
      <c r="D7" s="248">
        <v>0</v>
      </c>
    </row>
    <row r="8" spans="1:7" ht="21.75" customHeight="1" x14ac:dyDescent="0.25">
      <c r="A8" s="246" t="s">
        <v>3328</v>
      </c>
      <c r="B8" s="247" t="s">
        <v>3324</v>
      </c>
      <c r="C8" s="248">
        <v>0</v>
      </c>
      <c r="D8" s="248">
        <v>0</v>
      </c>
    </row>
    <row r="9" spans="1:7" ht="21.75" customHeight="1" x14ac:dyDescent="0.25">
      <c r="A9" s="246" t="s">
        <v>3329</v>
      </c>
      <c r="B9" s="247" t="s">
        <v>3324</v>
      </c>
      <c r="C9" s="248">
        <v>0</v>
      </c>
      <c r="D9" s="248">
        <v>0</v>
      </c>
    </row>
    <row r="10" spans="1:7" ht="21.75" customHeight="1" x14ac:dyDescent="0.25">
      <c r="A10" s="246" t="s">
        <v>3330</v>
      </c>
      <c r="B10" s="247" t="s">
        <v>3324</v>
      </c>
      <c r="C10" s="248">
        <v>0</v>
      </c>
      <c r="D10" s="248">
        <v>0</v>
      </c>
    </row>
    <row r="11" spans="1:7" ht="21.75" customHeight="1" x14ac:dyDescent="0.25">
      <c r="A11" s="246" t="s">
        <v>3331</v>
      </c>
      <c r="B11" s="247" t="s">
        <v>3324</v>
      </c>
      <c r="C11" s="248">
        <v>0</v>
      </c>
      <c r="D11" s="248">
        <v>0</v>
      </c>
    </row>
    <row r="12" spans="1:7" ht="21.75" customHeight="1" x14ac:dyDescent="0.25">
      <c r="A12" s="246" t="s">
        <v>3332</v>
      </c>
      <c r="B12" s="247" t="s">
        <v>3324</v>
      </c>
      <c r="C12" s="248">
        <v>0</v>
      </c>
      <c r="D12" s="248">
        <v>0</v>
      </c>
    </row>
    <row r="13" spans="1:7" ht="21.75" customHeight="1" x14ac:dyDescent="0.25">
      <c r="A13" s="246" t="s">
        <v>3333</v>
      </c>
      <c r="B13" s="247" t="s">
        <v>3324</v>
      </c>
      <c r="C13" s="248">
        <v>1.0320382662400001</v>
      </c>
      <c r="D13" s="248">
        <v>1.9886618466400001</v>
      </c>
    </row>
    <row r="14" spans="1:7" ht="21.75" customHeight="1" x14ac:dyDescent="0.25">
      <c r="A14" s="246" t="s">
        <v>3334</v>
      </c>
      <c r="B14" s="247" t="s">
        <v>3324</v>
      </c>
      <c r="C14" s="248">
        <v>2.8075545450899999</v>
      </c>
      <c r="D14" s="248">
        <v>3.5751456352000002</v>
      </c>
    </row>
    <row r="15" spans="1:7" ht="21.75" customHeight="1" x14ac:dyDescent="0.25">
      <c r="A15" s="246" t="s">
        <v>3335</v>
      </c>
      <c r="B15" s="247" t="s">
        <v>3324</v>
      </c>
      <c r="C15" s="248">
        <v>0.31005814212799998</v>
      </c>
      <c r="D15" s="248">
        <v>9.8715487494799997E-2</v>
      </c>
    </row>
    <row r="16" spans="1:7" ht="21.75" customHeight="1" x14ac:dyDescent="0.25">
      <c r="A16" s="246" t="s">
        <v>3336</v>
      </c>
      <c r="B16" s="247" t="s">
        <v>3324</v>
      </c>
      <c r="C16" s="248">
        <v>0.16802999885</v>
      </c>
      <c r="D16" s="248">
        <v>0.75792264948099997</v>
      </c>
    </row>
    <row r="17" spans="1:4" ht="21.75" customHeight="1" x14ac:dyDescent="0.25">
      <c r="A17" s="246" t="s">
        <v>3337</v>
      </c>
      <c r="B17" s="247" t="s">
        <v>3324</v>
      </c>
      <c r="C17" s="248">
        <v>0</v>
      </c>
      <c r="D17" s="248">
        <v>0</v>
      </c>
    </row>
    <row r="18" spans="1:4" ht="21.75" customHeight="1" x14ac:dyDescent="0.25">
      <c r="A18" s="246" t="s">
        <v>3338</v>
      </c>
      <c r="B18" s="247" t="s">
        <v>3324</v>
      </c>
      <c r="C18" s="248">
        <v>0</v>
      </c>
      <c r="D18" s="248">
        <v>6.69529205076</v>
      </c>
    </row>
    <row r="19" spans="1:4" ht="21.75" customHeight="1" x14ac:dyDescent="0.25">
      <c r="A19" s="246" t="s">
        <v>3339</v>
      </c>
      <c r="B19" s="247" t="s">
        <v>3324</v>
      </c>
      <c r="C19" s="248">
        <v>0</v>
      </c>
      <c r="D19" s="248">
        <v>0</v>
      </c>
    </row>
    <row r="20" spans="1:4" ht="21.75" customHeight="1" x14ac:dyDescent="0.25">
      <c r="A20" s="246" t="s">
        <v>3340</v>
      </c>
      <c r="B20" s="247" t="s">
        <v>3324</v>
      </c>
      <c r="C20" s="248">
        <v>0</v>
      </c>
      <c r="D20" s="248">
        <v>3.2225750466300003E-4</v>
      </c>
    </row>
    <row r="21" spans="1:4" ht="21.75" customHeight="1" x14ac:dyDescent="0.25">
      <c r="A21" s="246" t="s">
        <v>3341</v>
      </c>
      <c r="B21" s="247" t="s">
        <v>3324</v>
      </c>
      <c r="C21" s="248">
        <v>1.3530806262200001</v>
      </c>
      <c r="D21" s="248">
        <v>0.16987942855500002</v>
      </c>
    </row>
    <row r="22" spans="1:4" ht="21.75" customHeight="1" x14ac:dyDescent="0.25">
      <c r="A22" s="246" t="s">
        <v>3342</v>
      </c>
      <c r="B22" s="247" t="s">
        <v>3324</v>
      </c>
      <c r="C22" s="248">
        <v>0.64473643951400006</v>
      </c>
      <c r="D22" s="248">
        <v>2.2420950188600002</v>
      </c>
    </row>
    <row r="23" spans="1:4" ht="21.75" customHeight="1" x14ac:dyDescent="0.25">
      <c r="A23" s="246" t="s">
        <v>3343</v>
      </c>
      <c r="B23" s="247" t="s">
        <v>3324</v>
      </c>
      <c r="C23" s="248">
        <v>1.7132029905599999</v>
      </c>
      <c r="D23" s="248">
        <v>0.29095582694200001</v>
      </c>
    </row>
    <row r="24" spans="1:4" ht="21.75" customHeight="1" x14ac:dyDescent="0.25">
      <c r="A24" s="246" t="s">
        <v>3344</v>
      </c>
      <c r="B24" s="247" t="s">
        <v>3324</v>
      </c>
      <c r="C24" s="248">
        <v>7.3548994498099998E-2</v>
      </c>
      <c r="D24" s="248">
        <v>2.98990535115</v>
      </c>
    </row>
    <row r="25" spans="1:4" ht="21.75" customHeight="1" x14ac:dyDescent="0.25">
      <c r="A25" s="246" t="s">
        <v>3345</v>
      </c>
      <c r="B25" s="247" t="s">
        <v>3324</v>
      </c>
      <c r="C25" s="248">
        <v>-8.2853800862199996E-9</v>
      </c>
      <c r="D25" s="248">
        <v>0</v>
      </c>
    </row>
    <row r="26" spans="1:4" ht="21.75" customHeight="1" x14ac:dyDescent="0.25">
      <c r="A26" s="246" t="s">
        <v>3346</v>
      </c>
      <c r="B26" s="247" t="s">
        <v>3324</v>
      </c>
      <c r="C26" s="248">
        <v>0</v>
      </c>
      <c r="D26" s="248">
        <v>0</v>
      </c>
    </row>
    <row r="27" spans="1:4" ht="27.75" customHeight="1" x14ac:dyDescent="0.25">
      <c r="A27" s="246" t="s">
        <v>3347</v>
      </c>
      <c r="B27" s="247" t="s">
        <v>3324</v>
      </c>
      <c r="C27" s="248">
        <v>2.6221028339700001E-3</v>
      </c>
      <c r="D27" s="248">
        <v>3.72204574655E-3</v>
      </c>
    </row>
    <row r="28" spans="1:4" ht="27.75" customHeight="1" x14ac:dyDescent="0.25">
      <c r="A28" s="246" t="s">
        <v>3348</v>
      </c>
      <c r="B28" s="247" t="s">
        <v>3324</v>
      </c>
      <c r="C28" s="248">
        <v>0</v>
      </c>
      <c r="D28" s="248">
        <v>0</v>
      </c>
    </row>
    <row r="29" spans="1:4" ht="27.75" customHeight="1" x14ac:dyDescent="0.25">
      <c r="A29" s="246" t="s">
        <v>3349</v>
      </c>
      <c r="B29" s="247" t="s">
        <v>3324</v>
      </c>
      <c r="C29" s="248">
        <v>1.41371625599E-3</v>
      </c>
      <c r="D29" s="248">
        <v>7.96184676418E-2</v>
      </c>
    </row>
    <row r="30" spans="1:4" ht="27.75" customHeight="1" x14ac:dyDescent="0.25">
      <c r="A30" s="246" t="s">
        <v>3350</v>
      </c>
      <c r="B30" s="247" t="s">
        <v>3351</v>
      </c>
      <c r="C30" s="248">
        <v>0</v>
      </c>
      <c r="D30" s="248">
        <v>0</v>
      </c>
    </row>
    <row r="31" spans="1:4" ht="27.75" customHeight="1" x14ac:dyDescent="0.25">
      <c r="A31" s="246" t="s">
        <v>3352</v>
      </c>
      <c r="B31" s="247" t="s">
        <v>3351</v>
      </c>
      <c r="C31" s="248">
        <v>0</v>
      </c>
      <c r="D31" s="248">
        <v>1.4618000000000001E-2</v>
      </c>
    </row>
    <row r="32" spans="1:4" ht="27.75" customHeight="1" x14ac:dyDescent="0.25">
      <c r="A32" s="246" t="s">
        <v>3353</v>
      </c>
      <c r="B32" s="247" t="s">
        <v>3354</v>
      </c>
      <c r="C32" s="248">
        <v>0</v>
      </c>
      <c r="D32" s="248">
        <v>0</v>
      </c>
    </row>
    <row r="33" spans="1:4" ht="27.75" customHeight="1" x14ac:dyDescent="0.25">
      <c r="A33" s="246" t="s">
        <v>3355</v>
      </c>
      <c r="B33" s="247" t="s">
        <v>3354</v>
      </c>
      <c r="C33" s="248">
        <v>0.14182228931500002</v>
      </c>
      <c r="D33" s="248">
        <v>0.18168722215899999</v>
      </c>
    </row>
    <row r="34" spans="1:4" ht="27.75" customHeight="1" x14ac:dyDescent="0.25">
      <c r="A34" s="246" t="s">
        <v>3356</v>
      </c>
      <c r="B34" s="247" t="s">
        <v>3354</v>
      </c>
      <c r="C34" s="248">
        <v>0.19807779147900001</v>
      </c>
      <c r="D34" s="248">
        <v>0.51905692974700002</v>
      </c>
    </row>
    <row r="35" spans="1:4" ht="27.75" customHeight="1" x14ac:dyDescent="0.25">
      <c r="A35" s="246" t="s">
        <v>3357</v>
      </c>
      <c r="B35" s="247" t="s">
        <v>3354</v>
      </c>
      <c r="C35" s="248">
        <v>0.66605482848399999</v>
      </c>
      <c r="D35" s="248">
        <v>0</v>
      </c>
    </row>
    <row r="36" spans="1:4" ht="27.75" customHeight="1" x14ac:dyDescent="0.25">
      <c r="A36" s="246" t="s">
        <v>3358</v>
      </c>
      <c r="B36" s="247" t="s">
        <v>3354</v>
      </c>
      <c r="C36" s="248">
        <v>0.46094992427199999</v>
      </c>
      <c r="D36" s="248">
        <v>0</v>
      </c>
    </row>
    <row r="37" spans="1:4" ht="27.75" customHeight="1" x14ac:dyDescent="0.25">
      <c r="A37" s="246" t="s">
        <v>3359</v>
      </c>
      <c r="B37" s="247" t="s">
        <v>3354</v>
      </c>
      <c r="C37" s="248">
        <v>1.29162333197E-2</v>
      </c>
      <c r="D37" s="248">
        <v>2.0292707008499999E-2</v>
      </c>
    </row>
    <row r="38" spans="1:4" ht="27.75" customHeight="1" x14ac:dyDescent="0.25">
      <c r="A38" s="246" t="s">
        <v>3360</v>
      </c>
      <c r="B38" s="247" t="s">
        <v>3354</v>
      </c>
      <c r="C38" s="248">
        <v>1.22088827051E-2</v>
      </c>
      <c r="D38" s="248">
        <v>7.61864074637E-3</v>
      </c>
    </row>
    <row r="39" spans="1:4" ht="27.75" customHeight="1" x14ac:dyDescent="0.25">
      <c r="A39" s="246" t="s">
        <v>3361</v>
      </c>
      <c r="B39" s="247" t="s">
        <v>3354</v>
      </c>
      <c r="C39" s="248">
        <v>6.9891973665299999E-4</v>
      </c>
      <c r="D39" s="248">
        <v>7.3771956910300002E-3</v>
      </c>
    </row>
    <row r="40" spans="1:4" ht="27.75" customHeight="1" x14ac:dyDescent="0.25">
      <c r="A40" s="246" t="s">
        <v>3362</v>
      </c>
      <c r="B40" s="247" t="s">
        <v>3363</v>
      </c>
      <c r="C40" s="248">
        <v>0</v>
      </c>
      <c r="D40" s="248">
        <v>0</v>
      </c>
    </row>
    <row r="41" spans="1:4" ht="27.75" customHeight="1" x14ac:dyDescent="0.25">
      <c r="A41" s="246" t="s">
        <v>3364</v>
      </c>
      <c r="B41" s="247" t="s">
        <v>3363</v>
      </c>
      <c r="C41" s="248">
        <v>1.1615069034200001</v>
      </c>
      <c r="D41" s="248">
        <v>0</v>
      </c>
    </row>
    <row r="42" spans="1:4" ht="27.75" customHeight="1" x14ac:dyDescent="0.25">
      <c r="A42" s="246" t="s">
        <v>3365</v>
      </c>
      <c r="B42" s="247" t="s">
        <v>3363</v>
      </c>
      <c r="C42" s="248">
        <v>0.59984803933700004</v>
      </c>
      <c r="D42" s="248">
        <v>0.437167949705</v>
      </c>
    </row>
    <row r="43" spans="1:4" ht="27.75" customHeight="1" x14ac:dyDescent="0.25">
      <c r="A43" s="246" t="s">
        <v>3366</v>
      </c>
      <c r="B43" s="247" t="s">
        <v>3363</v>
      </c>
      <c r="C43" s="248">
        <v>1.3590844183599999E-2</v>
      </c>
      <c r="D43" s="248">
        <v>5.1846187434300001E-2</v>
      </c>
    </row>
    <row r="44" spans="1:4" ht="27.75" customHeight="1" x14ac:dyDescent="0.25">
      <c r="A44" s="246" t="s">
        <v>3367</v>
      </c>
      <c r="B44" s="247" t="s">
        <v>3363</v>
      </c>
      <c r="C44" s="248">
        <v>0.30898600634700002</v>
      </c>
      <c r="D44" s="248">
        <v>5.4413055922599998E-2</v>
      </c>
    </row>
    <row r="45" spans="1:4" ht="27.75" customHeight="1" x14ac:dyDescent="0.25">
      <c r="A45" s="246" t="s">
        <v>3368</v>
      </c>
      <c r="B45" s="247" t="s">
        <v>3363</v>
      </c>
      <c r="C45" s="248">
        <v>0.46248310163799999</v>
      </c>
      <c r="D45" s="248">
        <v>0.155666260384</v>
      </c>
    </row>
    <row r="46" spans="1:4" ht="27.75" customHeight="1" x14ac:dyDescent="0.25">
      <c r="A46" s="246" t="s">
        <v>3369</v>
      </c>
      <c r="B46" s="247" t="s">
        <v>3363</v>
      </c>
      <c r="C46" s="248">
        <v>0.92045290216599995</v>
      </c>
      <c r="D46" s="248">
        <v>0.470118142849</v>
      </c>
    </row>
    <row r="47" spans="1:4" ht="27.75" customHeight="1" x14ac:dyDescent="0.25">
      <c r="A47" s="246" t="s">
        <v>3370</v>
      </c>
      <c r="B47" s="247" t="s">
        <v>3371</v>
      </c>
      <c r="C47" s="248">
        <v>7.4454190612999998E-3</v>
      </c>
      <c r="D47" s="248">
        <v>4.1743954604200002E-2</v>
      </c>
    </row>
    <row r="48" spans="1:4" ht="27.75" customHeight="1" x14ac:dyDescent="0.25">
      <c r="A48" s="246" t="s">
        <v>3372</v>
      </c>
      <c r="B48" s="247" t="s">
        <v>3371</v>
      </c>
      <c r="C48" s="248">
        <v>0</v>
      </c>
      <c r="D48" s="248">
        <v>3.6210170083599995E-2</v>
      </c>
    </row>
    <row r="49" spans="1:4" ht="27.75" customHeight="1" x14ac:dyDescent="0.25">
      <c r="A49" s="246" t="s">
        <v>3373</v>
      </c>
      <c r="B49" s="247" t="s">
        <v>3371</v>
      </c>
      <c r="C49" s="248">
        <v>3.4046376613100005E-2</v>
      </c>
      <c r="D49" s="248">
        <v>6.6513976183199999E-2</v>
      </c>
    </row>
    <row r="50" spans="1:4" ht="27.75" customHeight="1" x14ac:dyDescent="0.25">
      <c r="A50" s="246" t="s">
        <v>3374</v>
      </c>
      <c r="B50" s="247" t="s">
        <v>3371</v>
      </c>
      <c r="C50" s="248">
        <v>6.8420216127100001E-3</v>
      </c>
      <c r="D50" s="248">
        <v>4.3278625811300001E-2</v>
      </c>
    </row>
    <row r="51" spans="1:4" ht="27.75" customHeight="1" x14ac:dyDescent="0.25">
      <c r="A51" s="246" t="s">
        <v>3375</v>
      </c>
      <c r="B51" s="247" t="s">
        <v>3371</v>
      </c>
      <c r="C51" s="248">
        <v>1.15445526309E-2</v>
      </c>
      <c r="D51" s="248">
        <v>0.11449393804800001</v>
      </c>
    </row>
    <row r="52" spans="1:4" ht="27.75" customHeight="1" x14ac:dyDescent="0.25">
      <c r="A52" s="246" t="s">
        <v>3376</v>
      </c>
      <c r="B52" s="247" t="s">
        <v>3371</v>
      </c>
      <c r="C52" s="248">
        <v>1.5694794597199999E-2</v>
      </c>
      <c r="D52" s="248">
        <v>6.5349353408400007E-2</v>
      </c>
    </row>
    <row r="53" spans="1:4" ht="27.75" customHeight="1" x14ac:dyDescent="0.25">
      <c r="A53" s="246" t="s">
        <v>3377</v>
      </c>
      <c r="B53" s="247" t="s">
        <v>3371</v>
      </c>
      <c r="C53" s="248">
        <v>0.91716030288000006</v>
      </c>
      <c r="D53" s="248">
        <v>6.0139340502600003E-2</v>
      </c>
    </row>
    <row r="54" spans="1:4" ht="27.75" customHeight="1" x14ac:dyDescent="0.25">
      <c r="A54" s="246" t="s">
        <v>3378</v>
      </c>
      <c r="B54" s="247" t="s">
        <v>3371</v>
      </c>
      <c r="C54" s="248">
        <v>4.4095700217999995E-2</v>
      </c>
      <c r="D54" s="248">
        <v>9.6850616701700004E-2</v>
      </c>
    </row>
    <row r="55" spans="1:4" ht="27.75" customHeight="1" x14ac:dyDescent="0.25">
      <c r="A55" s="246" t="s">
        <v>3379</v>
      </c>
      <c r="B55" s="247" t="s">
        <v>3371</v>
      </c>
      <c r="C55" s="248">
        <v>1.6970229784299999</v>
      </c>
      <c r="D55" s="248">
        <v>7.3288824070100012E-2</v>
      </c>
    </row>
    <row r="56" spans="1:4" ht="27.75" customHeight="1" x14ac:dyDescent="0.25">
      <c r="A56" s="246" t="s">
        <v>3380</v>
      </c>
      <c r="B56" s="247" t="s">
        <v>3371</v>
      </c>
      <c r="C56" s="248">
        <v>0.88406921487800005</v>
      </c>
      <c r="D56" s="248">
        <v>4.1707002399799999E-2</v>
      </c>
    </row>
    <row r="57" spans="1:4" ht="27.75" customHeight="1" x14ac:dyDescent="0.25">
      <c r="A57" s="246" t="s">
        <v>3381</v>
      </c>
      <c r="B57" s="247" t="s">
        <v>3371</v>
      </c>
      <c r="C57" s="248">
        <v>3.4519196422900002E-2</v>
      </c>
      <c r="D57" s="248">
        <v>6.6772006181600008E-2</v>
      </c>
    </row>
    <row r="58" spans="1:4" ht="27.75" customHeight="1" x14ac:dyDescent="0.25">
      <c r="A58" s="246" t="s">
        <v>3382</v>
      </c>
      <c r="B58" s="247" t="s">
        <v>3371</v>
      </c>
      <c r="C58" s="248">
        <v>0.149611344658</v>
      </c>
      <c r="D58" s="248">
        <v>0.36670383485199998</v>
      </c>
    </row>
    <row r="59" spans="1:4" ht="27.75" customHeight="1" x14ac:dyDescent="0.25">
      <c r="A59" s="246" t="s">
        <v>3383</v>
      </c>
      <c r="B59" s="247" t="s">
        <v>3371</v>
      </c>
      <c r="C59" s="248">
        <v>0.36362995378099999</v>
      </c>
      <c r="D59" s="248">
        <v>2.1346460252199999</v>
      </c>
    </row>
    <row r="60" spans="1:4" ht="27.75" customHeight="1" x14ac:dyDescent="0.25">
      <c r="A60" s="246" t="s">
        <v>3384</v>
      </c>
      <c r="B60" s="247" t="s">
        <v>3371</v>
      </c>
      <c r="C60" s="248">
        <v>1.8777770189300001E-3</v>
      </c>
      <c r="D60" s="248">
        <v>7.6597052998199994E-2</v>
      </c>
    </row>
    <row r="61" spans="1:4" ht="27.75" customHeight="1" x14ac:dyDescent="0.25">
      <c r="A61" s="246" t="s">
        <v>3385</v>
      </c>
      <c r="B61" s="247" t="s">
        <v>3371</v>
      </c>
      <c r="C61" s="248">
        <v>1.7612374939299999E-3</v>
      </c>
      <c r="D61" s="248">
        <v>8.3701346104500002E-2</v>
      </c>
    </row>
    <row r="62" spans="1:4" ht="27.75" customHeight="1" x14ac:dyDescent="0.25">
      <c r="A62" s="246" t="s">
        <v>3386</v>
      </c>
      <c r="B62" s="247" t="s">
        <v>3371</v>
      </c>
      <c r="C62" s="248">
        <v>2.6484699963500002</v>
      </c>
      <c r="D62" s="248">
        <v>3.0845692493000003</v>
      </c>
    </row>
    <row r="63" spans="1:4" ht="27.75" customHeight="1" x14ac:dyDescent="0.25">
      <c r="A63" s="246" t="s">
        <v>3387</v>
      </c>
      <c r="B63" s="247" t="s">
        <v>3371</v>
      </c>
      <c r="C63" s="248">
        <v>0.163841201731</v>
      </c>
      <c r="D63" s="248">
        <v>4.1029897947899997E-2</v>
      </c>
    </row>
    <row r="64" spans="1:4" ht="27.75" customHeight="1" x14ac:dyDescent="0.25">
      <c r="A64" s="246" t="s">
        <v>3388</v>
      </c>
      <c r="B64" s="247" t="s">
        <v>3389</v>
      </c>
      <c r="C64" s="248">
        <v>0</v>
      </c>
      <c r="D64" s="248">
        <v>0</v>
      </c>
    </row>
    <row r="65" spans="1:4" ht="27.75" customHeight="1" x14ac:dyDescent="0.25">
      <c r="A65" s="246" t="s">
        <v>3390</v>
      </c>
      <c r="B65" s="247" t="s">
        <v>3389</v>
      </c>
      <c r="C65" s="248">
        <v>0</v>
      </c>
      <c r="D65" s="248">
        <v>0.14866144734700001</v>
      </c>
    </row>
    <row r="66" spans="1:4" ht="27.75" customHeight="1" x14ac:dyDescent="0.25">
      <c r="A66" s="246" t="s">
        <v>3391</v>
      </c>
      <c r="B66" s="247" t="s">
        <v>3389</v>
      </c>
      <c r="C66" s="248">
        <v>4.8791707084300001E-2</v>
      </c>
      <c r="D66" s="248">
        <v>1.2247332125299999</v>
      </c>
    </row>
    <row r="67" spans="1:4" ht="27.75" customHeight="1" x14ac:dyDescent="0.25">
      <c r="A67" s="246" t="s">
        <v>3392</v>
      </c>
      <c r="B67" s="247" t="s">
        <v>3389</v>
      </c>
      <c r="C67" s="248">
        <v>6.4607653773600004E-2</v>
      </c>
      <c r="D67" s="248">
        <v>1.23131029079</v>
      </c>
    </row>
    <row r="68" spans="1:4" ht="27.75" customHeight="1" x14ac:dyDescent="0.25">
      <c r="A68" s="246" t="s">
        <v>3393</v>
      </c>
      <c r="B68" s="247" t="s">
        <v>3389</v>
      </c>
      <c r="C68" s="248">
        <v>1.2042733347999999</v>
      </c>
      <c r="D68" s="248">
        <v>0</v>
      </c>
    </row>
    <row r="69" spans="1:4" ht="27.75" customHeight="1" x14ac:dyDescent="0.25">
      <c r="A69" s="246" t="s">
        <v>3394</v>
      </c>
      <c r="B69" s="247" t="s">
        <v>3389</v>
      </c>
      <c r="C69" s="248">
        <v>0.19426931892600002</v>
      </c>
      <c r="D69" s="248">
        <v>0.14852021751300001</v>
      </c>
    </row>
    <row r="70" spans="1:4" ht="27.75" customHeight="1" x14ac:dyDescent="0.25">
      <c r="A70" s="246" t="s">
        <v>3395</v>
      </c>
      <c r="B70" s="247" t="s">
        <v>3389</v>
      </c>
      <c r="C70" s="248">
        <v>5.3702822836800002E-2</v>
      </c>
      <c r="D70" s="248">
        <v>0.37884227905500001</v>
      </c>
    </row>
    <row r="71" spans="1:4" ht="27.75" customHeight="1" x14ac:dyDescent="0.25">
      <c r="A71" s="246" t="s">
        <v>3396</v>
      </c>
      <c r="B71" s="247" t="s">
        <v>3389</v>
      </c>
      <c r="C71" s="248">
        <v>-1.2116536387500002E-3</v>
      </c>
      <c r="D71" s="248">
        <v>0.24146899502799998</v>
      </c>
    </row>
    <row r="72" spans="1:4" ht="27.75" customHeight="1" x14ac:dyDescent="0.25">
      <c r="A72" s="246" t="s">
        <v>3397</v>
      </c>
      <c r="B72" s="247" t="s">
        <v>3389</v>
      </c>
      <c r="C72" s="248">
        <v>0.14840428807299999</v>
      </c>
      <c r="D72" s="248">
        <v>0</v>
      </c>
    </row>
    <row r="73" spans="1:4" ht="27.75" customHeight="1" x14ac:dyDescent="0.25">
      <c r="A73" s="246" t="s">
        <v>3398</v>
      </c>
      <c r="B73" s="247" t="s">
        <v>3389</v>
      </c>
      <c r="C73" s="248">
        <v>3.6751293881999998</v>
      </c>
      <c r="D73" s="248">
        <v>5.0190613879599999E-2</v>
      </c>
    </row>
    <row r="74" spans="1:4" ht="27.75" customHeight="1" x14ac:dyDescent="0.25">
      <c r="A74" s="246" t="s">
        <v>3399</v>
      </c>
      <c r="B74" s="247" t="s">
        <v>3389</v>
      </c>
      <c r="C74" s="248">
        <v>0.22574693348299998</v>
      </c>
      <c r="D74" s="248">
        <v>0.61770981531799996</v>
      </c>
    </row>
    <row r="75" spans="1:4" ht="27.75" customHeight="1" x14ac:dyDescent="0.25">
      <c r="A75" s="246" t="s">
        <v>3400</v>
      </c>
      <c r="B75" s="247" t="s">
        <v>3389</v>
      </c>
      <c r="C75" s="248">
        <v>0.11190081418</v>
      </c>
      <c r="D75" s="248">
        <v>0.226079359832</v>
      </c>
    </row>
    <row r="76" spans="1:4" ht="27.75" customHeight="1" x14ac:dyDescent="0.25">
      <c r="A76" s="246" t="s">
        <v>3401</v>
      </c>
      <c r="B76" s="247" t="s">
        <v>3402</v>
      </c>
      <c r="C76" s="248">
        <v>1.25695081004</v>
      </c>
      <c r="D76" s="248">
        <v>0.928596408767</v>
      </c>
    </row>
    <row r="77" spans="1:4" ht="27.75" customHeight="1" x14ac:dyDescent="0.25">
      <c r="A77" s="246" t="s">
        <v>3403</v>
      </c>
      <c r="B77" s="247" t="s">
        <v>3402</v>
      </c>
      <c r="C77" s="248">
        <v>5.1165232759199999E-3</v>
      </c>
      <c r="D77" s="248">
        <v>0.32042337570500001</v>
      </c>
    </row>
    <row r="78" spans="1:4" ht="27.75" customHeight="1" x14ac:dyDescent="0.25">
      <c r="A78" s="246" t="s">
        <v>3404</v>
      </c>
      <c r="B78" s="247" t="s">
        <v>3402</v>
      </c>
      <c r="C78" s="248">
        <v>7.3303508058999989E-2</v>
      </c>
      <c r="D78" s="248">
        <v>0.25404514290399999</v>
      </c>
    </row>
    <row r="79" spans="1:4" ht="27.75" customHeight="1" x14ac:dyDescent="0.25">
      <c r="A79" s="246" t="s">
        <v>3405</v>
      </c>
      <c r="B79" s="247" t="s">
        <v>3402</v>
      </c>
      <c r="C79" s="248">
        <v>7.3359153007100011E-2</v>
      </c>
      <c r="D79" s="248">
        <v>0.25423786331699999</v>
      </c>
    </row>
    <row r="80" spans="1:4" ht="27.75" customHeight="1" x14ac:dyDescent="0.25">
      <c r="A80" s="246" t="s">
        <v>3406</v>
      </c>
      <c r="B80" s="247" t="s">
        <v>3402</v>
      </c>
      <c r="C80" s="248">
        <v>7.3334575441200006E-2</v>
      </c>
      <c r="D80" s="248">
        <v>0.25415365846299998</v>
      </c>
    </row>
    <row r="81" spans="1:4" ht="27.75" customHeight="1" x14ac:dyDescent="0.25">
      <c r="A81" s="246" t="s">
        <v>3407</v>
      </c>
      <c r="B81" s="247" t="s">
        <v>3402</v>
      </c>
      <c r="C81" s="248">
        <v>5.80247447052</v>
      </c>
      <c r="D81" s="248">
        <v>0.81438760190600001</v>
      </c>
    </row>
    <row r="82" spans="1:4" ht="27.75" customHeight="1" x14ac:dyDescent="0.25">
      <c r="A82" s="246" t="s">
        <v>3408</v>
      </c>
      <c r="B82" s="247" t="s">
        <v>3402</v>
      </c>
      <c r="C82" s="248">
        <v>7.3307573409100005E-2</v>
      </c>
      <c r="D82" s="248">
        <v>0.25406243289199998</v>
      </c>
    </row>
    <row r="83" spans="1:4" ht="27.75" customHeight="1" x14ac:dyDescent="0.25">
      <c r="A83" s="246" t="s">
        <v>3409</v>
      </c>
      <c r="B83" s="247" t="s">
        <v>3402</v>
      </c>
      <c r="C83" s="248">
        <v>0.94418115491400001</v>
      </c>
      <c r="D83" s="248">
        <v>0.72147498061399995</v>
      </c>
    </row>
    <row r="84" spans="1:4" ht="27.75" customHeight="1" x14ac:dyDescent="0.25">
      <c r="A84" s="246" t="s">
        <v>3410</v>
      </c>
      <c r="B84" s="247" t="s">
        <v>3402</v>
      </c>
      <c r="C84" s="248">
        <v>0.41865785813100004</v>
      </c>
      <c r="D84" s="248">
        <v>1.1184697589200001</v>
      </c>
    </row>
    <row r="85" spans="1:4" ht="27.75" customHeight="1" x14ac:dyDescent="0.25">
      <c r="A85" s="246" t="s">
        <v>3411</v>
      </c>
      <c r="B85" s="247" t="s">
        <v>3402</v>
      </c>
      <c r="C85" s="248">
        <v>-5.13897363467E-2</v>
      </c>
      <c r="D85" s="248">
        <v>0.32301063288799997</v>
      </c>
    </row>
    <row r="86" spans="1:4" ht="27.75" customHeight="1" x14ac:dyDescent="0.25">
      <c r="A86" s="246" t="s">
        <v>3412</v>
      </c>
      <c r="B86" s="247" t="s">
        <v>3402</v>
      </c>
      <c r="C86" s="248">
        <v>0.39419015184199996</v>
      </c>
      <c r="D86" s="248">
        <v>2.9711317695999998E-2</v>
      </c>
    </row>
    <row r="87" spans="1:4" ht="27.75" customHeight="1" x14ac:dyDescent="0.25">
      <c r="A87" s="246" t="s">
        <v>3413</v>
      </c>
      <c r="B87" s="247" t="s">
        <v>3402</v>
      </c>
      <c r="C87" s="248">
        <v>7.1174643597200007E-2</v>
      </c>
      <c r="D87" s="248">
        <v>0.24570843978600002</v>
      </c>
    </row>
    <row r="88" spans="1:4" ht="27.75" customHeight="1" x14ac:dyDescent="0.25">
      <c r="A88" s="246" t="s">
        <v>3414</v>
      </c>
      <c r="B88" s="247" t="s">
        <v>3402</v>
      </c>
      <c r="C88" s="248">
        <v>0.644290977032</v>
      </c>
      <c r="D88" s="248">
        <v>1.3772991113200002</v>
      </c>
    </row>
    <row r="89" spans="1:4" ht="27.75" customHeight="1" x14ac:dyDescent="0.25">
      <c r="A89" s="246" t="s">
        <v>3415</v>
      </c>
      <c r="B89" s="247" t="s">
        <v>3402</v>
      </c>
      <c r="C89" s="248">
        <v>-1.6450386347500002E-2</v>
      </c>
      <c r="D89" s="248">
        <v>-0.26955128485000002</v>
      </c>
    </row>
    <row r="90" spans="1:4" ht="27.75" customHeight="1" x14ac:dyDescent="0.25">
      <c r="A90" s="246" t="s">
        <v>3416</v>
      </c>
      <c r="B90" s="247" t="s">
        <v>3402</v>
      </c>
      <c r="C90" s="248">
        <v>0.33075856829899997</v>
      </c>
      <c r="D90" s="248">
        <v>1.95274795831</v>
      </c>
    </row>
    <row r="91" spans="1:4" ht="27.75" customHeight="1" x14ac:dyDescent="0.25">
      <c r="A91" s="246" t="s">
        <v>3417</v>
      </c>
      <c r="B91" s="247" t="s">
        <v>3402</v>
      </c>
      <c r="C91" s="248">
        <v>5.88401221884E-4</v>
      </c>
      <c r="D91" s="248">
        <v>2.3853079574899998</v>
      </c>
    </row>
    <row r="92" spans="1:4" ht="27.75" customHeight="1" x14ac:dyDescent="0.25">
      <c r="A92" s="246" t="s">
        <v>3418</v>
      </c>
      <c r="B92" s="247" t="s">
        <v>3402</v>
      </c>
      <c r="C92" s="248">
        <v>0.355050934323</v>
      </c>
      <c r="D92" s="248">
        <v>3.2196572182300001</v>
      </c>
    </row>
    <row r="93" spans="1:4" ht="27.75" customHeight="1" x14ac:dyDescent="0.25">
      <c r="A93" s="246" t="s">
        <v>3419</v>
      </c>
      <c r="B93" s="247" t="s">
        <v>3402</v>
      </c>
      <c r="C93" s="248">
        <v>0.402057831689</v>
      </c>
      <c r="D93" s="248">
        <v>0.69191322720000004</v>
      </c>
    </row>
    <row r="94" spans="1:4" ht="27.75" customHeight="1" x14ac:dyDescent="0.25">
      <c r="A94" s="246" t="s">
        <v>3420</v>
      </c>
      <c r="B94" s="247" t="s">
        <v>3402</v>
      </c>
      <c r="C94" s="248">
        <v>6.2657053251999995E-2</v>
      </c>
      <c r="D94" s="248">
        <v>1.1482681298299999</v>
      </c>
    </row>
    <row r="95" spans="1:4" ht="27.75" customHeight="1" x14ac:dyDescent="0.25">
      <c r="A95" s="246" t="s">
        <v>3421</v>
      </c>
      <c r="B95" s="247" t="s">
        <v>3402</v>
      </c>
      <c r="C95" s="248">
        <v>3.3681852436600004E-2</v>
      </c>
      <c r="D95" s="248">
        <v>0.31600599419199998</v>
      </c>
    </row>
    <row r="96" spans="1:4" ht="27.75" customHeight="1" x14ac:dyDescent="0.25">
      <c r="A96" s="246" t="s">
        <v>3422</v>
      </c>
      <c r="B96" s="247" t="s">
        <v>3402</v>
      </c>
      <c r="C96" s="248">
        <v>1.3302439266900001</v>
      </c>
      <c r="D96" s="248">
        <v>2.1414411098999997</v>
      </c>
    </row>
    <row r="97" spans="1:4" ht="27.75" customHeight="1" x14ac:dyDescent="0.25">
      <c r="A97" s="246" t="s">
        <v>3423</v>
      </c>
      <c r="B97" s="247" t="s">
        <v>3402</v>
      </c>
      <c r="C97" s="248">
        <v>2.3613070370200002E-4</v>
      </c>
      <c r="D97" s="248">
        <v>1.2385175846200001</v>
      </c>
    </row>
    <row r="98" spans="1:4" ht="27.75" customHeight="1" x14ac:dyDescent="0.25">
      <c r="A98" s="246" t="s">
        <v>3424</v>
      </c>
      <c r="B98" s="247" t="s">
        <v>3402</v>
      </c>
      <c r="C98" s="248">
        <v>0.46239466381700001</v>
      </c>
      <c r="D98" s="248">
        <v>0.60697239580899998</v>
      </c>
    </row>
    <row r="99" spans="1:4" ht="27.75" customHeight="1" x14ac:dyDescent="0.25">
      <c r="A99" s="246" t="s">
        <v>3425</v>
      </c>
      <c r="B99" s="247" t="s">
        <v>3402</v>
      </c>
      <c r="C99" s="248">
        <v>6.2820947321599993E-4</v>
      </c>
      <c r="D99" s="248">
        <v>9.68820965831E-2</v>
      </c>
    </row>
    <row r="100" spans="1:4" ht="27.75" customHeight="1" x14ac:dyDescent="0.25">
      <c r="A100" s="246" t="s">
        <v>3426</v>
      </c>
      <c r="B100" s="247" t="s">
        <v>3402</v>
      </c>
      <c r="C100" s="248">
        <v>2.00872037028E-2</v>
      </c>
      <c r="D100" s="248">
        <v>0.41680101030600003</v>
      </c>
    </row>
    <row r="101" spans="1:4" ht="27.75" customHeight="1" x14ac:dyDescent="0.25">
      <c r="A101" s="246" t="s">
        <v>3427</v>
      </c>
      <c r="B101" s="247" t="s">
        <v>3402</v>
      </c>
      <c r="C101" s="248">
        <v>0.42848823402699998</v>
      </c>
      <c r="D101" s="248">
        <v>0.824337439221</v>
      </c>
    </row>
    <row r="102" spans="1:4" ht="27.75" customHeight="1" x14ac:dyDescent="0.25">
      <c r="A102" s="246" t="s">
        <v>3428</v>
      </c>
      <c r="B102" s="247" t="s">
        <v>3402</v>
      </c>
      <c r="C102" s="248">
        <v>0.73800031336899996</v>
      </c>
      <c r="D102" s="248">
        <v>2.3588018825699999</v>
      </c>
    </row>
    <row r="103" spans="1:4" ht="27.75" customHeight="1" x14ac:dyDescent="0.25">
      <c r="A103" s="246" t="s">
        <v>3429</v>
      </c>
      <c r="B103" s="247" t="s">
        <v>3402</v>
      </c>
      <c r="C103" s="248">
        <v>3.2451031546899998</v>
      </c>
      <c r="D103" s="248">
        <v>0.67987213924099998</v>
      </c>
    </row>
    <row r="104" spans="1:4" ht="27.75" customHeight="1" x14ac:dyDescent="0.25">
      <c r="A104" s="246" t="s">
        <v>3430</v>
      </c>
      <c r="B104" s="247" t="s">
        <v>3402</v>
      </c>
      <c r="C104" s="248">
        <v>2.1638462129199999E-3</v>
      </c>
      <c r="D104" s="248">
        <v>-0.20088188551399999</v>
      </c>
    </row>
    <row r="105" spans="1:4" ht="27.75" customHeight="1" x14ac:dyDescent="0.25">
      <c r="A105" s="246" t="s">
        <v>3431</v>
      </c>
      <c r="B105" s="247" t="s">
        <v>3402</v>
      </c>
      <c r="C105" s="248">
        <v>1.2553269769199999E-2</v>
      </c>
      <c r="D105" s="248">
        <v>1.9120985525900001</v>
      </c>
    </row>
    <row r="106" spans="1:4" ht="27.75" customHeight="1" x14ac:dyDescent="0.25">
      <c r="A106" s="246" t="s">
        <v>3432</v>
      </c>
      <c r="B106" s="247" t="s">
        <v>3402</v>
      </c>
      <c r="C106" s="248">
        <v>0</v>
      </c>
      <c r="D106" s="248">
        <v>0.87593785462999996</v>
      </c>
    </row>
    <row r="107" spans="1:4" ht="27.75" customHeight="1" x14ac:dyDescent="0.25">
      <c r="A107" s="246" t="s">
        <v>3433</v>
      </c>
      <c r="B107" s="247" t="s">
        <v>3402</v>
      </c>
      <c r="C107" s="248">
        <v>1.17903867859</v>
      </c>
      <c r="D107" s="248">
        <v>1.17758534726</v>
      </c>
    </row>
    <row r="108" spans="1:4" ht="27.75" customHeight="1" x14ac:dyDescent="0.25">
      <c r="A108" s="246" t="s">
        <v>3434</v>
      </c>
      <c r="B108" s="247" t="s">
        <v>3402</v>
      </c>
      <c r="C108" s="248">
        <v>3.5426670878499995E-2</v>
      </c>
      <c r="D108" s="248">
        <v>0.12199135511799999</v>
      </c>
    </row>
    <row r="109" spans="1:4" ht="27.75" customHeight="1" x14ac:dyDescent="0.25">
      <c r="A109" s="246" t="s">
        <v>3435</v>
      </c>
      <c r="B109" s="247" t="s">
        <v>3402</v>
      </c>
      <c r="C109" s="248">
        <v>0.49265630072099997</v>
      </c>
      <c r="D109" s="248">
        <v>0.30791690890400003</v>
      </c>
    </row>
    <row r="110" spans="1:4" ht="27.75" customHeight="1" x14ac:dyDescent="0.25">
      <c r="A110" s="246" t="s">
        <v>3436</v>
      </c>
      <c r="B110" s="247" t="s">
        <v>3402</v>
      </c>
      <c r="C110" s="248">
        <v>1.2065672833199999</v>
      </c>
      <c r="D110" s="248">
        <v>1.28525672214</v>
      </c>
    </row>
    <row r="111" spans="1:4" ht="27.75" customHeight="1" x14ac:dyDescent="0.25">
      <c r="A111" s="246" t="s">
        <v>3437</v>
      </c>
      <c r="B111" s="247" t="s">
        <v>3402</v>
      </c>
      <c r="C111" s="248">
        <v>5.9419873639199997E-2</v>
      </c>
      <c r="D111" s="248">
        <v>-3.3916746545299997E-2</v>
      </c>
    </row>
    <row r="112" spans="1:4" ht="27.75" customHeight="1" x14ac:dyDescent="0.25">
      <c r="A112" s="246" t="s">
        <v>3438</v>
      </c>
      <c r="B112" s="247" t="s">
        <v>3402</v>
      </c>
      <c r="C112" s="248">
        <v>0.362470233157</v>
      </c>
      <c r="D112" s="248">
        <v>0.15918710090900001</v>
      </c>
    </row>
    <row r="113" spans="1:4" ht="27.75" customHeight="1" x14ac:dyDescent="0.25">
      <c r="A113" s="246" t="s">
        <v>3439</v>
      </c>
      <c r="B113" s="247" t="s">
        <v>3402</v>
      </c>
      <c r="C113" s="248">
        <v>0.15905330541099999</v>
      </c>
      <c r="D113" s="248">
        <v>0.15882658758400001</v>
      </c>
    </row>
    <row r="114" spans="1:4" ht="27.75" customHeight="1" x14ac:dyDescent="0.25">
      <c r="A114" s="246" t="s">
        <v>3440</v>
      </c>
      <c r="B114" s="247" t="s">
        <v>3402</v>
      </c>
      <c r="C114" s="248">
        <v>0.72631006578300006</v>
      </c>
      <c r="D114" s="248">
        <v>2.6699400028800002</v>
      </c>
    </row>
    <row r="115" spans="1:4" ht="27.75" customHeight="1" x14ac:dyDescent="0.25">
      <c r="A115" s="246" t="s">
        <v>3441</v>
      </c>
      <c r="B115" s="247" t="s">
        <v>3402</v>
      </c>
      <c r="C115" s="248">
        <v>0.67878015772900002</v>
      </c>
      <c r="D115" s="248">
        <v>1.0834145685000001E-4</v>
      </c>
    </row>
    <row r="116" spans="1:4" ht="27.75" customHeight="1" x14ac:dyDescent="0.25">
      <c r="A116" s="246" t="s">
        <v>3442</v>
      </c>
      <c r="B116" s="247" t="s">
        <v>3402</v>
      </c>
      <c r="C116" s="248">
        <v>2.0780232455699998E-2</v>
      </c>
      <c r="D116" s="248">
        <v>2.83714160744</v>
      </c>
    </row>
    <row r="117" spans="1:4" ht="27.75" customHeight="1" x14ac:dyDescent="0.25">
      <c r="A117" s="246" t="s">
        <v>3443</v>
      </c>
      <c r="B117" s="247" t="s">
        <v>3402</v>
      </c>
      <c r="C117" s="248">
        <v>0.292274405141</v>
      </c>
      <c r="D117" s="248">
        <v>0.117069610197</v>
      </c>
    </row>
    <row r="118" spans="1:4" ht="27.75" customHeight="1" x14ac:dyDescent="0.25">
      <c r="A118" s="246" t="s">
        <v>3444</v>
      </c>
      <c r="B118" s="247" t="s">
        <v>3402</v>
      </c>
      <c r="C118" s="248">
        <v>5.09497997397E-2</v>
      </c>
      <c r="D118" s="248">
        <v>2.2669466658899999</v>
      </c>
    </row>
    <row r="119" spans="1:4" ht="27.75" customHeight="1" x14ac:dyDescent="0.25">
      <c r="A119" s="246" t="s">
        <v>3445</v>
      </c>
      <c r="B119" s="247" t="s">
        <v>3402</v>
      </c>
      <c r="C119" s="248">
        <v>3.3812505848499999E-2</v>
      </c>
      <c r="D119" s="248">
        <v>6.98407678402</v>
      </c>
    </row>
    <row r="120" spans="1:4" ht="27.75" customHeight="1" x14ac:dyDescent="0.25">
      <c r="A120" s="246" t="s">
        <v>3446</v>
      </c>
      <c r="B120" s="247" t="s">
        <v>3402</v>
      </c>
      <c r="C120" s="248">
        <v>4.4018938519800002E-2</v>
      </c>
      <c r="D120" s="248">
        <v>6.3226301148799999</v>
      </c>
    </row>
    <row r="121" spans="1:4" ht="27.75" customHeight="1" x14ac:dyDescent="0.25">
      <c r="A121" s="246" t="s">
        <v>3447</v>
      </c>
      <c r="B121" s="247" t="s">
        <v>3402</v>
      </c>
      <c r="C121" s="248">
        <v>2.9657051114800002</v>
      </c>
      <c r="D121" s="248">
        <v>3.8610591803399998</v>
      </c>
    </row>
    <row r="122" spans="1:4" ht="27.75" customHeight="1" x14ac:dyDescent="0.25">
      <c r="A122" s="246" t="s">
        <v>3448</v>
      </c>
      <c r="B122" s="247" t="s">
        <v>3402</v>
      </c>
      <c r="C122" s="248">
        <v>8.856089799059999E-2</v>
      </c>
      <c r="D122" s="248">
        <v>1.9759948648800001</v>
      </c>
    </row>
    <row r="123" spans="1:4" ht="27.75" customHeight="1" x14ac:dyDescent="0.25">
      <c r="A123" s="246" t="s">
        <v>3449</v>
      </c>
      <c r="B123" s="247" t="s">
        <v>3402</v>
      </c>
      <c r="C123" s="248">
        <v>0.57164884162999996</v>
      </c>
      <c r="D123" s="248">
        <v>2.98129206134</v>
      </c>
    </row>
    <row r="124" spans="1:4" ht="27.75" customHeight="1" x14ac:dyDescent="0.25">
      <c r="A124" s="246" t="s">
        <v>3450</v>
      </c>
      <c r="B124" s="247" t="s">
        <v>3451</v>
      </c>
      <c r="C124" s="248">
        <v>0</v>
      </c>
      <c r="D124" s="248">
        <v>0</v>
      </c>
    </row>
    <row r="125" spans="1:4" ht="27.75" customHeight="1" x14ac:dyDescent="0.25">
      <c r="A125" s="246" t="s">
        <v>3452</v>
      </c>
      <c r="B125" s="247" t="s">
        <v>3451</v>
      </c>
      <c r="C125" s="248">
        <v>1.06988316988</v>
      </c>
      <c r="D125" s="248">
        <v>3.75240701513E-2</v>
      </c>
    </row>
    <row r="126" spans="1:4" ht="27.75" customHeight="1" x14ac:dyDescent="0.25">
      <c r="A126" s="246" t="s">
        <v>3453</v>
      </c>
      <c r="B126" s="247" t="s">
        <v>3451</v>
      </c>
      <c r="C126" s="248">
        <v>1.10655565819</v>
      </c>
      <c r="D126" s="248">
        <v>2.2020638856800003</v>
      </c>
    </row>
    <row r="127" spans="1:4" ht="27.75" customHeight="1" x14ac:dyDescent="0.25">
      <c r="A127" s="246" t="s">
        <v>3454</v>
      </c>
      <c r="B127" s="247" t="s">
        <v>3451</v>
      </c>
      <c r="C127" s="248">
        <v>0.72413925498699994</v>
      </c>
      <c r="D127" s="248">
        <v>4.9011006692600008</v>
      </c>
    </row>
    <row r="128" spans="1:4" ht="27.75" customHeight="1" x14ac:dyDescent="0.25">
      <c r="A128" s="246" t="s">
        <v>3455</v>
      </c>
      <c r="B128" s="247" t="s">
        <v>3451</v>
      </c>
      <c r="C128" s="248">
        <v>6.4021704657200001E-2</v>
      </c>
      <c r="D128" s="248">
        <v>1.92186875258</v>
      </c>
    </row>
    <row r="129" spans="1:4" ht="27.75" customHeight="1" x14ac:dyDescent="0.25">
      <c r="A129" s="246" t="s">
        <v>3456</v>
      </c>
      <c r="B129" s="247" t="s">
        <v>3451</v>
      </c>
      <c r="C129" s="248">
        <v>0.73561776774800003</v>
      </c>
      <c r="D129" s="248">
        <v>0.97984159439899998</v>
      </c>
    </row>
    <row r="130" spans="1:4" ht="27.75" customHeight="1" x14ac:dyDescent="0.25">
      <c r="A130" s="246" t="s">
        <v>3457</v>
      </c>
      <c r="B130" s="247" t="s">
        <v>3451</v>
      </c>
      <c r="C130" s="248">
        <v>0.245163633933</v>
      </c>
      <c r="D130" s="248">
        <v>0.62469532563300001</v>
      </c>
    </row>
    <row r="131" spans="1:4" ht="27.75" customHeight="1" x14ac:dyDescent="0.25">
      <c r="A131" s="246" t="s">
        <v>3458</v>
      </c>
      <c r="B131" s="247" t="s">
        <v>3451</v>
      </c>
      <c r="C131" s="248">
        <v>0.40495737697799999</v>
      </c>
      <c r="D131" s="248">
        <v>0.16467822250899999</v>
      </c>
    </row>
    <row r="132" spans="1:4" ht="27.75" customHeight="1" x14ac:dyDescent="0.25">
      <c r="A132" s="246" t="s">
        <v>3459</v>
      </c>
      <c r="B132" s="247" t="s">
        <v>3451</v>
      </c>
      <c r="C132" s="248">
        <v>0.78343494851699991</v>
      </c>
      <c r="D132" s="248">
        <v>1.0964025494299998</v>
      </c>
    </row>
    <row r="133" spans="1:4" ht="27.75" customHeight="1" x14ac:dyDescent="0.25">
      <c r="A133" s="246" t="s">
        <v>3460</v>
      </c>
      <c r="B133" s="247" t="s">
        <v>3451</v>
      </c>
      <c r="C133" s="248">
        <v>0.35679934895000004</v>
      </c>
      <c r="D133" s="248">
        <v>1.22641555006</v>
      </c>
    </row>
    <row r="134" spans="1:4" ht="27.75" customHeight="1" x14ac:dyDescent="0.25">
      <c r="A134" s="246" t="s">
        <v>3461</v>
      </c>
      <c r="B134" s="247" t="s">
        <v>3451</v>
      </c>
      <c r="C134" s="248">
        <v>3.8264424142899996E-2</v>
      </c>
      <c r="D134" s="248">
        <v>2.1598848374999999</v>
      </c>
    </row>
    <row r="135" spans="1:4" ht="27.75" customHeight="1" x14ac:dyDescent="0.25">
      <c r="A135" s="246" t="s">
        <v>3462</v>
      </c>
      <c r="B135" s="247" t="s">
        <v>3451</v>
      </c>
      <c r="C135" s="248">
        <v>0.347080427872</v>
      </c>
      <c r="D135" s="248">
        <v>2.8046716322699998</v>
      </c>
    </row>
    <row r="136" spans="1:4" ht="27.75" customHeight="1" x14ac:dyDescent="0.25">
      <c r="A136" s="246" t="s">
        <v>3463</v>
      </c>
      <c r="B136" s="247" t="s">
        <v>3451</v>
      </c>
      <c r="C136" s="248">
        <v>4.3308611144099998E-3</v>
      </c>
      <c r="D136" s="248">
        <v>0.55921845895400002</v>
      </c>
    </row>
    <row r="137" spans="1:4" ht="27.75" customHeight="1" x14ac:dyDescent="0.25">
      <c r="A137" s="246" t="s">
        <v>3464</v>
      </c>
      <c r="B137" s="247" t="s">
        <v>3451</v>
      </c>
      <c r="C137" s="248">
        <v>3.5985528571900001E-3</v>
      </c>
      <c r="D137" s="248">
        <v>5.2864259751000002E-2</v>
      </c>
    </row>
    <row r="138" spans="1:4" ht="27.75" customHeight="1" x14ac:dyDescent="0.25">
      <c r="A138" s="246" t="s">
        <v>3465</v>
      </c>
      <c r="B138" s="247" t="s">
        <v>3451</v>
      </c>
      <c r="C138" s="248">
        <v>0.29345921157100002</v>
      </c>
      <c r="D138" s="248">
        <v>3.6566799326099999</v>
      </c>
    </row>
    <row r="139" spans="1:4" ht="27.75" customHeight="1" x14ac:dyDescent="0.25">
      <c r="A139" s="246" t="s">
        <v>3466</v>
      </c>
      <c r="B139" s="247" t="s">
        <v>3451</v>
      </c>
      <c r="C139" s="248">
        <v>0.111111174998</v>
      </c>
      <c r="D139" s="248">
        <v>3.0407767266999999</v>
      </c>
    </row>
    <row r="140" spans="1:4" ht="27.75" customHeight="1" x14ac:dyDescent="0.25">
      <c r="A140" s="246" t="s">
        <v>3467</v>
      </c>
      <c r="B140" s="247" t="s">
        <v>3451</v>
      </c>
      <c r="C140" s="248">
        <v>0.11891145986899999</v>
      </c>
      <c r="D140" s="248">
        <v>5.0178883717199998</v>
      </c>
    </row>
    <row r="141" spans="1:4" ht="27.75" customHeight="1" x14ac:dyDescent="0.25">
      <c r="A141" s="246" t="s">
        <v>3468</v>
      </c>
      <c r="B141" s="247" t="s">
        <v>3451</v>
      </c>
      <c r="C141" s="248">
        <v>1.07042067992</v>
      </c>
      <c r="D141" s="248">
        <v>2.5191840887499999</v>
      </c>
    </row>
    <row r="142" spans="1:4" ht="27.75" customHeight="1" x14ac:dyDescent="0.25">
      <c r="A142" s="246" t="s">
        <v>3469</v>
      </c>
      <c r="B142" s="247" t="s">
        <v>3451</v>
      </c>
      <c r="C142" s="248">
        <v>0.32683837868799998</v>
      </c>
      <c r="D142" s="248">
        <v>3.0869305601800003</v>
      </c>
    </row>
    <row r="143" spans="1:4" ht="27.75" customHeight="1" x14ac:dyDescent="0.25">
      <c r="A143" s="246" t="s">
        <v>3470</v>
      </c>
      <c r="B143" s="247" t="s">
        <v>3451</v>
      </c>
      <c r="C143" s="248">
        <v>0.422632201742</v>
      </c>
      <c r="D143" s="248">
        <v>0.8014996441340001</v>
      </c>
    </row>
    <row r="144" spans="1:4" ht="27.75" customHeight="1" x14ac:dyDescent="0.25">
      <c r="A144" s="246" t="s">
        <v>3471</v>
      </c>
      <c r="B144" s="247" t="s">
        <v>3451</v>
      </c>
      <c r="C144" s="248">
        <v>0.22633361349600001</v>
      </c>
      <c r="D144" s="248">
        <v>2.6026157597999999</v>
      </c>
    </row>
    <row r="145" spans="1:4" ht="27.75" customHeight="1" x14ac:dyDescent="0.25">
      <c r="A145" s="246" t="s">
        <v>3472</v>
      </c>
      <c r="B145" s="247" t="s">
        <v>3451</v>
      </c>
      <c r="C145" s="248">
        <v>0.113920541485</v>
      </c>
      <c r="D145" s="248">
        <v>0.23401943236299999</v>
      </c>
    </row>
    <row r="146" spans="1:4" ht="27.75" customHeight="1" x14ac:dyDescent="0.25">
      <c r="A146" s="246" t="s">
        <v>3473</v>
      </c>
      <c r="B146" s="247" t="s">
        <v>3451</v>
      </c>
      <c r="C146" s="248">
        <v>6.0729380288700001E-2</v>
      </c>
      <c r="D146" s="248">
        <v>3.0569569087099997</v>
      </c>
    </row>
    <row r="147" spans="1:4" ht="27.75" customHeight="1" x14ac:dyDescent="0.25">
      <c r="A147" s="246" t="s">
        <v>3474</v>
      </c>
      <c r="B147" s="247" t="s">
        <v>3451</v>
      </c>
      <c r="C147" s="248">
        <v>0.19599580003299999</v>
      </c>
      <c r="D147" s="248">
        <v>3.9967183202299998</v>
      </c>
    </row>
    <row r="148" spans="1:4" ht="27.75" customHeight="1" x14ac:dyDescent="0.25">
      <c r="A148" s="246" t="s">
        <v>3475</v>
      </c>
      <c r="B148" s="247" t="s">
        <v>3451</v>
      </c>
      <c r="C148" s="248">
        <v>0.19599580003299999</v>
      </c>
      <c r="D148" s="248">
        <v>3.9967183202299998</v>
      </c>
    </row>
    <row r="149" spans="1:4" ht="27.75" customHeight="1" x14ac:dyDescent="0.25">
      <c r="A149" s="246" t="s">
        <v>3476</v>
      </c>
      <c r="B149" s="247" t="s">
        <v>3451</v>
      </c>
      <c r="C149" s="248">
        <v>0.71100898100699994</v>
      </c>
      <c r="D149" s="248">
        <v>4.0040018716999999</v>
      </c>
    </row>
    <row r="150" spans="1:4" ht="27.75" customHeight="1" x14ac:dyDescent="0.25">
      <c r="A150" s="246" t="s">
        <v>3477</v>
      </c>
      <c r="B150" s="247" t="s">
        <v>3451</v>
      </c>
      <c r="C150" s="248">
        <v>0.71100898100699994</v>
      </c>
      <c r="D150" s="248">
        <v>4.0040018716999999</v>
      </c>
    </row>
    <row r="151" spans="1:4" ht="27.75" customHeight="1" x14ac:dyDescent="0.25">
      <c r="A151" s="246" t="s">
        <v>3478</v>
      </c>
      <c r="B151" s="247" t="s">
        <v>3451</v>
      </c>
      <c r="C151" s="248">
        <v>-4.6282111877000001E-2</v>
      </c>
      <c r="D151" s="248">
        <v>3.38404640065</v>
      </c>
    </row>
    <row r="152" spans="1:4" ht="27.75" customHeight="1" x14ac:dyDescent="0.25">
      <c r="A152" s="246" t="s">
        <v>3479</v>
      </c>
      <c r="B152" s="247" t="s">
        <v>3451</v>
      </c>
      <c r="C152" s="248">
        <v>0.194067178689</v>
      </c>
      <c r="D152" s="248">
        <v>0.67507848518399993</v>
      </c>
    </row>
    <row r="153" spans="1:4" ht="27.75" customHeight="1" x14ac:dyDescent="0.25">
      <c r="A153" s="246" t="s">
        <v>3480</v>
      </c>
      <c r="B153" s="247" t="s">
        <v>3481</v>
      </c>
      <c r="C153" s="248">
        <v>-9.9328968963799988E-2</v>
      </c>
      <c r="D153" s="248">
        <v>0</v>
      </c>
    </row>
    <row r="154" spans="1:4" ht="27.75" customHeight="1" x14ac:dyDescent="0.25">
      <c r="A154" s="246" t="s">
        <v>3482</v>
      </c>
      <c r="B154" s="247" t="s">
        <v>3481</v>
      </c>
      <c r="C154" s="248">
        <v>0</v>
      </c>
      <c r="D154" s="248">
        <v>0</v>
      </c>
    </row>
    <row r="155" spans="1:4" ht="27.75" customHeight="1" x14ac:dyDescent="0.25">
      <c r="A155" s="246" t="s">
        <v>3483</v>
      </c>
      <c r="B155" s="247" t="s">
        <v>3481</v>
      </c>
      <c r="C155" s="248">
        <v>0</v>
      </c>
      <c r="D155" s="248">
        <v>0</v>
      </c>
    </row>
    <row r="156" spans="1:4" ht="27.75" customHeight="1" x14ac:dyDescent="0.25">
      <c r="A156" s="246" t="s">
        <v>3484</v>
      </c>
      <c r="B156" s="247" t="s">
        <v>3481</v>
      </c>
      <c r="C156" s="248">
        <v>0</v>
      </c>
      <c r="D156" s="248">
        <v>0</v>
      </c>
    </row>
    <row r="157" spans="1:4" ht="27.75" customHeight="1" x14ac:dyDescent="0.25">
      <c r="A157" s="246" t="s">
        <v>3485</v>
      </c>
      <c r="B157" s="247" t="s">
        <v>3481</v>
      </c>
      <c r="C157" s="248">
        <v>-4.9665632867299997E-2</v>
      </c>
      <c r="D157" s="248">
        <v>0</v>
      </c>
    </row>
    <row r="158" spans="1:4" ht="27.75" customHeight="1" x14ac:dyDescent="0.25">
      <c r="A158" s="246" t="s">
        <v>3486</v>
      </c>
      <c r="B158" s="247" t="s">
        <v>3481</v>
      </c>
      <c r="C158" s="248">
        <v>0</v>
      </c>
      <c r="D158" s="248">
        <v>0</v>
      </c>
    </row>
    <row r="159" spans="1:4" ht="27.75" customHeight="1" x14ac:dyDescent="0.25">
      <c r="A159" s="246" t="s">
        <v>3487</v>
      </c>
      <c r="B159" s="247" t="s">
        <v>3481</v>
      </c>
      <c r="C159" s="248">
        <v>-9.24139327825E-2</v>
      </c>
      <c r="D159" s="248">
        <v>0</v>
      </c>
    </row>
    <row r="160" spans="1:4" ht="27.75" customHeight="1" x14ac:dyDescent="0.25">
      <c r="A160" s="246" t="s">
        <v>3488</v>
      </c>
      <c r="B160" s="247" t="s">
        <v>3481</v>
      </c>
      <c r="C160" s="248">
        <v>0.33322455994799999</v>
      </c>
      <c r="D160" s="248">
        <v>9.1971939257599997E-4</v>
      </c>
    </row>
    <row r="161" spans="1:4" ht="27.75" customHeight="1" x14ac:dyDescent="0.25">
      <c r="A161" s="246" t="s">
        <v>3489</v>
      </c>
      <c r="B161" s="247" t="s">
        <v>3481</v>
      </c>
      <c r="C161" s="248">
        <v>0</v>
      </c>
      <c r="D161" s="248">
        <v>0</v>
      </c>
    </row>
    <row r="162" spans="1:4" ht="27.75" customHeight="1" x14ac:dyDescent="0.25">
      <c r="A162" s="246" t="s">
        <v>3490</v>
      </c>
      <c r="B162" s="247" t="s">
        <v>3481</v>
      </c>
      <c r="C162" s="248">
        <v>-9.2267814503099996E-2</v>
      </c>
      <c r="D162" s="248">
        <v>0</v>
      </c>
    </row>
    <row r="163" spans="1:4" ht="27.75" customHeight="1" x14ac:dyDescent="0.25">
      <c r="A163" s="246" t="s">
        <v>3491</v>
      </c>
      <c r="B163" s="247" t="s">
        <v>3481</v>
      </c>
      <c r="C163" s="248">
        <v>7.1223641079300001E-2</v>
      </c>
      <c r="D163" s="248">
        <v>-0.18583393460299999</v>
      </c>
    </row>
    <row r="164" spans="1:4" ht="27.75" customHeight="1" x14ac:dyDescent="0.25">
      <c r="A164" s="246" t="s">
        <v>3492</v>
      </c>
      <c r="B164" s="247" t="s">
        <v>3481</v>
      </c>
      <c r="C164" s="248">
        <v>1.17900020954E-4</v>
      </c>
      <c r="D164" s="248">
        <v>-0.184424905448</v>
      </c>
    </row>
    <row r="165" spans="1:4" ht="27.75" customHeight="1" x14ac:dyDescent="0.25">
      <c r="A165" s="246" t="s">
        <v>3493</v>
      </c>
      <c r="B165" s="247" t="s">
        <v>3481</v>
      </c>
      <c r="C165" s="248">
        <v>-0.191076652303</v>
      </c>
      <c r="D165" s="248">
        <v>0</v>
      </c>
    </row>
    <row r="166" spans="1:4" ht="27.75" customHeight="1" x14ac:dyDescent="0.25">
      <c r="A166" s="246" t="s">
        <v>3494</v>
      </c>
      <c r="B166" s="247" t="s">
        <v>3495</v>
      </c>
      <c r="C166" s="248">
        <v>0.12365888880000001</v>
      </c>
      <c r="D166" s="248">
        <v>6.1191439276699995E-3</v>
      </c>
    </row>
    <row r="167" spans="1:4" ht="27.75" customHeight="1" x14ac:dyDescent="0.25">
      <c r="A167" s="246" t="s">
        <v>3496</v>
      </c>
      <c r="B167" s="247" t="s">
        <v>3495</v>
      </c>
      <c r="C167" s="248">
        <v>0.35136654183899996</v>
      </c>
      <c r="D167" s="248">
        <v>0.47400167383699998</v>
      </c>
    </row>
    <row r="168" spans="1:4" ht="27.75" customHeight="1" x14ac:dyDescent="0.25">
      <c r="A168" s="246" t="s">
        <v>3497</v>
      </c>
      <c r="B168" s="247" t="s">
        <v>3495</v>
      </c>
      <c r="C168" s="248">
        <v>6.7236442416899996E-3</v>
      </c>
      <c r="D168" s="248">
        <v>1.3370647498400001</v>
      </c>
    </row>
    <row r="169" spans="1:4" ht="27.75" customHeight="1" x14ac:dyDescent="0.25">
      <c r="A169" s="246" t="s">
        <v>3498</v>
      </c>
      <c r="B169" s="247" t="s">
        <v>3495</v>
      </c>
      <c r="C169" s="248">
        <v>0.70147112805200007</v>
      </c>
      <c r="D169" s="248">
        <v>2.5870140050399999</v>
      </c>
    </row>
    <row r="170" spans="1:4" ht="27.75" customHeight="1" x14ac:dyDescent="0.25">
      <c r="A170" s="246" t="s">
        <v>3499</v>
      </c>
      <c r="B170" s="247" t="s">
        <v>3495</v>
      </c>
      <c r="C170" s="248">
        <v>1.4326475862100001E-2</v>
      </c>
      <c r="D170" s="248">
        <v>0.47770238784999997</v>
      </c>
    </row>
    <row r="171" spans="1:4" ht="27.75" customHeight="1" x14ac:dyDescent="0.25">
      <c r="A171" s="246" t="s">
        <v>3500</v>
      </c>
      <c r="B171" s="247" t="s">
        <v>3495</v>
      </c>
      <c r="C171" s="248">
        <v>0.64933098497100006</v>
      </c>
      <c r="D171" s="248">
        <v>2.12337350557</v>
      </c>
    </row>
    <row r="172" spans="1:4" ht="27.75" customHeight="1" x14ac:dyDescent="0.25">
      <c r="A172" s="246" t="s">
        <v>3501</v>
      </c>
      <c r="B172" s="247" t="s">
        <v>3495</v>
      </c>
      <c r="C172" s="248">
        <v>0</v>
      </c>
      <c r="D172" s="248">
        <v>0.84603233627800001</v>
      </c>
    </row>
    <row r="173" spans="1:4" ht="27.75" customHeight="1" x14ac:dyDescent="0.25">
      <c r="A173" s="246" t="s">
        <v>3502</v>
      </c>
      <c r="B173" s="247" t="s">
        <v>3495</v>
      </c>
      <c r="C173" s="248">
        <v>5.4811929500899997E-2</v>
      </c>
      <c r="D173" s="248">
        <v>0.49964268212700003</v>
      </c>
    </row>
    <row r="174" spans="1:4" ht="27.75" customHeight="1" x14ac:dyDescent="0.25">
      <c r="A174" s="246" t="s">
        <v>3503</v>
      </c>
      <c r="B174" s="247" t="s">
        <v>3495</v>
      </c>
      <c r="C174" s="248">
        <v>0</v>
      </c>
      <c r="D174" s="248">
        <v>1.0277766294800001</v>
      </c>
    </row>
    <row r="175" spans="1:4" ht="27.75" customHeight="1" x14ac:dyDescent="0.25">
      <c r="A175" s="246" t="s">
        <v>3504</v>
      </c>
      <c r="B175" s="247" t="s">
        <v>3495</v>
      </c>
      <c r="C175" s="248">
        <v>2.3142885955099999</v>
      </c>
      <c r="D175" s="248">
        <v>0.64131831681000007</v>
      </c>
    </row>
    <row r="176" spans="1:4" ht="27.75" customHeight="1" x14ac:dyDescent="0.25">
      <c r="A176" s="246" t="s">
        <v>3505</v>
      </c>
      <c r="B176" s="247" t="s">
        <v>3495</v>
      </c>
      <c r="C176" s="248">
        <v>2.9476501231299999E-2</v>
      </c>
      <c r="D176" s="248">
        <v>0.83183762335</v>
      </c>
    </row>
    <row r="177" spans="1:4" ht="27.75" customHeight="1" x14ac:dyDescent="0.25">
      <c r="A177" s="246" t="s">
        <v>3506</v>
      </c>
      <c r="B177" s="247" t="s">
        <v>3495</v>
      </c>
      <c r="C177" s="248">
        <v>2.0034804474899999</v>
      </c>
      <c r="D177" s="248">
        <v>1.9414241585600001</v>
      </c>
    </row>
    <row r="178" spans="1:4" ht="27.75" customHeight="1" x14ac:dyDescent="0.25">
      <c r="A178" s="246" t="s">
        <v>3507</v>
      </c>
      <c r="B178" s="247" t="s">
        <v>3495</v>
      </c>
      <c r="C178" s="248">
        <v>4.2211194057000002E-2</v>
      </c>
      <c r="D178" s="248">
        <v>0.12189422824</v>
      </c>
    </row>
    <row r="179" spans="1:4" ht="27.75" customHeight="1" x14ac:dyDescent="0.25">
      <c r="A179" s="246" t="s">
        <v>3508</v>
      </c>
      <c r="B179" s="247" t="s">
        <v>3495</v>
      </c>
      <c r="C179" s="248">
        <v>9.5923238884300002E-2</v>
      </c>
      <c r="D179" s="248">
        <v>0.38674212777100003</v>
      </c>
    </row>
    <row r="180" spans="1:4" ht="27.75" customHeight="1" x14ac:dyDescent="0.25">
      <c r="A180" s="246" t="s">
        <v>3509</v>
      </c>
      <c r="B180" s="247" t="s">
        <v>3495</v>
      </c>
      <c r="C180" s="248">
        <v>1.0499310148500001</v>
      </c>
      <c r="D180" s="248">
        <v>1.35486864737</v>
      </c>
    </row>
    <row r="181" spans="1:4" ht="27.75" customHeight="1" x14ac:dyDescent="0.25">
      <c r="A181" s="246" t="s">
        <v>3510</v>
      </c>
      <c r="B181" s="247" t="s">
        <v>3495</v>
      </c>
      <c r="C181" s="248">
        <v>6.5570464017899996E-2</v>
      </c>
      <c r="D181" s="248">
        <v>0.278012510341</v>
      </c>
    </row>
    <row r="182" spans="1:4" ht="27.75" customHeight="1" x14ac:dyDescent="0.25">
      <c r="A182" s="246" t="s">
        <v>3511</v>
      </c>
      <c r="B182" s="247" t="s">
        <v>3495</v>
      </c>
      <c r="C182" s="248">
        <v>4.03243921787E-2</v>
      </c>
      <c r="D182" s="248">
        <v>0.11974130155400001</v>
      </c>
    </row>
    <row r="183" spans="1:4" ht="27.75" customHeight="1" x14ac:dyDescent="0.25">
      <c r="A183" s="246" t="s">
        <v>3512</v>
      </c>
      <c r="B183" s="247" t="s">
        <v>3495</v>
      </c>
      <c r="C183" s="248">
        <v>4.3355468703399999E-2</v>
      </c>
      <c r="D183" s="248">
        <v>0.41591600668500001</v>
      </c>
    </row>
    <row r="184" spans="1:4" ht="27.75" customHeight="1" x14ac:dyDescent="0.25">
      <c r="A184" s="246" t="s">
        <v>3513</v>
      </c>
      <c r="B184" s="247" t="s">
        <v>3514</v>
      </c>
      <c r="C184" s="248">
        <v>0</v>
      </c>
      <c r="D184" s="248">
        <v>0</v>
      </c>
    </row>
    <row r="185" spans="1:4" ht="27.75" customHeight="1" x14ac:dyDescent="0.25">
      <c r="A185" s="246" t="s">
        <v>3515</v>
      </c>
      <c r="B185" s="247" t="s">
        <v>3514</v>
      </c>
      <c r="C185" s="248">
        <v>3.1402483298300005E-2</v>
      </c>
      <c r="D185" s="248">
        <v>1.2298248645500001</v>
      </c>
    </row>
    <row r="186" spans="1:4" ht="27.75" customHeight="1" x14ac:dyDescent="0.25">
      <c r="A186" s="246" t="s">
        <v>3516</v>
      </c>
      <c r="B186" s="247" t="s">
        <v>3514</v>
      </c>
      <c r="C186" s="248">
        <v>3.1393001553699999E-2</v>
      </c>
      <c r="D186" s="248">
        <v>1.2296982780000001</v>
      </c>
    </row>
    <row r="187" spans="1:4" ht="27.75" customHeight="1" x14ac:dyDescent="0.25">
      <c r="A187" s="246" t="s">
        <v>3517</v>
      </c>
      <c r="B187" s="247" t="s">
        <v>3514</v>
      </c>
      <c r="C187" s="248">
        <v>0.44952319023199999</v>
      </c>
      <c r="D187" s="248">
        <v>1.86479100437</v>
      </c>
    </row>
    <row r="188" spans="1:4" ht="27.75" customHeight="1" x14ac:dyDescent="0.25">
      <c r="A188" s="246" t="s">
        <v>3518</v>
      </c>
      <c r="B188" s="247" t="s">
        <v>3514</v>
      </c>
      <c r="C188" s="248">
        <v>3.0368151001500001E-2</v>
      </c>
      <c r="D188" s="248">
        <v>1.22360859256</v>
      </c>
    </row>
    <row r="189" spans="1:4" ht="27.75" customHeight="1" x14ac:dyDescent="0.25">
      <c r="A189" s="246" t="s">
        <v>3519</v>
      </c>
      <c r="B189" s="247" t="s">
        <v>3514</v>
      </c>
      <c r="C189" s="248">
        <v>0.28168522912299998</v>
      </c>
      <c r="D189" s="248">
        <v>2.5113955113699999</v>
      </c>
    </row>
    <row r="190" spans="1:4" ht="27.75" customHeight="1" x14ac:dyDescent="0.25">
      <c r="A190" s="246" t="s">
        <v>3520</v>
      </c>
      <c r="B190" s="247" t="s">
        <v>3514</v>
      </c>
      <c r="C190" s="248">
        <v>2.5281291775599998E-2</v>
      </c>
      <c r="D190" s="248">
        <v>2.4863828610400001</v>
      </c>
    </row>
    <row r="191" spans="1:4" ht="27.75" customHeight="1" x14ac:dyDescent="0.25">
      <c r="A191" s="246" t="s">
        <v>3521</v>
      </c>
      <c r="B191" s="247" t="s">
        <v>3514</v>
      </c>
      <c r="C191" s="248">
        <v>0.151378940096</v>
      </c>
      <c r="D191" s="248">
        <v>1.16779893466</v>
      </c>
    </row>
    <row r="192" spans="1:4" ht="27.75" customHeight="1" x14ac:dyDescent="0.25">
      <c r="A192" s="246" t="s">
        <v>3522</v>
      </c>
      <c r="B192" s="247" t="s">
        <v>3514</v>
      </c>
      <c r="C192" s="248">
        <v>0.21827429084</v>
      </c>
      <c r="D192" s="248">
        <v>0.15763284542700001</v>
      </c>
    </row>
    <row r="193" spans="1:4" ht="27.75" customHeight="1" x14ac:dyDescent="0.25">
      <c r="A193" s="246" t="s">
        <v>3523</v>
      </c>
      <c r="B193" s="247" t="s">
        <v>3514</v>
      </c>
      <c r="C193" s="248">
        <v>0.21992948464599998</v>
      </c>
      <c r="D193" s="248">
        <v>1.2803099467899999</v>
      </c>
    </row>
    <row r="194" spans="1:4" ht="27.75" customHeight="1" x14ac:dyDescent="0.25">
      <c r="A194" s="246" t="s">
        <v>3524</v>
      </c>
      <c r="B194" s="247" t="s">
        <v>3514</v>
      </c>
      <c r="C194" s="248">
        <v>0.11748811437999999</v>
      </c>
      <c r="D194" s="248">
        <v>1.3235906847300001</v>
      </c>
    </row>
    <row r="195" spans="1:4" ht="27.75" customHeight="1" x14ac:dyDescent="0.25">
      <c r="A195" s="246" t="s">
        <v>3525</v>
      </c>
      <c r="B195" s="247" t="s">
        <v>3514</v>
      </c>
      <c r="C195" s="248">
        <v>0.12033924145899999</v>
      </c>
      <c r="D195" s="248">
        <v>0.19106379375399998</v>
      </c>
    </row>
    <row r="196" spans="1:4" ht="27.75" customHeight="1" x14ac:dyDescent="0.25">
      <c r="A196" s="246" t="s">
        <v>3526</v>
      </c>
      <c r="B196" s="247" t="s">
        <v>3514</v>
      </c>
      <c r="C196" s="248">
        <v>0.612607107948</v>
      </c>
      <c r="D196" s="248">
        <v>1.1643084767099998</v>
      </c>
    </row>
    <row r="197" spans="1:4" ht="27.75" customHeight="1" x14ac:dyDescent="0.25">
      <c r="A197" s="246" t="s">
        <v>3527</v>
      </c>
      <c r="B197" s="247" t="s">
        <v>3514</v>
      </c>
      <c r="C197" s="248">
        <v>0.136403910006</v>
      </c>
      <c r="D197" s="248">
        <v>1.1500332364900001</v>
      </c>
    </row>
    <row r="198" spans="1:4" ht="27.75" customHeight="1" x14ac:dyDescent="0.25">
      <c r="A198" s="246" t="s">
        <v>3528</v>
      </c>
      <c r="B198" s="247" t="s">
        <v>3514</v>
      </c>
      <c r="C198" s="248">
        <v>0.21628286350299999</v>
      </c>
      <c r="D198" s="248">
        <v>0.63274457793399996</v>
      </c>
    </row>
    <row r="199" spans="1:4" ht="27.75" customHeight="1" x14ac:dyDescent="0.25">
      <c r="A199" s="246" t="s">
        <v>3529</v>
      </c>
      <c r="B199" s="247" t="s">
        <v>3514</v>
      </c>
      <c r="C199" s="248">
        <v>0.57830515290700002</v>
      </c>
      <c r="D199" s="248">
        <v>1.92756213725</v>
      </c>
    </row>
    <row r="200" spans="1:4" ht="27.75" customHeight="1" x14ac:dyDescent="0.25">
      <c r="A200" s="246" t="s">
        <v>3530</v>
      </c>
      <c r="B200" s="247" t="s">
        <v>3514</v>
      </c>
      <c r="C200" s="248">
        <v>0.78192473156100006</v>
      </c>
      <c r="D200" s="248">
        <v>1.37644068891</v>
      </c>
    </row>
    <row r="201" spans="1:4" ht="27.75" customHeight="1" x14ac:dyDescent="0.25">
      <c r="A201" s="246" t="s">
        <v>3531</v>
      </c>
      <c r="B201" s="247" t="s">
        <v>3514</v>
      </c>
      <c r="C201" s="248">
        <v>0.143460829373</v>
      </c>
      <c r="D201" s="248">
        <v>3.36400286219</v>
      </c>
    </row>
    <row r="202" spans="1:4" ht="27.75" customHeight="1" x14ac:dyDescent="0.25">
      <c r="A202" s="246" t="s">
        <v>3532</v>
      </c>
      <c r="B202" s="247" t="s">
        <v>3514</v>
      </c>
      <c r="C202" s="248">
        <v>0.116946755219</v>
      </c>
      <c r="D202" s="248">
        <v>0.18500982549400002</v>
      </c>
    </row>
    <row r="203" spans="1:4" ht="27.75" customHeight="1" x14ac:dyDescent="0.25">
      <c r="A203" s="246" t="s">
        <v>3533</v>
      </c>
      <c r="B203" s="247" t="s">
        <v>3514</v>
      </c>
      <c r="C203" s="248">
        <v>5.1637273616599998E-2</v>
      </c>
      <c r="D203" s="248">
        <v>3.1880312005499995E-5</v>
      </c>
    </row>
    <row r="204" spans="1:4" ht="27.75" customHeight="1" x14ac:dyDescent="0.25">
      <c r="A204" s="246" t="s">
        <v>3534</v>
      </c>
      <c r="B204" s="247" t="s">
        <v>3514</v>
      </c>
      <c r="C204" s="248">
        <v>8.1277850122400009E-3</v>
      </c>
      <c r="D204" s="248">
        <v>8.0272150266299986E-6</v>
      </c>
    </row>
    <row r="205" spans="1:4" ht="27.75" customHeight="1" x14ac:dyDescent="0.25">
      <c r="A205" s="246" t="s">
        <v>3535</v>
      </c>
      <c r="B205" s="247" t="s">
        <v>3514</v>
      </c>
      <c r="C205" s="248">
        <v>0.27113022480799998</v>
      </c>
      <c r="D205" s="248">
        <v>0.62592504346800004</v>
      </c>
    </row>
    <row r="206" spans="1:4" ht="27.75" customHeight="1" x14ac:dyDescent="0.25">
      <c r="A206" s="246" t="s">
        <v>3536</v>
      </c>
      <c r="B206" s="247" t="s">
        <v>3514</v>
      </c>
      <c r="C206" s="248">
        <v>9.9261332372099997E-2</v>
      </c>
      <c r="D206" s="248">
        <v>5.63824936798E-2</v>
      </c>
    </row>
    <row r="207" spans="1:4" ht="27.75" customHeight="1" x14ac:dyDescent="0.25">
      <c r="A207" s="246" t="s">
        <v>3537</v>
      </c>
      <c r="B207" s="247" t="s">
        <v>3514</v>
      </c>
      <c r="C207" s="248">
        <v>0.202457939014</v>
      </c>
      <c r="D207" s="248">
        <v>0.42523867281100003</v>
      </c>
    </row>
    <row r="208" spans="1:4" ht="27.75" customHeight="1" x14ac:dyDescent="0.25">
      <c r="A208" s="246" t="s">
        <v>3538</v>
      </c>
      <c r="B208" s="247" t="s">
        <v>3514</v>
      </c>
      <c r="C208" s="248">
        <v>2.0984122925800004</v>
      </c>
      <c r="D208" s="248">
        <v>0.80195237221000004</v>
      </c>
    </row>
    <row r="209" spans="1:4" ht="27.75" customHeight="1" x14ac:dyDescent="0.25">
      <c r="A209" s="246" t="s">
        <v>3539</v>
      </c>
      <c r="B209" s="247" t="s">
        <v>3514</v>
      </c>
      <c r="C209" s="248">
        <v>0.991875564411</v>
      </c>
      <c r="D209" s="248">
        <v>0.80891698451399996</v>
      </c>
    </row>
    <row r="210" spans="1:4" ht="27.75" customHeight="1" x14ac:dyDescent="0.25">
      <c r="A210" s="246" t="s">
        <v>3540</v>
      </c>
      <c r="B210" s="247" t="s">
        <v>3514</v>
      </c>
      <c r="C210" s="248">
        <v>0</v>
      </c>
      <c r="D210" s="248">
        <v>6.7514930224500003E-2</v>
      </c>
    </row>
    <row r="211" spans="1:4" ht="27.75" customHeight="1" x14ac:dyDescent="0.25">
      <c r="A211" s="246" t="s">
        <v>3541</v>
      </c>
      <c r="B211" s="247" t="s">
        <v>3514</v>
      </c>
      <c r="C211" s="248">
        <v>4.0060888805900002E-2</v>
      </c>
      <c r="D211" s="248">
        <v>1.2349226636200001</v>
      </c>
    </row>
    <row r="212" spans="1:4" ht="27.75" customHeight="1" x14ac:dyDescent="0.25">
      <c r="A212" s="246" t="s">
        <v>3542</v>
      </c>
      <c r="B212" s="247" t="s">
        <v>3514</v>
      </c>
      <c r="C212" s="248">
        <v>0.24223683149700001</v>
      </c>
      <c r="D212" s="248">
        <v>2.1656153447599999</v>
      </c>
    </row>
    <row r="213" spans="1:4" ht="27.75" customHeight="1" x14ac:dyDescent="0.25">
      <c r="A213" s="246" t="s">
        <v>3543</v>
      </c>
      <c r="B213" s="247" t="s">
        <v>3514</v>
      </c>
      <c r="C213" s="248">
        <v>0.130980462548</v>
      </c>
      <c r="D213" s="248">
        <v>0.34350688928000001</v>
      </c>
    </row>
    <row r="214" spans="1:4" ht="27.75" customHeight="1" x14ac:dyDescent="0.25">
      <c r="A214" s="246" t="s">
        <v>3544</v>
      </c>
      <c r="B214" s="247" t="s">
        <v>3514</v>
      </c>
      <c r="C214" s="248">
        <v>0.474374190571</v>
      </c>
      <c r="D214" s="248">
        <v>3.0400099925499999</v>
      </c>
    </row>
    <row r="215" spans="1:4" ht="27.75" customHeight="1" x14ac:dyDescent="0.25">
      <c r="A215" s="246" t="s">
        <v>3545</v>
      </c>
      <c r="B215" s="247" t="s">
        <v>3514</v>
      </c>
      <c r="C215" s="248">
        <v>0.12792569757399999</v>
      </c>
      <c r="D215" s="248">
        <v>0.50823387287400001</v>
      </c>
    </row>
    <row r="216" spans="1:4" ht="27.75" customHeight="1" x14ac:dyDescent="0.25">
      <c r="A216" s="246" t="s">
        <v>3546</v>
      </c>
      <c r="B216" s="247" t="s">
        <v>3547</v>
      </c>
      <c r="C216" s="248">
        <v>9.78389824253E-5</v>
      </c>
      <c r="D216" s="248">
        <v>0</v>
      </c>
    </row>
    <row r="217" spans="1:4" ht="27.75" customHeight="1" x14ac:dyDescent="0.25">
      <c r="A217" s="246" t="s">
        <v>3548</v>
      </c>
      <c r="B217" s="247" t="s">
        <v>3547</v>
      </c>
      <c r="C217" s="248">
        <v>5.64901392801E-2</v>
      </c>
      <c r="D217" s="248">
        <v>8.0926891740600005E-4</v>
      </c>
    </row>
    <row r="218" spans="1:4" ht="27.75" customHeight="1" x14ac:dyDescent="0.25">
      <c r="A218" s="246" t="s">
        <v>3549</v>
      </c>
      <c r="B218" s="247" t="s">
        <v>3547</v>
      </c>
      <c r="C218" s="248">
        <v>0</v>
      </c>
      <c r="D218" s="248">
        <v>0.16352031906799999</v>
      </c>
    </row>
    <row r="219" spans="1:4" ht="27.75" customHeight="1" x14ac:dyDescent="0.25">
      <c r="A219" s="246" t="s">
        <v>3550</v>
      </c>
      <c r="B219" s="247" t="s">
        <v>3547</v>
      </c>
      <c r="C219" s="248">
        <v>0.18690060843600001</v>
      </c>
      <c r="D219" s="248">
        <v>0.58648593736700005</v>
      </c>
    </row>
    <row r="220" spans="1:4" ht="27.75" customHeight="1" x14ac:dyDescent="0.25">
      <c r="A220" s="246" t="s">
        <v>3551</v>
      </c>
      <c r="B220" s="247" t="s">
        <v>3547</v>
      </c>
      <c r="C220" s="248">
        <v>3.8840588620399998E-2</v>
      </c>
      <c r="D220" s="248">
        <v>3.4087094485199997E-2</v>
      </c>
    </row>
    <row r="221" spans="1:4" ht="27.75" customHeight="1" x14ac:dyDescent="0.25">
      <c r="A221" s="246" t="s">
        <v>3552</v>
      </c>
      <c r="B221" s="247" t="s">
        <v>3547</v>
      </c>
      <c r="C221" s="248">
        <v>0.43310066882799997</v>
      </c>
      <c r="D221" s="248">
        <v>2.59518622032</v>
      </c>
    </row>
    <row r="222" spans="1:4" ht="27.75" customHeight="1" x14ac:dyDescent="0.25">
      <c r="A222" s="246" t="s">
        <v>3553</v>
      </c>
      <c r="B222" s="247" t="s">
        <v>3547</v>
      </c>
      <c r="C222" s="248">
        <v>2.3231662433299998</v>
      </c>
      <c r="D222" s="248">
        <v>1.0416385402000001</v>
      </c>
    </row>
    <row r="223" spans="1:4" ht="27.75" customHeight="1" x14ac:dyDescent="0.25">
      <c r="A223" s="246" t="s">
        <v>3554</v>
      </c>
      <c r="B223" s="247" t="s">
        <v>3547</v>
      </c>
      <c r="C223" s="248">
        <v>6.0279584874299998E-2</v>
      </c>
      <c r="D223" s="248">
        <v>0.50375948405100002</v>
      </c>
    </row>
    <row r="224" spans="1:4" ht="27.75" customHeight="1" x14ac:dyDescent="0.25">
      <c r="A224" s="246" t="s">
        <v>3555</v>
      </c>
      <c r="B224" s="247" t="s">
        <v>3547</v>
      </c>
      <c r="C224" s="248">
        <v>0.15297251418999999</v>
      </c>
      <c r="D224" s="248">
        <v>0.34342361920699999</v>
      </c>
    </row>
    <row r="225" spans="1:4" ht="27.75" customHeight="1" x14ac:dyDescent="0.25">
      <c r="A225" s="246" t="s">
        <v>3556</v>
      </c>
      <c r="B225" s="247" t="s">
        <v>3547</v>
      </c>
      <c r="C225" s="248">
        <v>1.6380900391699999E-2</v>
      </c>
      <c r="D225" s="248">
        <v>5.51810759727E-2</v>
      </c>
    </row>
    <row r="226" spans="1:4" ht="27.75" customHeight="1" x14ac:dyDescent="0.25">
      <c r="A226" s="246" t="s">
        <v>3557</v>
      </c>
      <c r="B226" s="247" t="s">
        <v>3547</v>
      </c>
      <c r="C226" s="248">
        <v>2.3967295088199999E-2</v>
      </c>
      <c r="D226" s="248">
        <v>1.5775242658899999E-2</v>
      </c>
    </row>
    <row r="227" spans="1:4" ht="27.75" customHeight="1" x14ac:dyDescent="0.25">
      <c r="A227" s="246" t="s">
        <v>3558</v>
      </c>
      <c r="B227" s="247" t="s">
        <v>3547</v>
      </c>
      <c r="C227" s="248">
        <v>0.55961319543599997</v>
      </c>
      <c r="D227" s="248">
        <v>1.0248839171999999</v>
      </c>
    </row>
    <row r="228" spans="1:4" ht="27.75" customHeight="1" x14ac:dyDescent="0.25">
      <c r="A228" s="246" t="s">
        <v>3559</v>
      </c>
      <c r="B228" s="247" t="s">
        <v>3547</v>
      </c>
      <c r="C228" s="248">
        <v>0.34876792356499997</v>
      </c>
      <c r="D228" s="248">
        <v>0.775073270669</v>
      </c>
    </row>
    <row r="229" spans="1:4" ht="27.75" customHeight="1" x14ac:dyDescent="0.25">
      <c r="A229" s="246" t="s">
        <v>3560</v>
      </c>
      <c r="B229" s="247" t="s">
        <v>3547</v>
      </c>
      <c r="C229" s="248">
        <v>0.30663497554300001</v>
      </c>
      <c r="D229" s="248">
        <v>1.32796992951</v>
      </c>
    </row>
    <row r="230" spans="1:4" ht="27.75" customHeight="1" x14ac:dyDescent="0.25">
      <c r="A230" s="246" t="s">
        <v>3561</v>
      </c>
      <c r="B230" s="247" t="s">
        <v>3547</v>
      </c>
      <c r="C230" s="248">
        <v>0.26111217404199999</v>
      </c>
      <c r="D230" s="248">
        <v>0.26115442601700001</v>
      </c>
    </row>
    <row r="231" spans="1:4" ht="27.75" customHeight="1" x14ac:dyDescent="0.25">
      <c r="A231" s="246" t="s">
        <v>3562</v>
      </c>
      <c r="B231" s="247" t="s">
        <v>3547</v>
      </c>
      <c r="C231" s="248">
        <v>0.118567900415</v>
      </c>
      <c r="D231" s="248">
        <v>0.57866277333899996</v>
      </c>
    </row>
    <row r="232" spans="1:4" ht="27.75" customHeight="1" x14ac:dyDescent="0.25">
      <c r="A232" s="246" t="s">
        <v>3563</v>
      </c>
      <c r="B232" s="247" t="s">
        <v>3547</v>
      </c>
      <c r="C232" s="248">
        <v>0.18764970827299998</v>
      </c>
      <c r="D232" s="248">
        <v>0.109711344778</v>
      </c>
    </row>
    <row r="233" spans="1:4" ht="27.75" customHeight="1" x14ac:dyDescent="0.25">
      <c r="A233" s="246" t="s">
        <v>3564</v>
      </c>
      <c r="B233" s="247" t="s">
        <v>3547</v>
      </c>
      <c r="C233" s="248">
        <v>0.153500453909</v>
      </c>
      <c r="D233" s="248">
        <v>0.46450998697900003</v>
      </c>
    </row>
    <row r="234" spans="1:4" ht="27.75" customHeight="1" x14ac:dyDescent="0.25">
      <c r="A234" s="246" t="s">
        <v>3565</v>
      </c>
      <c r="B234" s="247" t="s">
        <v>3566</v>
      </c>
      <c r="C234" s="248">
        <v>2.3546299802099997E-2</v>
      </c>
      <c r="D234" s="248">
        <v>6.2471496320900006E-3</v>
      </c>
    </row>
    <row r="235" spans="1:4" ht="27.75" customHeight="1" x14ac:dyDescent="0.25">
      <c r="A235" s="246" t="s">
        <v>3567</v>
      </c>
      <c r="B235" s="247" t="s">
        <v>3566</v>
      </c>
      <c r="C235" s="248">
        <v>5.6180100235300005E-2</v>
      </c>
      <c r="D235" s="248">
        <v>1.0699665197599999</v>
      </c>
    </row>
    <row r="236" spans="1:4" ht="27.75" customHeight="1" x14ac:dyDescent="0.25">
      <c r="A236" s="246" t="s">
        <v>3568</v>
      </c>
      <c r="B236" s="247" t="s">
        <v>3566</v>
      </c>
      <c r="C236" s="248">
        <v>0.77092974436700001</v>
      </c>
      <c r="D236" s="248">
        <v>0.260999419851</v>
      </c>
    </row>
    <row r="237" spans="1:4" ht="27.75" customHeight="1" x14ac:dyDescent="0.25">
      <c r="A237" s="246" t="s">
        <v>3569</v>
      </c>
      <c r="B237" s="247" t="s">
        <v>3566</v>
      </c>
      <c r="C237" s="248">
        <v>0.37596822194700003</v>
      </c>
      <c r="D237" s="248">
        <v>1.8845338694</v>
      </c>
    </row>
    <row r="238" spans="1:4" ht="27.75" customHeight="1" x14ac:dyDescent="0.25">
      <c r="A238" s="246" t="s">
        <v>3570</v>
      </c>
      <c r="B238" s="247" t="s">
        <v>3566</v>
      </c>
      <c r="C238" s="248">
        <v>2.1225109508900001E-2</v>
      </c>
      <c r="D238" s="248">
        <v>0</v>
      </c>
    </row>
    <row r="239" spans="1:4" ht="27.75" customHeight="1" x14ac:dyDescent="0.25">
      <c r="A239" s="246" t="s">
        <v>3571</v>
      </c>
      <c r="B239" s="247" t="s">
        <v>3566</v>
      </c>
      <c r="C239" s="248">
        <v>1.04505192162</v>
      </c>
      <c r="D239" s="248">
        <v>0</v>
      </c>
    </row>
    <row r="240" spans="1:4" ht="27.75" customHeight="1" x14ac:dyDescent="0.25">
      <c r="A240" s="246" t="s">
        <v>3572</v>
      </c>
      <c r="B240" s="247" t="s">
        <v>3566</v>
      </c>
      <c r="C240" s="248">
        <v>4.6964848483199997E-2</v>
      </c>
      <c r="D240" s="248">
        <v>0.75729851083899991</v>
      </c>
    </row>
    <row r="241" spans="1:4" ht="27.75" customHeight="1" x14ac:dyDescent="0.25">
      <c r="A241" s="246" t="s">
        <v>3573</v>
      </c>
      <c r="B241" s="247" t="s">
        <v>3566</v>
      </c>
      <c r="C241" s="248">
        <v>0.25867355647099999</v>
      </c>
      <c r="D241" s="248">
        <v>1.8898698939999998</v>
      </c>
    </row>
    <row r="242" spans="1:4" ht="27.75" customHeight="1" x14ac:dyDescent="0.25">
      <c r="A242" s="246" t="s">
        <v>3574</v>
      </c>
      <c r="B242" s="247" t="s">
        <v>3566</v>
      </c>
      <c r="C242" s="248">
        <v>7.7471740407799999E-2</v>
      </c>
      <c r="D242" s="248">
        <v>0.94580273016700001</v>
      </c>
    </row>
    <row r="243" spans="1:4" ht="27.75" customHeight="1" x14ac:dyDescent="0.25">
      <c r="A243" s="246" t="s">
        <v>3575</v>
      </c>
      <c r="B243" s="247" t="s">
        <v>3566</v>
      </c>
      <c r="C243" s="248">
        <v>1.15902247327E-3</v>
      </c>
      <c r="D243" s="248">
        <v>0.39970382683000005</v>
      </c>
    </row>
    <row r="244" spans="1:4" ht="27.75" customHeight="1" x14ac:dyDescent="0.25">
      <c r="A244" s="246" t="s">
        <v>3576</v>
      </c>
      <c r="B244" s="247" t="s">
        <v>3566</v>
      </c>
      <c r="C244" s="248">
        <v>0.26742397304900001</v>
      </c>
      <c r="D244" s="248">
        <v>0.84699652040100004</v>
      </c>
    </row>
    <row r="245" spans="1:4" ht="27.75" customHeight="1" x14ac:dyDescent="0.25">
      <c r="A245" s="246" t="s">
        <v>3577</v>
      </c>
      <c r="B245" s="247" t="s">
        <v>3566</v>
      </c>
      <c r="C245" s="248">
        <v>1.2274689138099999</v>
      </c>
      <c r="D245" s="248">
        <v>0.21066088695100002</v>
      </c>
    </row>
    <row r="246" spans="1:4" ht="27.75" customHeight="1" x14ac:dyDescent="0.25">
      <c r="A246" s="246" t="s">
        <v>3578</v>
      </c>
      <c r="B246" s="247" t="s">
        <v>3566</v>
      </c>
      <c r="C246" s="248">
        <v>-8.2853784278399986E-9</v>
      </c>
      <c r="D246" s="248">
        <v>0.60739108446299994</v>
      </c>
    </row>
    <row r="247" spans="1:4" ht="27.75" customHeight="1" x14ac:dyDescent="0.25">
      <c r="A247" s="246" t="s">
        <v>3579</v>
      </c>
      <c r="B247" s="247" t="s">
        <v>3566</v>
      </c>
      <c r="C247" s="248">
        <v>2.5103464420700004</v>
      </c>
      <c r="D247" s="248">
        <v>1.16903249055</v>
      </c>
    </row>
    <row r="248" spans="1:4" ht="27.75" customHeight="1" x14ac:dyDescent="0.25">
      <c r="A248" s="246" t="s">
        <v>3580</v>
      </c>
      <c r="B248" s="247" t="s">
        <v>3566</v>
      </c>
      <c r="C248" s="248">
        <v>0</v>
      </c>
      <c r="D248" s="248">
        <v>5.9635943582999999E-3</v>
      </c>
    </row>
    <row r="249" spans="1:4" ht="27.75" customHeight="1" x14ac:dyDescent="0.25">
      <c r="A249" s="246" t="s">
        <v>3581</v>
      </c>
      <c r="B249" s="247" t="s">
        <v>3566</v>
      </c>
      <c r="C249" s="248">
        <v>0</v>
      </c>
      <c r="D249" s="248">
        <v>0</v>
      </c>
    </row>
    <row r="250" spans="1:4" ht="27.75" customHeight="1" x14ac:dyDescent="0.25">
      <c r="A250" s="246" t="s">
        <v>3582</v>
      </c>
      <c r="B250" s="247" t="s">
        <v>3566</v>
      </c>
      <c r="C250" s="248">
        <v>0.18258081657700001</v>
      </c>
      <c r="D250" s="248">
        <v>0</v>
      </c>
    </row>
    <row r="251" spans="1:4" ht="27.75" customHeight="1" x14ac:dyDescent="0.25">
      <c r="A251" s="246" t="s">
        <v>3583</v>
      </c>
      <c r="B251" s="247" t="s">
        <v>3566</v>
      </c>
      <c r="C251" s="248">
        <v>0.569991047734</v>
      </c>
      <c r="D251" s="248">
        <v>1.7272816412100001</v>
      </c>
    </row>
    <row r="252" spans="1:4" ht="27.75" customHeight="1" x14ac:dyDescent="0.25">
      <c r="A252" s="246" t="s">
        <v>3584</v>
      </c>
      <c r="B252" s="247" t="s">
        <v>3566</v>
      </c>
      <c r="C252" s="248">
        <v>0.42447594633199998</v>
      </c>
      <c r="D252" s="248">
        <v>0.50358207231200003</v>
      </c>
    </row>
    <row r="253" spans="1:4" ht="27.75" customHeight="1" x14ac:dyDescent="0.25">
      <c r="A253" s="246" t="s">
        <v>3585</v>
      </c>
      <c r="B253" s="247" t="s">
        <v>3566</v>
      </c>
      <c r="C253" s="248">
        <v>2.5345805212699999E-2</v>
      </c>
      <c r="D253" s="248">
        <v>0.49829242846199995</v>
      </c>
    </row>
    <row r="254" spans="1:4" ht="27.75" customHeight="1" x14ac:dyDescent="0.25">
      <c r="A254" s="246" t="s">
        <v>3586</v>
      </c>
      <c r="B254" s="247" t="s">
        <v>3566</v>
      </c>
      <c r="C254" s="248">
        <v>1.7637612003800001</v>
      </c>
      <c r="D254" s="248">
        <v>0.13901611079000001</v>
      </c>
    </row>
    <row r="255" spans="1:4" ht="27.75" customHeight="1" x14ac:dyDescent="0.25">
      <c r="A255" s="246" t="s">
        <v>3587</v>
      </c>
      <c r="B255" s="247" t="s">
        <v>3566</v>
      </c>
      <c r="C255" s="248">
        <v>0.276942847923</v>
      </c>
      <c r="D255" s="248">
        <v>0.200192305717</v>
      </c>
    </row>
    <row r="256" spans="1:4" ht="27.75" customHeight="1" x14ac:dyDescent="0.25">
      <c r="A256" s="246" t="s">
        <v>3588</v>
      </c>
      <c r="B256" s="247" t="s">
        <v>3566</v>
      </c>
      <c r="C256" s="248">
        <v>0</v>
      </c>
      <c r="D256" s="248">
        <v>2.12181287356E-2</v>
      </c>
    </row>
    <row r="257" spans="1:4" ht="27.75" customHeight="1" x14ac:dyDescent="0.25">
      <c r="A257" s="246" t="s">
        <v>3589</v>
      </c>
      <c r="B257" s="247" t="s">
        <v>3566</v>
      </c>
      <c r="C257" s="248">
        <v>0.10720312756900001</v>
      </c>
      <c r="D257" s="248">
        <v>0.95353222367099999</v>
      </c>
    </row>
    <row r="258" spans="1:4" ht="27.75" customHeight="1" x14ac:dyDescent="0.25">
      <c r="A258" s="246" t="s">
        <v>3590</v>
      </c>
      <c r="B258" s="247" t="s">
        <v>3566</v>
      </c>
      <c r="C258" s="248">
        <v>0.15391138276800001</v>
      </c>
      <c r="D258" s="248">
        <v>0.85423021995000004</v>
      </c>
    </row>
    <row r="259" spans="1:4" ht="27.75" customHeight="1" x14ac:dyDescent="0.25">
      <c r="A259" s="246" t="s">
        <v>3591</v>
      </c>
      <c r="B259" s="247" t="s">
        <v>3566</v>
      </c>
      <c r="C259" s="248">
        <v>3.0798411669499998E-2</v>
      </c>
      <c r="D259" s="248">
        <v>0.21680398508900001</v>
      </c>
    </row>
  </sheetData>
  <sheetProtection selectLockedCells="1" selectUnlockedCells="1"/>
  <mergeCells count="1">
    <mergeCell ref="A2:D2"/>
  </mergeCells>
  <hyperlinks>
    <hyperlink ref="A1" location="Overview!A1" display="Back to Overview" xr:uid="{CA4B2F1E-BC57-4BEA-B01C-5B3E606E36FA}"/>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7E05-BF0C-4012-A2CA-976AFAD89B45}">
  <sheetPr>
    <pageSetUpPr fitToPage="1"/>
  </sheetPr>
  <dimension ref="A1:G2224"/>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SP Electricity North West Area (GSP Group _G)"</f>
        <v>Southern Electric Power Distribution plc - Effective from 1 April 2027 - Final Nodal/Zonal charges in SP Electricity North West Area (GSP Group _G)</v>
      </c>
      <c r="B2" s="404"/>
      <c r="C2" s="404"/>
      <c r="D2" s="405"/>
    </row>
    <row r="3" spans="1:7" ht="60.75" customHeight="1" x14ac:dyDescent="0.25">
      <c r="A3" s="21" t="s">
        <v>801</v>
      </c>
      <c r="B3" s="21" t="s">
        <v>802</v>
      </c>
      <c r="C3" s="21" t="s">
        <v>803</v>
      </c>
      <c r="D3" s="21" t="s">
        <v>804</v>
      </c>
    </row>
    <row r="4" spans="1:7" ht="21.75" customHeight="1" x14ac:dyDescent="0.25">
      <c r="A4" s="246" t="s">
        <v>3592</v>
      </c>
      <c r="B4" s="247" t="s">
        <v>3593</v>
      </c>
      <c r="C4" s="248">
        <v>3.1328438943760188E-2</v>
      </c>
      <c r="D4" s="248">
        <v>1.8170494587380908</v>
      </c>
    </row>
    <row r="5" spans="1:7" ht="21.75" customHeight="1" x14ac:dyDescent="0.25">
      <c r="A5" s="246" t="s">
        <v>3592</v>
      </c>
      <c r="B5" s="247" t="s">
        <v>3593</v>
      </c>
      <c r="C5" s="248">
        <v>3.1328438943760188E-2</v>
      </c>
      <c r="D5" s="248">
        <v>1.8170494587380908</v>
      </c>
    </row>
    <row r="6" spans="1:7" ht="21.75" customHeight="1" x14ac:dyDescent="0.25">
      <c r="A6" s="246" t="s">
        <v>3594</v>
      </c>
      <c r="B6" s="247" t="s">
        <v>3593</v>
      </c>
      <c r="C6" s="248">
        <v>4.1771251925013582E-2</v>
      </c>
      <c r="D6" s="248">
        <v>1.9214775885506248</v>
      </c>
    </row>
    <row r="7" spans="1:7" ht="21.75" customHeight="1" x14ac:dyDescent="0.25">
      <c r="A7" s="246" t="s">
        <v>3595</v>
      </c>
      <c r="B7" s="247" t="s">
        <v>3596</v>
      </c>
      <c r="C7" s="248">
        <v>1.0964953630316066</v>
      </c>
      <c r="D7" s="248">
        <v>1.7857210197943305</v>
      </c>
    </row>
    <row r="8" spans="1:7" ht="21.75" customHeight="1" x14ac:dyDescent="0.25">
      <c r="A8" s="246" t="s">
        <v>3595</v>
      </c>
      <c r="B8" s="247" t="s">
        <v>3596</v>
      </c>
      <c r="C8" s="248">
        <v>1.0964953630316066</v>
      </c>
      <c r="D8" s="248">
        <v>1.7857210197943305</v>
      </c>
    </row>
    <row r="9" spans="1:7" ht="21.75" customHeight="1" x14ac:dyDescent="0.25">
      <c r="A9" s="246" t="s">
        <v>3597</v>
      </c>
      <c r="B9" s="247" t="s">
        <v>3596</v>
      </c>
      <c r="C9" s="248">
        <v>1.10693817601286</v>
      </c>
      <c r="D9" s="248">
        <v>1.7857210197943305</v>
      </c>
    </row>
    <row r="10" spans="1:7" ht="21.75" customHeight="1" x14ac:dyDescent="0.25">
      <c r="A10" s="246" t="s">
        <v>3597</v>
      </c>
      <c r="B10" s="247" t="s">
        <v>3596</v>
      </c>
      <c r="C10" s="248">
        <v>1.10693817601286</v>
      </c>
      <c r="D10" s="248">
        <v>1.7857210197943305</v>
      </c>
    </row>
    <row r="11" spans="1:7" ht="21.75" customHeight="1" x14ac:dyDescent="0.25">
      <c r="A11" s="246" t="s">
        <v>3598</v>
      </c>
      <c r="B11" s="247" t="s">
        <v>3596</v>
      </c>
      <c r="C11" s="248">
        <v>1.0964953630316066</v>
      </c>
      <c r="D11" s="248">
        <v>1.7857210197943305</v>
      </c>
    </row>
    <row r="12" spans="1:7" ht="21.75" customHeight="1" x14ac:dyDescent="0.25">
      <c r="A12" s="246" t="s">
        <v>3598</v>
      </c>
      <c r="B12" s="247" t="s">
        <v>3596</v>
      </c>
      <c r="C12" s="248">
        <v>1.0964953630316066</v>
      </c>
      <c r="D12" s="248">
        <v>1.7857210197943305</v>
      </c>
    </row>
    <row r="13" spans="1:7" ht="21.75" customHeight="1" x14ac:dyDescent="0.25">
      <c r="A13" s="246" t="s">
        <v>3599</v>
      </c>
      <c r="B13" s="247" t="s">
        <v>3596</v>
      </c>
      <c r="C13" s="248">
        <v>1.10693817601286</v>
      </c>
      <c r="D13" s="248">
        <v>1.7857210197943305</v>
      </c>
    </row>
    <row r="14" spans="1:7" ht="21.75" customHeight="1" x14ac:dyDescent="0.25">
      <c r="A14" s="246" t="s">
        <v>3599</v>
      </c>
      <c r="B14" s="247" t="s">
        <v>3596</v>
      </c>
      <c r="C14" s="248">
        <v>1.10693817601286</v>
      </c>
      <c r="D14" s="248">
        <v>1.7857210197943305</v>
      </c>
    </row>
    <row r="15" spans="1:7" ht="21.75" customHeight="1" x14ac:dyDescent="0.25">
      <c r="A15" s="246" t="s">
        <v>3600</v>
      </c>
      <c r="B15" s="247" t="s">
        <v>3601</v>
      </c>
      <c r="C15" s="248">
        <v>4.4173098910701869</v>
      </c>
      <c r="D15" s="248">
        <v>0.72055409570648421</v>
      </c>
    </row>
    <row r="16" spans="1:7" ht="21.75" customHeight="1" x14ac:dyDescent="0.25">
      <c r="A16" s="246" t="s">
        <v>3600</v>
      </c>
      <c r="B16" s="247" t="s">
        <v>3601</v>
      </c>
      <c r="C16" s="248">
        <v>4.4173098910701869</v>
      </c>
      <c r="D16" s="248">
        <v>0.72055409570648421</v>
      </c>
    </row>
    <row r="17" spans="1:4" ht="21.75" customHeight="1" x14ac:dyDescent="0.25">
      <c r="A17" s="246" t="s">
        <v>3602</v>
      </c>
      <c r="B17" s="247" t="s">
        <v>3601</v>
      </c>
      <c r="C17" s="248">
        <v>4.4173098910701869</v>
      </c>
      <c r="D17" s="248">
        <v>0.72055409570648421</v>
      </c>
    </row>
    <row r="18" spans="1:4" ht="21.75" customHeight="1" x14ac:dyDescent="0.25">
      <c r="A18" s="246" t="s">
        <v>3602</v>
      </c>
      <c r="B18" s="247" t="s">
        <v>3601</v>
      </c>
      <c r="C18" s="248">
        <v>4.4173098910701869</v>
      </c>
      <c r="D18" s="248">
        <v>0.72055409570648421</v>
      </c>
    </row>
    <row r="19" spans="1:4" ht="21.75" customHeight="1" x14ac:dyDescent="0.25">
      <c r="A19" s="246" t="s">
        <v>3603</v>
      </c>
      <c r="B19" s="247" t="s">
        <v>3601</v>
      </c>
      <c r="C19" s="248">
        <v>0</v>
      </c>
      <c r="D19" s="248">
        <v>7.309969086877377E-2</v>
      </c>
    </row>
    <row r="20" spans="1:4" ht="21.75" customHeight="1" x14ac:dyDescent="0.25">
      <c r="A20" s="246" t="s">
        <v>3603</v>
      </c>
      <c r="B20" s="247" t="s">
        <v>3601</v>
      </c>
      <c r="C20" s="248">
        <v>0</v>
      </c>
      <c r="D20" s="248">
        <v>7.309969086877377E-2</v>
      </c>
    </row>
    <row r="21" spans="1:4" ht="21.75" customHeight="1" x14ac:dyDescent="0.25">
      <c r="A21" s="246" t="s">
        <v>3604</v>
      </c>
      <c r="B21" s="247" t="s">
        <v>3601</v>
      </c>
      <c r="C21" s="248">
        <v>0</v>
      </c>
      <c r="D21" s="248">
        <v>7.309969086877377E-2</v>
      </c>
    </row>
    <row r="22" spans="1:4" ht="21.75" customHeight="1" x14ac:dyDescent="0.25">
      <c r="A22" s="246" t="s">
        <v>3604</v>
      </c>
      <c r="B22" s="247" t="s">
        <v>3601</v>
      </c>
      <c r="C22" s="248">
        <v>0</v>
      </c>
      <c r="D22" s="248">
        <v>7.309969086877377E-2</v>
      </c>
    </row>
    <row r="23" spans="1:4" ht="21.75" customHeight="1" x14ac:dyDescent="0.25">
      <c r="A23" s="246" t="s">
        <v>3605</v>
      </c>
      <c r="B23" s="247" t="s">
        <v>3606</v>
      </c>
      <c r="C23" s="248">
        <v>0</v>
      </c>
      <c r="D23" s="248">
        <v>7.309969086877377E-2</v>
      </c>
    </row>
    <row r="24" spans="1:4" ht="21.75" customHeight="1" x14ac:dyDescent="0.25">
      <c r="A24" s="246" t="s">
        <v>3605</v>
      </c>
      <c r="B24" s="247" t="s">
        <v>3606</v>
      </c>
      <c r="C24" s="248">
        <v>0</v>
      </c>
      <c r="D24" s="248">
        <v>7.309969086877377E-2</v>
      </c>
    </row>
    <row r="25" spans="1:4" ht="21.75" customHeight="1" x14ac:dyDescent="0.25">
      <c r="A25" s="246" t="s">
        <v>3607</v>
      </c>
      <c r="B25" s="247" t="s">
        <v>3606</v>
      </c>
      <c r="C25" s="248">
        <v>0</v>
      </c>
      <c r="D25" s="248">
        <v>7.309969086877377E-2</v>
      </c>
    </row>
    <row r="26" spans="1:4" ht="21.75" customHeight="1" x14ac:dyDescent="0.25">
      <c r="A26" s="246" t="s">
        <v>3607</v>
      </c>
      <c r="B26" s="247" t="s">
        <v>3606</v>
      </c>
      <c r="C26" s="248">
        <v>0</v>
      </c>
      <c r="D26" s="248">
        <v>7.309969086877377E-2</v>
      </c>
    </row>
    <row r="27" spans="1:4" ht="27.75" customHeight="1" x14ac:dyDescent="0.25">
      <c r="A27" s="246" t="s">
        <v>3608</v>
      </c>
      <c r="B27" s="247" t="s">
        <v>3606</v>
      </c>
      <c r="C27" s="248">
        <v>0</v>
      </c>
      <c r="D27" s="248">
        <v>3.1328438943760188E-2</v>
      </c>
    </row>
    <row r="28" spans="1:4" ht="27.75" customHeight="1" x14ac:dyDescent="0.25">
      <c r="A28" s="246" t="s">
        <v>3609</v>
      </c>
      <c r="B28" s="247" t="s">
        <v>3606</v>
      </c>
      <c r="C28" s="248">
        <v>0</v>
      </c>
      <c r="D28" s="248">
        <v>3.1328438943760188E-2</v>
      </c>
    </row>
    <row r="29" spans="1:4" ht="27.75" customHeight="1" x14ac:dyDescent="0.25">
      <c r="A29" s="246" t="s">
        <v>3610</v>
      </c>
      <c r="B29" s="247" t="s">
        <v>3606</v>
      </c>
      <c r="C29" s="248">
        <v>0</v>
      </c>
      <c r="D29" s="248">
        <v>3.1328438943760188E-2</v>
      </c>
    </row>
    <row r="30" spans="1:4" ht="27.75" customHeight="1" x14ac:dyDescent="0.25">
      <c r="A30" s="246" t="s">
        <v>3611</v>
      </c>
      <c r="B30" s="247" t="s">
        <v>3606</v>
      </c>
      <c r="C30" s="248">
        <v>0</v>
      </c>
      <c r="D30" s="248">
        <v>3.1328438943760188E-2</v>
      </c>
    </row>
    <row r="31" spans="1:4" ht="27.75" customHeight="1" x14ac:dyDescent="0.25">
      <c r="A31" s="246" t="s">
        <v>3612</v>
      </c>
      <c r="B31" s="247" t="s">
        <v>3613</v>
      </c>
      <c r="C31" s="248">
        <v>4.4173098910701869</v>
      </c>
      <c r="D31" s="248">
        <v>0.72055409570648421</v>
      </c>
    </row>
    <row r="32" spans="1:4" ht="27.75" customHeight="1" x14ac:dyDescent="0.25">
      <c r="A32" s="246" t="s">
        <v>3614</v>
      </c>
      <c r="B32" s="247" t="s">
        <v>3615</v>
      </c>
      <c r="C32" s="248">
        <v>1.3888941265067016</v>
      </c>
      <c r="D32" s="248">
        <v>2.9031020087884438</v>
      </c>
    </row>
    <row r="33" spans="1:4" ht="27.75" customHeight="1" x14ac:dyDescent="0.25">
      <c r="A33" s="246" t="s">
        <v>3616</v>
      </c>
      <c r="B33" s="247" t="s">
        <v>3615</v>
      </c>
      <c r="C33" s="248">
        <v>1.3888941265067016</v>
      </c>
      <c r="D33" s="248">
        <v>2.9031020087884438</v>
      </c>
    </row>
    <row r="34" spans="1:4" ht="27.75" customHeight="1" x14ac:dyDescent="0.25">
      <c r="A34" s="246" t="s">
        <v>3617</v>
      </c>
      <c r="B34" s="247" t="s">
        <v>3618</v>
      </c>
      <c r="C34" s="248">
        <v>0</v>
      </c>
      <c r="D34" s="248">
        <v>0</v>
      </c>
    </row>
    <row r="35" spans="1:4" ht="27.75" customHeight="1" x14ac:dyDescent="0.25">
      <c r="A35" s="246" t="s">
        <v>3619</v>
      </c>
      <c r="B35" s="247" t="s">
        <v>3618</v>
      </c>
      <c r="C35" s="248">
        <v>0</v>
      </c>
      <c r="D35" s="248">
        <v>0</v>
      </c>
    </row>
    <row r="36" spans="1:4" ht="27.75" customHeight="1" x14ac:dyDescent="0.25">
      <c r="A36" s="246" t="s">
        <v>3620</v>
      </c>
      <c r="B36" s="247" t="s">
        <v>3621</v>
      </c>
      <c r="C36" s="248">
        <v>2.1721051001007061</v>
      </c>
      <c r="D36" s="248">
        <v>10.787425809634758</v>
      </c>
    </row>
    <row r="37" spans="1:4" ht="27.75" customHeight="1" x14ac:dyDescent="0.25">
      <c r="A37" s="246" t="s">
        <v>3622</v>
      </c>
      <c r="B37" s="247" t="s">
        <v>3621</v>
      </c>
      <c r="C37" s="248">
        <v>2.1721051001007061</v>
      </c>
      <c r="D37" s="248">
        <v>10.787425809634758</v>
      </c>
    </row>
    <row r="38" spans="1:4" ht="27.75" customHeight="1" x14ac:dyDescent="0.25">
      <c r="A38" s="246" t="s">
        <v>3623</v>
      </c>
      <c r="B38" s="247" t="s">
        <v>3624</v>
      </c>
      <c r="C38" s="248">
        <v>2.0363485313444118</v>
      </c>
      <c r="D38" s="248">
        <v>10.724768931747237</v>
      </c>
    </row>
    <row r="39" spans="1:4" ht="27.75" customHeight="1" x14ac:dyDescent="0.25">
      <c r="A39" s="246" t="s">
        <v>3623</v>
      </c>
      <c r="B39" s="247" t="s">
        <v>3624</v>
      </c>
      <c r="C39" s="248">
        <v>2.0363485313444118</v>
      </c>
      <c r="D39" s="248">
        <v>10.724768931747237</v>
      </c>
    </row>
    <row r="40" spans="1:4" ht="27.75" customHeight="1" x14ac:dyDescent="0.25">
      <c r="A40" s="246" t="s">
        <v>3625</v>
      </c>
      <c r="B40" s="247" t="s">
        <v>3624</v>
      </c>
      <c r="C40" s="248">
        <v>2.0363485313444118</v>
      </c>
      <c r="D40" s="248">
        <v>10.724768931747237</v>
      </c>
    </row>
    <row r="41" spans="1:4" ht="27.75" customHeight="1" x14ac:dyDescent="0.25">
      <c r="A41" s="246" t="s">
        <v>3625</v>
      </c>
      <c r="B41" s="247" t="s">
        <v>3624</v>
      </c>
      <c r="C41" s="248">
        <v>2.0363485313444118</v>
      </c>
      <c r="D41" s="248">
        <v>10.724768931747237</v>
      </c>
    </row>
    <row r="42" spans="1:4" ht="27.75" customHeight="1" x14ac:dyDescent="0.25">
      <c r="A42" s="246" t="s">
        <v>3626</v>
      </c>
      <c r="B42" s="247" t="s">
        <v>3627</v>
      </c>
      <c r="C42" s="248">
        <v>2.1512194741381996</v>
      </c>
      <c r="D42" s="248">
        <v>10.463698607215902</v>
      </c>
    </row>
    <row r="43" spans="1:4" ht="27.75" customHeight="1" x14ac:dyDescent="0.25">
      <c r="A43" s="246" t="s">
        <v>3628</v>
      </c>
      <c r="B43" s="247" t="s">
        <v>3627</v>
      </c>
      <c r="C43" s="248">
        <v>2.1512194741381996</v>
      </c>
      <c r="D43" s="248">
        <v>10.463698607215902</v>
      </c>
    </row>
    <row r="44" spans="1:4" ht="27.75" customHeight="1" x14ac:dyDescent="0.25">
      <c r="A44" s="246" t="s">
        <v>3629</v>
      </c>
      <c r="B44" s="247" t="s">
        <v>3627</v>
      </c>
      <c r="C44" s="248">
        <v>8.8032913431966122</v>
      </c>
      <c r="D44" s="248">
        <v>1.4828794433379822</v>
      </c>
    </row>
    <row r="45" spans="1:4" ht="27.75" customHeight="1" x14ac:dyDescent="0.25">
      <c r="A45" s="246" t="s">
        <v>3629</v>
      </c>
      <c r="B45" s="247" t="s">
        <v>3627</v>
      </c>
      <c r="C45" s="248">
        <v>8.8032913431966122</v>
      </c>
      <c r="D45" s="248">
        <v>1.4828794433379822</v>
      </c>
    </row>
    <row r="46" spans="1:4" ht="27.75" customHeight="1" x14ac:dyDescent="0.25">
      <c r="A46" s="246" t="s">
        <v>3630</v>
      </c>
      <c r="B46" s="247" t="s">
        <v>3627</v>
      </c>
      <c r="C46" s="248">
        <v>8.8032913431966122</v>
      </c>
      <c r="D46" s="248">
        <v>1.4828794433379822</v>
      </c>
    </row>
    <row r="47" spans="1:4" ht="27.75" customHeight="1" x14ac:dyDescent="0.25">
      <c r="A47" s="246" t="s">
        <v>3630</v>
      </c>
      <c r="B47" s="247" t="s">
        <v>3627</v>
      </c>
      <c r="C47" s="248">
        <v>8.8032913431966122</v>
      </c>
      <c r="D47" s="248">
        <v>1.4828794433379822</v>
      </c>
    </row>
    <row r="48" spans="1:4" ht="27.75" customHeight="1" x14ac:dyDescent="0.25">
      <c r="A48" s="246" t="s">
        <v>3631</v>
      </c>
      <c r="B48" s="247" t="s">
        <v>3632</v>
      </c>
      <c r="C48" s="248">
        <v>0</v>
      </c>
      <c r="D48" s="248">
        <v>0</v>
      </c>
    </row>
    <row r="49" spans="1:4" ht="27.75" customHeight="1" x14ac:dyDescent="0.25">
      <c r="A49" s="246" t="s">
        <v>3633</v>
      </c>
      <c r="B49" s="247" t="s">
        <v>3634</v>
      </c>
      <c r="C49" s="248">
        <v>0</v>
      </c>
      <c r="D49" s="248">
        <v>0</v>
      </c>
    </row>
    <row r="50" spans="1:4" ht="27.75" customHeight="1" x14ac:dyDescent="0.25">
      <c r="A50" s="246" t="s">
        <v>3635</v>
      </c>
      <c r="B50" s="247" t="s">
        <v>3636</v>
      </c>
      <c r="C50" s="248">
        <v>9.0330332287841877</v>
      </c>
      <c r="D50" s="248">
        <v>6.2656877887520376E-2</v>
      </c>
    </row>
    <row r="51" spans="1:4" ht="27.75" customHeight="1" x14ac:dyDescent="0.25">
      <c r="A51" s="246" t="s">
        <v>3637</v>
      </c>
      <c r="B51" s="247" t="s">
        <v>3638</v>
      </c>
      <c r="C51" s="248">
        <v>2.1721051001007061</v>
      </c>
      <c r="D51" s="248">
        <v>7.5710394114087114</v>
      </c>
    </row>
    <row r="52" spans="1:4" ht="27.75" customHeight="1" x14ac:dyDescent="0.25">
      <c r="A52" s="246" t="s">
        <v>3639</v>
      </c>
      <c r="B52" s="247" t="s">
        <v>3640</v>
      </c>
      <c r="C52" s="248">
        <v>0.49081221011890958</v>
      </c>
      <c r="D52" s="248">
        <v>0.72055409570648421</v>
      </c>
    </row>
    <row r="53" spans="1:4" ht="27.75" customHeight="1" x14ac:dyDescent="0.25">
      <c r="A53" s="246" t="s">
        <v>3639</v>
      </c>
      <c r="B53" s="247" t="s">
        <v>3640</v>
      </c>
      <c r="C53" s="248">
        <v>0.49081221011890958</v>
      </c>
      <c r="D53" s="248">
        <v>0.72055409570648421</v>
      </c>
    </row>
    <row r="54" spans="1:4" ht="27.75" customHeight="1" x14ac:dyDescent="0.25">
      <c r="A54" s="246" t="s">
        <v>3641</v>
      </c>
      <c r="B54" s="247" t="s">
        <v>3640</v>
      </c>
      <c r="C54" s="248">
        <v>0.49081221011890958</v>
      </c>
      <c r="D54" s="248">
        <v>0.72055409570648421</v>
      </c>
    </row>
    <row r="55" spans="1:4" ht="27.75" customHeight="1" x14ac:dyDescent="0.25">
      <c r="A55" s="246" t="s">
        <v>3641</v>
      </c>
      <c r="B55" s="247" t="s">
        <v>3640</v>
      </c>
      <c r="C55" s="248">
        <v>0.49081221011890958</v>
      </c>
      <c r="D55" s="248">
        <v>0.72055409570648421</v>
      </c>
    </row>
    <row r="56" spans="1:4" ht="27.75" customHeight="1" x14ac:dyDescent="0.25">
      <c r="A56" s="246" t="s">
        <v>3642</v>
      </c>
      <c r="B56" s="247" t="s">
        <v>3643</v>
      </c>
      <c r="C56" s="248">
        <v>0.32372720241885528</v>
      </c>
      <c r="D56" s="248">
        <v>24.352639872282918</v>
      </c>
    </row>
    <row r="57" spans="1:4" ht="27.75" customHeight="1" x14ac:dyDescent="0.25">
      <c r="A57" s="246" t="s">
        <v>3644</v>
      </c>
      <c r="B57" s="247" t="s">
        <v>3643</v>
      </c>
      <c r="C57" s="248">
        <v>0.32372720241885528</v>
      </c>
      <c r="D57" s="248">
        <v>24.352639872282918</v>
      </c>
    </row>
    <row r="58" spans="1:4" ht="27.75" customHeight="1" x14ac:dyDescent="0.25">
      <c r="A58" s="246" t="s">
        <v>3645</v>
      </c>
      <c r="B58" s="247" t="s">
        <v>3646</v>
      </c>
      <c r="C58" s="248">
        <v>6.808714063777213</v>
      </c>
      <c r="D58" s="248">
        <v>8.0305231825838614</v>
      </c>
    </row>
    <row r="59" spans="1:4" ht="27.75" customHeight="1" x14ac:dyDescent="0.25">
      <c r="A59" s="246" t="s">
        <v>3645</v>
      </c>
      <c r="B59" s="247" t="s">
        <v>3646</v>
      </c>
      <c r="C59" s="248">
        <v>6.808714063777213</v>
      </c>
      <c r="D59" s="248">
        <v>8.0305231825838614</v>
      </c>
    </row>
    <row r="60" spans="1:4" ht="27.75" customHeight="1" x14ac:dyDescent="0.25">
      <c r="A60" s="246" t="s">
        <v>3647</v>
      </c>
      <c r="B60" s="247" t="s">
        <v>3646</v>
      </c>
      <c r="C60" s="248">
        <v>6.7982712507959606</v>
      </c>
      <c r="D60" s="248">
        <v>8.0305231825838614</v>
      </c>
    </row>
    <row r="61" spans="1:4" ht="27.75" customHeight="1" x14ac:dyDescent="0.25">
      <c r="A61" s="246" t="s">
        <v>3647</v>
      </c>
      <c r="B61" s="247" t="s">
        <v>3646</v>
      </c>
      <c r="C61" s="248">
        <v>6.7982712507959606</v>
      </c>
      <c r="D61" s="248">
        <v>8.0305231825838614</v>
      </c>
    </row>
    <row r="62" spans="1:4" ht="27.75" customHeight="1" x14ac:dyDescent="0.25">
      <c r="A62" s="246" t="s">
        <v>3648</v>
      </c>
      <c r="B62" s="247" t="s">
        <v>3646</v>
      </c>
      <c r="C62" s="248">
        <v>7.435282842652418</v>
      </c>
      <c r="D62" s="248">
        <v>14.223111280467124</v>
      </c>
    </row>
    <row r="63" spans="1:4" ht="27.75" customHeight="1" x14ac:dyDescent="0.25">
      <c r="A63" s="246" t="s">
        <v>3649</v>
      </c>
      <c r="B63" s="247" t="s">
        <v>3646</v>
      </c>
      <c r="C63" s="248">
        <v>7.435282842652418</v>
      </c>
      <c r="D63" s="248">
        <v>14.223111280467124</v>
      </c>
    </row>
    <row r="64" spans="1:4" ht="27.75" customHeight="1" x14ac:dyDescent="0.25">
      <c r="A64" s="246" t="s">
        <v>3650</v>
      </c>
      <c r="B64" s="247" t="s">
        <v>3646</v>
      </c>
      <c r="C64" s="248">
        <v>0.54302627502517653</v>
      </c>
      <c r="D64" s="248">
        <v>14.411081914129687</v>
      </c>
    </row>
    <row r="65" spans="1:4" ht="27.75" customHeight="1" x14ac:dyDescent="0.25">
      <c r="A65" s="246" t="s">
        <v>3651</v>
      </c>
      <c r="B65" s="247" t="s">
        <v>3652</v>
      </c>
      <c r="C65" s="248">
        <v>1.5455363212255024</v>
      </c>
      <c r="D65" s="248">
        <v>2.4853894895383082</v>
      </c>
    </row>
    <row r="66" spans="1:4" ht="27.75" customHeight="1" x14ac:dyDescent="0.25">
      <c r="A66" s="246" t="s">
        <v>3653</v>
      </c>
      <c r="B66" s="247" t="s">
        <v>3652</v>
      </c>
      <c r="C66" s="248">
        <v>1.5455363212255024</v>
      </c>
      <c r="D66" s="248">
        <v>2.4853894895383082</v>
      </c>
    </row>
    <row r="67" spans="1:4" ht="27.75" customHeight="1" x14ac:dyDescent="0.25">
      <c r="A67" s="246" t="s">
        <v>3654</v>
      </c>
      <c r="B67" s="247" t="s">
        <v>3655</v>
      </c>
      <c r="C67" s="248">
        <v>1.4619938173754752</v>
      </c>
      <c r="D67" s="248">
        <v>0.83542503850027172</v>
      </c>
    </row>
    <row r="68" spans="1:4" ht="27.75" customHeight="1" x14ac:dyDescent="0.25">
      <c r="A68" s="246" t="s">
        <v>3654</v>
      </c>
      <c r="B68" s="247" t="s">
        <v>3655</v>
      </c>
      <c r="C68" s="248">
        <v>1.4619938173754752</v>
      </c>
      <c r="D68" s="248">
        <v>0.83542503850027172</v>
      </c>
    </row>
    <row r="69" spans="1:4" ht="27.75" customHeight="1" x14ac:dyDescent="0.25">
      <c r="A69" s="246" t="s">
        <v>3656</v>
      </c>
      <c r="B69" s="247" t="s">
        <v>3655</v>
      </c>
      <c r="C69" s="248">
        <v>1.4619938173754752</v>
      </c>
      <c r="D69" s="248">
        <v>0.83542503850027172</v>
      </c>
    </row>
    <row r="70" spans="1:4" ht="27.75" customHeight="1" x14ac:dyDescent="0.25">
      <c r="A70" s="246" t="s">
        <v>3656</v>
      </c>
      <c r="B70" s="247" t="s">
        <v>3655</v>
      </c>
      <c r="C70" s="248">
        <v>1.4619938173754752</v>
      </c>
      <c r="D70" s="248">
        <v>0.83542503850027172</v>
      </c>
    </row>
    <row r="71" spans="1:4" ht="27.75" customHeight="1" x14ac:dyDescent="0.25">
      <c r="A71" s="246" t="s">
        <v>3657</v>
      </c>
      <c r="B71" s="247" t="s">
        <v>3655</v>
      </c>
      <c r="C71" s="248">
        <v>0.29239876347509508</v>
      </c>
      <c r="D71" s="248">
        <v>2.3705185467445209</v>
      </c>
    </row>
    <row r="72" spans="1:4" ht="27.75" customHeight="1" x14ac:dyDescent="0.25">
      <c r="A72" s="246" t="s">
        <v>3658</v>
      </c>
      <c r="B72" s="247" t="s">
        <v>3655</v>
      </c>
      <c r="C72" s="248">
        <v>0.29239876347509508</v>
      </c>
      <c r="D72" s="248">
        <v>2.3705185467445209</v>
      </c>
    </row>
    <row r="73" spans="1:4" ht="27.75" customHeight="1" x14ac:dyDescent="0.25">
      <c r="A73" s="246" t="s">
        <v>3659</v>
      </c>
      <c r="B73" s="247" t="s">
        <v>3660</v>
      </c>
      <c r="C73" s="248">
        <v>6.359673105583318</v>
      </c>
      <c r="D73" s="248">
        <v>5.5138052541017935</v>
      </c>
    </row>
    <row r="74" spans="1:4" ht="27.75" customHeight="1" x14ac:dyDescent="0.25">
      <c r="A74" s="246" t="s">
        <v>3661</v>
      </c>
      <c r="B74" s="247" t="s">
        <v>3660</v>
      </c>
      <c r="C74" s="248">
        <v>6.359673105583318</v>
      </c>
      <c r="D74" s="248">
        <v>5.5138052541017935</v>
      </c>
    </row>
    <row r="75" spans="1:4" ht="27.75" customHeight="1" x14ac:dyDescent="0.25">
      <c r="A75" s="246" t="s">
        <v>3662</v>
      </c>
      <c r="B75" s="247" t="s">
        <v>3663</v>
      </c>
      <c r="C75" s="248">
        <v>6.3074590406770508</v>
      </c>
      <c r="D75" s="248">
        <v>2.4331754246320414</v>
      </c>
    </row>
    <row r="76" spans="1:4" ht="27.75" customHeight="1" x14ac:dyDescent="0.25">
      <c r="A76" s="246" t="s">
        <v>3664</v>
      </c>
      <c r="B76" s="247" t="s">
        <v>3665</v>
      </c>
      <c r="C76" s="248">
        <v>0.16708500770005433</v>
      </c>
      <c r="D76" s="248">
        <v>16.708500770005433</v>
      </c>
    </row>
    <row r="77" spans="1:4" ht="27.75" customHeight="1" x14ac:dyDescent="0.25">
      <c r="A77" s="246" t="s">
        <v>3666</v>
      </c>
      <c r="B77" s="247" t="s">
        <v>3665</v>
      </c>
      <c r="C77" s="248">
        <v>0.16708500770005433</v>
      </c>
      <c r="D77" s="248">
        <v>16.708500770005433</v>
      </c>
    </row>
    <row r="78" spans="1:4" ht="27.75" customHeight="1" x14ac:dyDescent="0.25">
      <c r="A78" s="246" t="s">
        <v>3667</v>
      </c>
      <c r="B78" s="247" t="s">
        <v>3665</v>
      </c>
      <c r="C78" s="248">
        <v>13.794955948235737</v>
      </c>
      <c r="D78" s="248">
        <v>2.5167179284820684</v>
      </c>
    </row>
    <row r="79" spans="1:4" ht="27.75" customHeight="1" x14ac:dyDescent="0.25">
      <c r="A79" s="246" t="s">
        <v>3667</v>
      </c>
      <c r="B79" s="247" t="s">
        <v>3665</v>
      </c>
      <c r="C79" s="248">
        <v>13.794955948235737</v>
      </c>
      <c r="D79" s="248">
        <v>2.5167179284820684</v>
      </c>
    </row>
    <row r="80" spans="1:4" ht="27.75" customHeight="1" x14ac:dyDescent="0.25">
      <c r="A80" s="246" t="s">
        <v>3668</v>
      </c>
      <c r="B80" s="247" t="s">
        <v>3665</v>
      </c>
      <c r="C80" s="248">
        <v>13.80539876121699</v>
      </c>
      <c r="D80" s="248">
        <v>2.5167179284820684</v>
      </c>
    </row>
    <row r="81" spans="1:4" ht="27.75" customHeight="1" x14ac:dyDescent="0.25">
      <c r="A81" s="246" t="s">
        <v>3668</v>
      </c>
      <c r="B81" s="247" t="s">
        <v>3665</v>
      </c>
      <c r="C81" s="248">
        <v>13.80539876121699</v>
      </c>
      <c r="D81" s="248">
        <v>2.5167179284820684</v>
      </c>
    </row>
    <row r="82" spans="1:4" ht="27.75" customHeight="1" x14ac:dyDescent="0.25">
      <c r="A82" s="246" t="s">
        <v>3669</v>
      </c>
      <c r="B82" s="247" t="s">
        <v>3670</v>
      </c>
      <c r="C82" s="248">
        <v>1.7648353938318238</v>
      </c>
      <c r="D82" s="248">
        <v>2.2974188558757471</v>
      </c>
    </row>
    <row r="83" spans="1:4" ht="27.75" customHeight="1" x14ac:dyDescent="0.25">
      <c r="A83" s="246" t="s">
        <v>3671</v>
      </c>
      <c r="B83" s="247" t="s">
        <v>3672</v>
      </c>
      <c r="C83" s="248">
        <v>2.4122897986695344</v>
      </c>
      <c r="D83" s="248">
        <v>7.309969086877377E-2</v>
      </c>
    </row>
    <row r="84" spans="1:4" ht="27.75" customHeight="1" x14ac:dyDescent="0.25">
      <c r="A84" s="246" t="s">
        <v>3671</v>
      </c>
      <c r="B84" s="247" t="s">
        <v>3672</v>
      </c>
      <c r="C84" s="248">
        <v>2.4122897986695344</v>
      </c>
      <c r="D84" s="248">
        <v>7.309969086877377E-2</v>
      </c>
    </row>
    <row r="85" spans="1:4" ht="27.75" customHeight="1" x14ac:dyDescent="0.25">
      <c r="A85" s="246" t="s">
        <v>3673</v>
      </c>
      <c r="B85" s="247" t="s">
        <v>3672</v>
      </c>
      <c r="C85" s="248">
        <v>2.4122897986695344</v>
      </c>
      <c r="D85" s="248">
        <v>7.309969086877377E-2</v>
      </c>
    </row>
    <row r="86" spans="1:4" ht="27.75" customHeight="1" x14ac:dyDescent="0.25">
      <c r="A86" s="246" t="s">
        <v>3673</v>
      </c>
      <c r="B86" s="247" t="s">
        <v>3672</v>
      </c>
      <c r="C86" s="248">
        <v>2.4122897986695344</v>
      </c>
      <c r="D86" s="248">
        <v>7.309969086877377E-2</v>
      </c>
    </row>
    <row r="87" spans="1:4" ht="27.75" customHeight="1" x14ac:dyDescent="0.25">
      <c r="A87" s="246" t="s">
        <v>3674</v>
      </c>
      <c r="B87" s="247" t="s">
        <v>3672</v>
      </c>
      <c r="C87" s="248">
        <v>1.0233956721628328</v>
      </c>
      <c r="D87" s="248">
        <v>2.5689319933883352</v>
      </c>
    </row>
    <row r="88" spans="1:4" ht="27.75" customHeight="1" x14ac:dyDescent="0.25">
      <c r="A88" s="246" t="s">
        <v>3675</v>
      </c>
      <c r="B88" s="247" t="s">
        <v>3672</v>
      </c>
      <c r="C88" s="248">
        <v>1.0233956721628328</v>
      </c>
      <c r="D88" s="248">
        <v>2.5689319933883352</v>
      </c>
    </row>
    <row r="89" spans="1:4" ht="27.75" customHeight="1" x14ac:dyDescent="0.25">
      <c r="A89" s="246" t="s">
        <v>3676</v>
      </c>
      <c r="B89" s="247" t="s">
        <v>3677</v>
      </c>
      <c r="C89" s="248">
        <v>6.025503090183209</v>
      </c>
      <c r="D89" s="248">
        <v>2.1198910351944389</v>
      </c>
    </row>
    <row r="90" spans="1:4" ht="27.75" customHeight="1" x14ac:dyDescent="0.25">
      <c r="A90" s="246" t="s">
        <v>3676</v>
      </c>
      <c r="B90" s="247" t="s">
        <v>3677</v>
      </c>
      <c r="C90" s="248">
        <v>6.025503090183209</v>
      </c>
      <c r="D90" s="248">
        <v>2.1198910351944389</v>
      </c>
    </row>
    <row r="91" spans="1:4" ht="27.75" customHeight="1" x14ac:dyDescent="0.25">
      <c r="A91" s="246" t="s">
        <v>3678</v>
      </c>
      <c r="B91" s="247" t="s">
        <v>3677</v>
      </c>
      <c r="C91" s="248">
        <v>6.025503090183209</v>
      </c>
      <c r="D91" s="248">
        <v>2.1198910351944389</v>
      </c>
    </row>
    <row r="92" spans="1:4" ht="27.75" customHeight="1" x14ac:dyDescent="0.25">
      <c r="A92" s="246" t="s">
        <v>3678</v>
      </c>
      <c r="B92" s="247" t="s">
        <v>3677</v>
      </c>
      <c r="C92" s="248">
        <v>6.025503090183209</v>
      </c>
      <c r="D92" s="248">
        <v>2.1198910351944389</v>
      </c>
    </row>
    <row r="93" spans="1:4" ht="27.75" customHeight="1" x14ac:dyDescent="0.25">
      <c r="A93" s="246" t="s">
        <v>3679</v>
      </c>
      <c r="B93" s="247" t="s">
        <v>3677</v>
      </c>
      <c r="C93" s="248">
        <v>6.025503090183209</v>
      </c>
      <c r="D93" s="248">
        <v>2.1198910351944389</v>
      </c>
    </row>
    <row r="94" spans="1:4" ht="27.75" customHeight="1" x14ac:dyDescent="0.25">
      <c r="A94" s="246" t="s">
        <v>3679</v>
      </c>
      <c r="B94" s="247" t="s">
        <v>3677</v>
      </c>
      <c r="C94" s="248">
        <v>6.025503090183209</v>
      </c>
      <c r="D94" s="248">
        <v>2.1198910351944389</v>
      </c>
    </row>
    <row r="95" spans="1:4" ht="27.75" customHeight="1" x14ac:dyDescent="0.25">
      <c r="A95" s="246" t="s">
        <v>3680</v>
      </c>
      <c r="B95" s="247" t="s">
        <v>3677</v>
      </c>
      <c r="C95" s="248">
        <v>4.4173098910701869</v>
      </c>
      <c r="D95" s="248">
        <v>9.4925169999593368</v>
      </c>
    </row>
    <row r="96" spans="1:4" ht="27.75" customHeight="1" x14ac:dyDescent="0.25">
      <c r="A96" s="246" t="s">
        <v>3681</v>
      </c>
      <c r="B96" s="247" t="s">
        <v>3677</v>
      </c>
      <c r="C96" s="248">
        <v>4.4173098910701869</v>
      </c>
      <c r="D96" s="248">
        <v>9.4925169999593368</v>
      </c>
    </row>
    <row r="97" spans="1:4" ht="27.75" customHeight="1" x14ac:dyDescent="0.25">
      <c r="A97" s="246" t="s">
        <v>3682</v>
      </c>
      <c r="B97" s="247" t="s">
        <v>3677</v>
      </c>
      <c r="C97" s="248">
        <v>8.3542503850027164E-2</v>
      </c>
      <c r="D97" s="248">
        <v>8.4795641407777556</v>
      </c>
    </row>
    <row r="98" spans="1:4" ht="27.75" customHeight="1" x14ac:dyDescent="0.25">
      <c r="A98" s="246" t="s">
        <v>3683</v>
      </c>
      <c r="B98" s="247" t="s">
        <v>3684</v>
      </c>
      <c r="C98" s="248">
        <v>4.5843948987702401</v>
      </c>
      <c r="D98" s="248">
        <v>6.0986027810519827</v>
      </c>
    </row>
    <row r="99" spans="1:4" ht="27.75" customHeight="1" x14ac:dyDescent="0.25">
      <c r="A99" s="246" t="s">
        <v>3685</v>
      </c>
      <c r="B99" s="247" t="s">
        <v>3684</v>
      </c>
      <c r="C99" s="248">
        <v>4.5843948987702401</v>
      </c>
      <c r="D99" s="248">
        <v>6.0986027810519827</v>
      </c>
    </row>
    <row r="100" spans="1:4" ht="27.75" customHeight="1" x14ac:dyDescent="0.25">
      <c r="A100" s="246" t="s">
        <v>3686</v>
      </c>
      <c r="B100" s="247" t="s">
        <v>3687</v>
      </c>
      <c r="C100" s="248">
        <v>2.558489180407082</v>
      </c>
      <c r="D100" s="248">
        <v>5.4302627502517655</v>
      </c>
    </row>
    <row r="101" spans="1:4" ht="27.75" customHeight="1" x14ac:dyDescent="0.25">
      <c r="A101" s="246" t="s">
        <v>3688</v>
      </c>
      <c r="B101" s="247" t="s">
        <v>3689</v>
      </c>
      <c r="C101" s="248">
        <v>2.3914041727070274</v>
      </c>
      <c r="D101" s="248">
        <v>14.630380986736007</v>
      </c>
    </row>
    <row r="102" spans="1:4" ht="27.75" customHeight="1" x14ac:dyDescent="0.25">
      <c r="A102" s="246" t="s">
        <v>3690</v>
      </c>
      <c r="B102" s="247" t="s">
        <v>3689</v>
      </c>
      <c r="C102" s="248">
        <v>2.3914041727070274</v>
      </c>
      <c r="D102" s="248">
        <v>14.630380986736007</v>
      </c>
    </row>
    <row r="103" spans="1:4" ht="27.75" customHeight="1" x14ac:dyDescent="0.25">
      <c r="A103" s="246" t="s">
        <v>3691</v>
      </c>
      <c r="B103" s="247" t="s">
        <v>3692</v>
      </c>
      <c r="C103" s="248">
        <v>0.51169783608141639</v>
      </c>
      <c r="D103" s="248">
        <v>-0.34461282838136209</v>
      </c>
    </row>
    <row r="104" spans="1:4" ht="27.75" customHeight="1" x14ac:dyDescent="0.25">
      <c r="A104" s="246" t="s">
        <v>3691</v>
      </c>
      <c r="B104" s="247" t="s">
        <v>3692</v>
      </c>
      <c r="C104" s="248">
        <v>0.51169783608141639</v>
      </c>
      <c r="D104" s="248">
        <v>-0.34461282838136209</v>
      </c>
    </row>
    <row r="105" spans="1:4" ht="27.75" customHeight="1" x14ac:dyDescent="0.25">
      <c r="A105" s="246" t="s">
        <v>3691</v>
      </c>
      <c r="B105" s="247" t="s">
        <v>3692</v>
      </c>
      <c r="C105" s="248">
        <v>0.51169783608141639</v>
      </c>
      <c r="D105" s="248">
        <v>-0.34461282838136209</v>
      </c>
    </row>
    <row r="106" spans="1:4" ht="27.75" customHeight="1" x14ac:dyDescent="0.25">
      <c r="A106" s="246" t="s">
        <v>3693</v>
      </c>
      <c r="B106" s="247" t="s">
        <v>3692</v>
      </c>
      <c r="C106" s="248">
        <v>1.7021785159443032</v>
      </c>
      <c r="D106" s="248">
        <v>0.73099690868773759</v>
      </c>
    </row>
    <row r="107" spans="1:4" ht="27.75" customHeight="1" x14ac:dyDescent="0.25">
      <c r="A107" s="246" t="s">
        <v>3694</v>
      </c>
      <c r="B107" s="247" t="s">
        <v>3692</v>
      </c>
      <c r="C107" s="248">
        <v>1.6812928899817967</v>
      </c>
      <c r="D107" s="248">
        <v>0.73099690868773759</v>
      </c>
    </row>
    <row r="108" spans="1:4" ht="27.75" customHeight="1" x14ac:dyDescent="0.25">
      <c r="A108" s="246" t="s">
        <v>3694</v>
      </c>
      <c r="B108" s="247" t="s">
        <v>3692</v>
      </c>
      <c r="C108" s="248">
        <v>1.6812928899817967</v>
      </c>
      <c r="D108" s="248">
        <v>0.73099690868773759</v>
      </c>
    </row>
    <row r="109" spans="1:4" ht="27.75" customHeight="1" x14ac:dyDescent="0.25">
      <c r="A109" s="246" t="s">
        <v>3695</v>
      </c>
      <c r="B109" s="247" t="s">
        <v>3692</v>
      </c>
      <c r="C109" s="248">
        <v>0.52214064906266977</v>
      </c>
      <c r="D109" s="248">
        <v>-0.38638408030637561</v>
      </c>
    </row>
    <row r="110" spans="1:4" ht="27.75" customHeight="1" x14ac:dyDescent="0.25">
      <c r="A110" s="246" t="s">
        <v>3696</v>
      </c>
      <c r="B110" s="247" t="s">
        <v>3697</v>
      </c>
      <c r="C110" s="248">
        <v>0.51169783608141639</v>
      </c>
      <c r="D110" s="248">
        <v>0.74143972166899108</v>
      </c>
    </row>
    <row r="111" spans="1:4" ht="27.75" customHeight="1" x14ac:dyDescent="0.25">
      <c r="A111" s="246" t="s">
        <v>3698</v>
      </c>
      <c r="B111" s="247" t="s">
        <v>3699</v>
      </c>
      <c r="C111" s="248">
        <v>2.704688562144629</v>
      </c>
      <c r="D111" s="248">
        <v>2.5376035544445754</v>
      </c>
    </row>
    <row r="112" spans="1:4" ht="27.75" customHeight="1" x14ac:dyDescent="0.25">
      <c r="A112" s="246" t="s">
        <v>3700</v>
      </c>
      <c r="B112" s="247" t="s">
        <v>3699</v>
      </c>
      <c r="C112" s="248">
        <v>2.704688562144629</v>
      </c>
      <c r="D112" s="248">
        <v>2.5376035544445754</v>
      </c>
    </row>
    <row r="113" spans="1:4" ht="27.75" customHeight="1" x14ac:dyDescent="0.25">
      <c r="A113" s="246" t="s">
        <v>3701</v>
      </c>
      <c r="B113" s="247" t="s">
        <v>3699</v>
      </c>
      <c r="C113" s="248">
        <v>1.6499644510380365</v>
      </c>
      <c r="D113" s="248">
        <v>0.57435471396893678</v>
      </c>
    </row>
    <row r="114" spans="1:4" ht="27.75" customHeight="1" x14ac:dyDescent="0.25">
      <c r="A114" s="246" t="s">
        <v>3701</v>
      </c>
      <c r="B114" s="247" t="s">
        <v>3699</v>
      </c>
      <c r="C114" s="248">
        <v>1.6499644510380365</v>
      </c>
      <c r="D114" s="248">
        <v>0.57435471396893678</v>
      </c>
    </row>
    <row r="115" spans="1:4" ht="27.75" customHeight="1" x14ac:dyDescent="0.25">
      <c r="A115" s="246" t="s">
        <v>3702</v>
      </c>
      <c r="B115" s="247" t="s">
        <v>3699</v>
      </c>
      <c r="C115" s="248">
        <v>1.6499644510380365</v>
      </c>
      <c r="D115" s="248">
        <v>0.57435471396893678</v>
      </c>
    </row>
    <row r="116" spans="1:4" ht="27.75" customHeight="1" x14ac:dyDescent="0.25">
      <c r="A116" s="246" t="s">
        <v>3702</v>
      </c>
      <c r="B116" s="247" t="s">
        <v>3699</v>
      </c>
      <c r="C116" s="248">
        <v>1.6499644510380365</v>
      </c>
      <c r="D116" s="248">
        <v>0.57435471396893678</v>
      </c>
    </row>
    <row r="117" spans="1:4" ht="27.75" customHeight="1" x14ac:dyDescent="0.25">
      <c r="A117" s="246" t="s">
        <v>3703</v>
      </c>
      <c r="B117" s="247" t="s">
        <v>3704</v>
      </c>
      <c r="C117" s="248">
        <v>0</v>
      </c>
      <c r="D117" s="248">
        <v>0</v>
      </c>
    </row>
    <row r="118" spans="1:4" ht="27.75" customHeight="1" x14ac:dyDescent="0.25">
      <c r="A118" s="246" t="s">
        <v>3703</v>
      </c>
      <c r="B118" s="247" t="s">
        <v>3704</v>
      </c>
      <c r="C118" s="248">
        <v>0</v>
      </c>
      <c r="D118" s="248">
        <v>0</v>
      </c>
    </row>
    <row r="119" spans="1:4" ht="27.75" customHeight="1" x14ac:dyDescent="0.25">
      <c r="A119" s="246" t="s">
        <v>3705</v>
      </c>
      <c r="B119" s="247" t="s">
        <v>3704</v>
      </c>
      <c r="C119" s="248">
        <v>0</v>
      </c>
      <c r="D119" s="248">
        <v>0</v>
      </c>
    </row>
    <row r="120" spans="1:4" ht="27.75" customHeight="1" x14ac:dyDescent="0.25">
      <c r="A120" s="246" t="s">
        <v>3705</v>
      </c>
      <c r="B120" s="247" t="s">
        <v>3704</v>
      </c>
      <c r="C120" s="248">
        <v>0</v>
      </c>
      <c r="D120" s="248">
        <v>0</v>
      </c>
    </row>
    <row r="121" spans="1:4" ht="27.75" customHeight="1" x14ac:dyDescent="0.25">
      <c r="A121" s="246" t="s">
        <v>3706</v>
      </c>
      <c r="B121" s="247" t="s">
        <v>3707</v>
      </c>
      <c r="C121" s="248">
        <v>0</v>
      </c>
      <c r="D121" s="248">
        <v>0</v>
      </c>
    </row>
    <row r="122" spans="1:4" ht="27.75" customHeight="1" x14ac:dyDescent="0.25">
      <c r="A122" s="246" t="s">
        <v>3708</v>
      </c>
      <c r="B122" s="247" t="s">
        <v>3707</v>
      </c>
      <c r="C122" s="248">
        <v>0</v>
      </c>
      <c r="D122" s="248">
        <v>0</v>
      </c>
    </row>
    <row r="123" spans="1:4" ht="27.75" customHeight="1" x14ac:dyDescent="0.25">
      <c r="A123" s="246" t="s">
        <v>3709</v>
      </c>
      <c r="B123" s="247" t="s">
        <v>3710</v>
      </c>
      <c r="C123" s="248">
        <v>0</v>
      </c>
      <c r="D123" s="248">
        <v>0</v>
      </c>
    </row>
    <row r="124" spans="1:4" ht="27.75" customHeight="1" x14ac:dyDescent="0.25">
      <c r="A124" s="246" t="s">
        <v>3711</v>
      </c>
      <c r="B124" s="247" t="s">
        <v>3712</v>
      </c>
      <c r="C124" s="248">
        <v>0</v>
      </c>
      <c r="D124" s="248">
        <v>0</v>
      </c>
    </row>
    <row r="125" spans="1:4" ht="27.75" customHeight="1" x14ac:dyDescent="0.25">
      <c r="A125" s="246" t="s">
        <v>3713</v>
      </c>
      <c r="B125" s="247" t="s">
        <v>3712</v>
      </c>
      <c r="C125" s="248">
        <v>0</v>
      </c>
      <c r="D125" s="248">
        <v>0</v>
      </c>
    </row>
    <row r="126" spans="1:4" ht="27.75" customHeight="1" x14ac:dyDescent="0.25">
      <c r="A126" s="246" t="s">
        <v>3713</v>
      </c>
      <c r="B126" s="247" t="s">
        <v>3712</v>
      </c>
      <c r="C126" s="248">
        <v>0</v>
      </c>
      <c r="D126" s="248">
        <v>0</v>
      </c>
    </row>
    <row r="127" spans="1:4" ht="27.75" customHeight="1" x14ac:dyDescent="0.25">
      <c r="A127" s="246" t="s">
        <v>3714</v>
      </c>
      <c r="B127" s="247" t="s">
        <v>3712</v>
      </c>
      <c r="C127" s="248">
        <v>0</v>
      </c>
      <c r="D127" s="248">
        <v>0</v>
      </c>
    </row>
    <row r="128" spans="1:4" ht="27.75" customHeight="1" x14ac:dyDescent="0.25">
      <c r="A128" s="246" t="s">
        <v>3714</v>
      </c>
      <c r="B128" s="247" t="s">
        <v>3712</v>
      </c>
      <c r="C128" s="248">
        <v>0</v>
      </c>
      <c r="D128" s="248">
        <v>0</v>
      </c>
    </row>
    <row r="129" spans="1:4" ht="27.75" customHeight="1" x14ac:dyDescent="0.25">
      <c r="A129" s="246" t="s">
        <v>3715</v>
      </c>
      <c r="B129" s="247" t="s">
        <v>3716</v>
      </c>
      <c r="C129" s="248">
        <v>6.5998578041521458</v>
      </c>
      <c r="D129" s="248">
        <v>1.1487094279378736</v>
      </c>
    </row>
    <row r="130" spans="1:4" ht="27.75" customHeight="1" x14ac:dyDescent="0.25">
      <c r="A130" s="246" t="s">
        <v>3715</v>
      </c>
      <c r="B130" s="247" t="s">
        <v>3716</v>
      </c>
      <c r="C130" s="248">
        <v>6.5998578041521458</v>
      </c>
      <c r="D130" s="248">
        <v>1.1487094279378736</v>
      </c>
    </row>
    <row r="131" spans="1:4" ht="27.75" customHeight="1" x14ac:dyDescent="0.25">
      <c r="A131" s="246" t="s">
        <v>3717</v>
      </c>
      <c r="B131" s="247" t="s">
        <v>3716</v>
      </c>
      <c r="C131" s="248">
        <v>6.5998578041521458</v>
      </c>
      <c r="D131" s="248">
        <v>1.1487094279378736</v>
      </c>
    </row>
    <row r="132" spans="1:4" ht="27.75" customHeight="1" x14ac:dyDescent="0.25">
      <c r="A132" s="246" t="s">
        <v>3717</v>
      </c>
      <c r="B132" s="247" t="s">
        <v>3716</v>
      </c>
      <c r="C132" s="248">
        <v>6.5998578041521458</v>
      </c>
      <c r="D132" s="248">
        <v>1.1487094279378736</v>
      </c>
    </row>
    <row r="133" spans="1:4" ht="27.75" customHeight="1" x14ac:dyDescent="0.25">
      <c r="A133" s="246" t="s">
        <v>3718</v>
      </c>
      <c r="B133" s="247" t="s">
        <v>3719</v>
      </c>
      <c r="C133" s="248">
        <v>3.613213291513675</v>
      </c>
      <c r="D133" s="248">
        <v>7.9052094268088204</v>
      </c>
    </row>
    <row r="134" spans="1:4" ht="27.75" customHeight="1" x14ac:dyDescent="0.25">
      <c r="A134" s="246" t="s">
        <v>3720</v>
      </c>
      <c r="B134" s="247" t="s">
        <v>3719</v>
      </c>
      <c r="C134" s="248">
        <v>3.613213291513675</v>
      </c>
      <c r="D134" s="248">
        <v>7.9052094268088204</v>
      </c>
    </row>
    <row r="135" spans="1:4" ht="27.75" customHeight="1" x14ac:dyDescent="0.25">
      <c r="A135" s="246" t="s">
        <v>3721</v>
      </c>
      <c r="B135" s="247" t="s">
        <v>3722</v>
      </c>
      <c r="C135" s="248">
        <v>6.2761306017332901</v>
      </c>
      <c r="D135" s="248">
        <v>9.9833292100782458</v>
      </c>
    </row>
    <row r="136" spans="1:4" ht="27.75" customHeight="1" x14ac:dyDescent="0.25">
      <c r="A136" s="246" t="s">
        <v>3723</v>
      </c>
      <c r="B136" s="247" t="s">
        <v>3722</v>
      </c>
      <c r="C136" s="248">
        <v>6.2761306017332901</v>
      </c>
      <c r="D136" s="248">
        <v>9.9833292100782458</v>
      </c>
    </row>
    <row r="137" spans="1:4" ht="27.75" customHeight="1" x14ac:dyDescent="0.25">
      <c r="A137" s="246" t="s">
        <v>3724</v>
      </c>
      <c r="B137" s="247" t="s">
        <v>3725</v>
      </c>
      <c r="C137" s="248">
        <v>7.7067959801650057</v>
      </c>
      <c r="D137" s="248">
        <v>7.1324412661960688</v>
      </c>
    </row>
    <row r="138" spans="1:4" ht="27.75" customHeight="1" x14ac:dyDescent="0.25">
      <c r="A138" s="246" t="s">
        <v>3724</v>
      </c>
      <c r="B138" s="247" t="s">
        <v>3725</v>
      </c>
      <c r="C138" s="248">
        <v>7.7067959801650057</v>
      </c>
      <c r="D138" s="248">
        <v>7.1324412661960688</v>
      </c>
    </row>
    <row r="139" spans="1:4" ht="27.75" customHeight="1" x14ac:dyDescent="0.25">
      <c r="A139" s="246" t="s">
        <v>3726</v>
      </c>
      <c r="B139" s="247" t="s">
        <v>3725</v>
      </c>
      <c r="C139" s="248">
        <v>7.7067959801650057</v>
      </c>
      <c r="D139" s="248">
        <v>7.1324412661960688</v>
      </c>
    </row>
    <row r="140" spans="1:4" ht="27.75" customHeight="1" x14ac:dyDescent="0.25">
      <c r="A140" s="246" t="s">
        <v>3726</v>
      </c>
      <c r="B140" s="247" t="s">
        <v>3725</v>
      </c>
      <c r="C140" s="248">
        <v>7.7067959801650057</v>
      </c>
      <c r="D140" s="248">
        <v>7.1324412661960688</v>
      </c>
    </row>
    <row r="141" spans="1:4" ht="27.75" customHeight="1" x14ac:dyDescent="0.25">
      <c r="A141" s="246" t="s">
        <v>3727</v>
      </c>
      <c r="B141" s="247" t="s">
        <v>3728</v>
      </c>
      <c r="C141" s="248">
        <v>1.8588207106631045</v>
      </c>
      <c r="D141" s="248">
        <v>-0.449040958193896</v>
      </c>
    </row>
    <row r="142" spans="1:4" ht="27.75" customHeight="1" x14ac:dyDescent="0.25">
      <c r="A142" s="246" t="s">
        <v>3727</v>
      </c>
      <c r="B142" s="247" t="s">
        <v>3728</v>
      </c>
      <c r="C142" s="248">
        <v>1.8588207106631045</v>
      </c>
      <c r="D142" s="248">
        <v>-0.449040958193896</v>
      </c>
    </row>
    <row r="143" spans="1:4" ht="27.75" customHeight="1" x14ac:dyDescent="0.25">
      <c r="A143" s="246" t="s">
        <v>3729</v>
      </c>
      <c r="B143" s="247" t="s">
        <v>3728</v>
      </c>
      <c r="C143" s="248">
        <v>1.8588207106631045</v>
      </c>
      <c r="D143" s="248">
        <v>-0.449040958193896</v>
      </c>
    </row>
    <row r="144" spans="1:4" ht="27.75" customHeight="1" x14ac:dyDescent="0.25">
      <c r="A144" s="246" t="s">
        <v>3729</v>
      </c>
      <c r="B144" s="247" t="s">
        <v>3728</v>
      </c>
      <c r="C144" s="248">
        <v>1.8588207106631045</v>
      </c>
      <c r="D144" s="248">
        <v>-0.449040958193896</v>
      </c>
    </row>
    <row r="145" spans="1:4" ht="27.75" customHeight="1" x14ac:dyDescent="0.25">
      <c r="A145" s="246" t="s">
        <v>3730</v>
      </c>
      <c r="B145" s="247" t="s">
        <v>3728</v>
      </c>
      <c r="C145" s="248">
        <v>1.2009234928441404</v>
      </c>
      <c r="D145" s="248">
        <v>1.4933222563192354</v>
      </c>
    </row>
    <row r="146" spans="1:4" ht="27.75" customHeight="1" x14ac:dyDescent="0.25">
      <c r="A146" s="246" t="s">
        <v>3731</v>
      </c>
      <c r="B146" s="247" t="s">
        <v>3728</v>
      </c>
      <c r="C146" s="248">
        <v>1.2009234928441404</v>
      </c>
      <c r="D146" s="248">
        <v>1.4933222563192354</v>
      </c>
    </row>
    <row r="147" spans="1:4" ht="27.75" customHeight="1" x14ac:dyDescent="0.25">
      <c r="A147" s="246" t="s">
        <v>3732</v>
      </c>
      <c r="B147" s="247" t="s">
        <v>3733</v>
      </c>
      <c r="C147" s="248">
        <v>0</v>
      </c>
      <c r="D147" s="248">
        <v>3.0806298294697516</v>
      </c>
    </row>
    <row r="148" spans="1:4" ht="27.75" customHeight="1" x14ac:dyDescent="0.25">
      <c r="A148" s="246" t="s">
        <v>3734</v>
      </c>
      <c r="B148" s="247" t="s">
        <v>3733</v>
      </c>
      <c r="C148" s="248">
        <v>0</v>
      </c>
      <c r="D148" s="248">
        <v>3.0806298294697516</v>
      </c>
    </row>
    <row r="149" spans="1:4" ht="27.75" customHeight="1" x14ac:dyDescent="0.25">
      <c r="A149" s="246" t="s">
        <v>3735</v>
      </c>
      <c r="B149" s="247" t="s">
        <v>3736</v>
      </c>
      <c r="C149" s="248">
        <v>0.83542503850027172</v>
      </c>
      <c r="D149" s="248">
        <v>6.2239165368270237</v>
      </c>
    </row>
    <row r="150" spans="1:4" ht="27.75" customHeight="1" x14ac:dyDescent="0.25">
      <c r="A150" s="246" t="s">
        <v>3737</v>
      </c>
      <c r="B150" s="247" t="s">
        <v>3736</v>
      </c>
      <c r="C150" s="248">
        <v>0.83542503850027172</v>
      </c>
      <c r="D150" s="248">
        <v>6.2239165368270237</v>
      </c>
    </row>
    <row r="151" spans="1:4" ht="27.75" customHeight="1" x14ac:dyDescent="0.25">
      <c r="A151" s="246" t="s">
        <v>3738</v>
      </c>
      <c r="B151" s="247" t="s">
        <v>3739</v>
      </c>
      <c r="C151" s="248">
        <v>2.5271607414633217</v>
      </c>
      <c r="D151" s="248">
        <v>2.9553160736947111</v>
      </c>
    </row>
    <row r="152" spans="1:4" ht="27.75" customHeight="1" x14ac:dyDescent="0.25">
      <c r="A152" s="246" t="s">
        <v>3740</v>
      </c>
      <c r="B152" s="247" t="s">
        <v>3739</v>
      </c>
      <c r="C152" s="248">
        <v>2.5271607414633217</v>
      </c>
      <c r="D152" s="248">
        <v>2.9553160736947111</v>
      </c>
    </row>
    <row r="153" spans="1:4" ht="27.75" customHeight="1" x14ac:dyDescent="0.25">
      <c r="A153" s="246" t="s">
        <v>3741</v>
      </c>
      <c r="B153" s="247" t="s">
        <v>3739</v>
      </c>
      <c r="C153" s="248">
        <v>2.7986738789759102</v>
      </c>
      <c r="D153" s="248">
        <v>7.309969086877377E-2</v>
      </c>
    </row>
    <row r="154" spans="1:4" ht="27.75" customHeight="1" x14ac:dyDescent="0.25">
      <c r="A154" s="246" t="s">
        <v>3741</v>
      </c>
      <c r="B154" s="247" t="s">
        <v>3739</v>
      </c>
      <c r="C154" s="248">
        <v>2.7986738789759102</v>
      </c>
      <c r="D154" s="248">
        <v>7.309969086877377E-2</v>
      </c>
    </row>
    <row r="155" spans="1:4" ht="27.75" customHeight="1" x14ac:dyDescent="0.25">
      <c r="A155" s="246" t="s">
        <v>3742</v>
      </c>
      <c r="B155" s="247" t="s">
        <v>3739</v>
      </c>
      <c r="C155" s="248">
        <v>2.7986738789759102</v>
      </c>
      <c r="D155" s="248">
        <v>7.309969086877377E-2</v>
      </c>
    </row>
    <row r="156" spans="1:4" ht="27.75" customHeight="1" x14ac:dyDescent="0.25">
      <c r="A156" s="246" t="s">
        <v>3742</v>
      </c>
      <c r="B156" s="247" t="s">
        <v>3739</v>
      </c>
      <c r="C156" s="248">
        <v>2.7986738789759102</v>
      </c>
      <c r="D156" s="248">
        <v>7.309969086877377E-2</v>
      </c>
    </row>
    <row r="157" spans="1:4" ht="27.75" customHeight="1" x14ac:dyDescent="0.25">
      <c r="A157" s="246" t="s">
        <v>3743</v>
      </c>
      <c r="B157" s="247" t="s">
        <v>3744</v>
      </c>
      <c r="C157" s="248">
        <v>3.4252426578511135</v>
      </c>
      <c r="D157" s="248">
        <v>5.618233383914327</v>
      </c>
    </row>
    <row r="158" spans="1:4" ht="27.75" customHeight="1" x14ac:dyDescent="0.25">
      <c r="A158" s="246" t="s">
        <v>3745</v>
      </c>
      <c r="B158" s="247" t="s">
        <v>3744</v>
      </c>
      <c r="C158" s="248">
        <v>3.4252426578511135</v>
      </c>
      <c r="D158" s="248">
        <v>5.618233383914327</v>
      </c>
    </row>
    <row r="159" spans="1:4" ht="27.75" customHeight="1" x14ac:dyDescent="0.25">
      <c r="A159" s="246" t="s">
        <v>3746</v>
      </c>
      <c r="B159" s="247" t="s">
        <v>3747</v>
      </c>
      <c r="C159" s="248">
        <v>7.2055409570648434</v>
      </c>
      <c r="D159" s="248">
        <v>7.7172387931462589</v>
      </c>
    </row>
    <row r="160" spans="1:4" ht="27.75" customHeight="1" x14ac:dyDescent="0.25">
      <c r="A160" s="246" t="s">
        <v>3748</v>
      </c>
      <c r="B160" s="247" t="s">
        <v>3747</v>
      </c>
      <c r="C160" s="248">
        <v>7.2055409570648434</v>
      </c>
      <c r="D160" s="248">
        <v>7.101112827252309</v>
      </c>
    </row>
    <row r="161" spans="1:4" ht="27.75" customHeight="1" x14ac:dyDescent="0.25">
      <c r="A161" s="246" t="s">
        <v>3748</v>
      </c>
      <c r="B161" s="247" t="s">
        <v>3747</v>
      </c>
      <c r="C161" s="248">
        <v>7.2055409570648434</v>
      </c>
      <c r="D161" s="248">
        <v>7.101112827252309</v>
      </c>
    </row>
    <row r="162" spans="1:4" ht="27.75" customHeight="1" x14ac:dyDescent="0.25">
      <c r="A162" s="246" t="s">
        <v>3749</v>
      </c>
      <c r="B162" s="247" t="s">
        <v>3750</v>
      </c>
      <c r="C162" s="248">
        <v>7.9469806787338344</v>
      </c>
      <c r="D162" s="248">
        <v>6.9549134455147614</v>
      </c>
    </row>
    <row r="163" spans="1:4" ht="27.75" customHeight="1" x14ac:dyDescent="0.25">
      <c r="A163" s="246" t="s">
        <v>3751</v>
      </c>
      <c r="B163" s="247" t="s">
        <v>3750</v>
      </c>
      <c r="C163" s="248">
        <v>7.9469806787338344</v>
      </c>
      <c r="D163" s="248">
        <v>6.9549134455147614</v>
      </c>
    </row>
    <row r="164" spans="1:4" ht="27.75" customHeight="1" x14ac:dyDescent="0.25">
      <c r="A164" s="246" t="s">
        <v>3752</v>
      </c>
      <c r="B164" s="247" t="s">
        <v>3753</v>
      </c>
      <c r="C164" s="248">
        <v>0</v>
      </c>
      <c r="D164" s="248">
        <v>0</v>
      </c>
    </row>
    <row r="165" spans="1:4" ht="27.75" customHeight="1" x14ac:dyDescent="0.25">
      <c r="A165" s="246" t="s">
        <v>3754</v>
      </c>
      <c r="B165" s="247" t="s">
        <v>3755</v>
      </c>
      <c r="C165" s="248">
        <v>0.40726970626888243</v>
      </c>
      <c r="D165" s="248">
        <v>0.41771251925013586</v>
      </c>
    </row>
    <row r="166" spans="1:4" ht="27.75" customHeight="1" x14ac:dyDescent="0.25">
      <c r="A166" s="246" t="s">
        <v>3756</v>
      </c>
      <c r="B166" s="247" t="s">
        <v>3755</v>
      </c>
      <c r="C166" s="248">
        <v>0.40726970626888243</v>
      </c>
      <c r="D166" s="248">
        <v>0.41771251925013586</v>
      </c>
    </row>
    <row r="167" spans="1:4" ht="27.75" customHeight="1" x14ac:dyDescent="0.25">
      <c r="A167" s="246" t="s">
        <v>3757</v>
      </c>
      <c r="B167" s="247" t="s">
        <v>3755</v>
      </c>
      <c r="C167" s="248">
        <v>0.39682689328762905</v>
      </c>
      <c r="D167" s="248">
        <v>-1.0442812981253395E-2</v>
      </c>
    </row>
    <row r="168" spans="1:4" ht="27.75" customHeight="1" x14ac:dyDescent="0.25">
      <c r="A168" s="246" t="s">
        <v>3757</v>
      </c>
      <c r="B168" s="247" t="s">
        <v>3755</v>
      </c>
      <c r="C168" s="248">
        <v>0.39682689328762905</v>
      </c>
      <c r="D168" s="248">
        <v>-1.0442812981253395E-2</v>
      </c>
    </row>
    <row r="169" spans="1:4" ht="27.75" customHeight="1" x14ac:dyDescent="0.25">
      <c r="A169" s="246" t="s">
        <v>3758</v>
      </c>
      <c r="B169" s="247" t="s">
        <v>3755</v>
      </c>
      <c r="C169" s="248">
        <v>0.39682689328762905</v>
      </c>
      <c r="D169" s="248">
        <v>-1.0442812981253395E-2</v>
      </c>
    </row>
    <row r="170" spans="1:4" ht="27.75" customHeight="1" x14ac:dyDescent="0.25">
      <c r="A170" s="246" t="s">
        <v>3758</v>
      </c>
      <c r="B170" s="247" t="s">
        <v>3755</v>
      </c>
      <c r="C170" s="248">
        <v>0.39682689328762905</v>
      </c>
      <c r="D170" s="248">
        <v>-1.0442812981253395E-2</v>
      </c>
    </row>
    <row r="171" spans="1:4" ht="27.75" customHeight="1" x14ac:dyDescent="0.25">
      <c r="A171" s="246" t="s">
        <v>3759</v>
      </c>
      <c r="B171" s="247" t="s">
        <v>3760</v>
      </c>
      <c r="C171" s="248">
        <v>0</v>
      </c>
      <c r="D171" s="248">
        <v>0</v>
      </c>
    </row>
    <row r="172" spans="1:4" ht="27.75" customHeight="1" x14ac:dyDescent="0.25">
      <c r="A172" s="246" t="s">
        <v>3761</v>
      </c>
      <c r="B172" s="247" t="s">
        <v>3762</v>
      </c>
      <c r="C172" s="248">
        <v>1.10693817601286</v>
      </c>
      <c r="D172" s="248">
        <v>2.0885625962506791E-2</v>
      </c>
    </row>
    <row r="173" spans="1:4" ht="27.75" customHeight="1" x14ac:dyDescent="0.25">
      <c r="A173" s="246" t="s">
        <v>3761</v>
      </c>
      <c r="B173" s="247" t="s">
        <v>3762</v>
      </c>
      <c r="C173" s="248">
        <v>1.10693817601286</v>
      </c>
      <c r="D173" s="248">
        <v>2.0885625962506791E-2</v>
      </c>
    </row>
    <row r="174" spans="1:4" ht="27.75" customHeight="1" x14ac:dyDescent="0.25">
      <c r="A174" s="246" t="s">
        <v>3763</v>
      </c>
      <c r="B174" s="247" t="s">
        <v>3762</v>
      </c>
      <c r="C174" s="248">
        <v>1.10693817601286</v>
      </c>
      <c r="D174" s="248">
        <v>2.0885625962506791E-2</v>
      </c>
    </row>
    <row r="175" spans="1:4" ht="27.75" customHeight="1" x14ac:dyDescent="0.25">
      <c r="A175" s="246" t="s">
        <v>3763</v>
      </c>
      <c r="B175" s="247" t="s">
        <v>3762</v>
      </c>
      <c r="C175" s="248">
        <v>1.10693817601286</v>
      </c>
      <c r="D175" s="248">
        <v>2.0885625962506791E-2</v>
      </c>
    </row>
    <row r="176" spans="1:4" ht="27.75" customHeight="1" x14ac:dyDescent="0.25">
      <c r="A176" s="246" t="s">
        <v>3764</v>
      </c>
      <c r="B176" s="247" t="s">
        <v>3762</v>
      </c>
      <c r="C176" s="248">
        <v>1.10693817601286</v>
      </c>
      <c r="D176" s="248">
        <v>2.0885625962506791E-2</v>
      </c>
    </row>
    <row r="177" spans="1:4" ht="27.75" customHeight="1" x14ac:dyDescent="0.25">
      <c r="A177" s="246" t="s">
        <v>3764</v>
      </c>
      <c r="B177" s="247" t="s">
        <v>3762</v>
      </c>
      <c r="C177" s="248">
        <v>1.10693817601286</v>
      </c>
      <c r="D177" s="248">
        <v>2.0885625962506791E-2</v>
      </c>
    </row>
    <row r="178" spans="1:4" ht="27.75" customHeight="1" x14ac:dyDescent="0.25">
      <c r="A178" s="246" t="s">
        <v>3765</v>
      </c>
      <c r="B178" s="247" t="s">
        <v>3766</v>
      </c>
      <c r="C178" s="248">
        <v>0.68922565676272418</v>
      </c>
      <c r="D178" s="248">
        <v>1.5455363212255024</v>
      </c>
    </row>
    <row r="179" spans="1:4" ht="27.75" customHeight="1" x14ac:dyDescent="0.25">
      <c r="A179" s="246" t="s">
        <v>3767</v>
      </c>
      <c r="B179" s="247" t="s">
        <v>3766</v>
      </c>
      <c r="C179" s="248">
        <v>0.68922565676272418</v>
      </c>
      <c r="D179" s="248">
        <v>1.5455363212255024</v>
      </c>
    </row>
    <row r="180" spans="1:4" ht="27.75" customHeight="1" x14ac:dyDescent="0.25">
      <c r="A180" s="246" t="s">
        <v>3768</v>
      </c>
      <c r="B180" s="247" t="s">
        <v>3769</v>
      </c>
      <c r="C180" s="248">
        <v>0</v>
      </c>
      <c r="D180" s="248">
        <v>1.1278238019753668</v>
      </c>
    </row>
    <row r="181" spans="1:4" ht="27.75" customHeight="1" x14ac:dyDescent="0.25">
      <c r="A181" s="246" t="s">
        <v>3768</v>
      </c>
      <c r="B181" s="247" t="s">
        <v>3769</v>
      </c>
      <c r="C181" s="248">
        <v>0</v>
      </c>
      <c r="D181" s="248">
        <v>1.1278238019753668</v>
      </c>
    </row>
    <row r="182" spans="1:4" ht="27.75" customHeight="1" x14ac:dyDescent="0.25">
      <c r="A182" s="246" t="s">
        <v>3770</v>
      </c>
      <c r="B182" s="247" t="s">
        <v>3769</v>
      </c>
      <c r="C182" s="248">
        <v>0</v>
      </c>
      <c r="D182" s="248">
        <v>1.1278238019753668</v>
      </c>
    </row>
    <row r="183" spans="1:4" ht="27.75" customHeight="1" x14ac:dyDescent="0.25">
      <c r="A183" s="246" t="s">
        <v>3770</v>
      </c>
      <c r="B183" s="247" t="s">
        <v>3769</v>
      </c>
      <c r="C183" s="248">
        <v>0</v>
      </c>
      <c r="D183" s="248">
        <v>1.1278238019753668</v>
      </c>
    </row>
    <row r="184" spans="1:4" ht="27.75" customHeight="1" x14ac:dyDescent="0.25">
      <c r="A184" s="246" t="s">
        <v>3771</v>
      </c>
      <c r="B184" s="247" t="s">
        <v>3772</v>
      </c>
      <c r="C184" s="248">
        <v>4.5008523949202131</v>
      </c>
      <c r="D184" s="248">
        <v>1.1904806798628871</v>
      </c>
    </row>
    <row r="185" spans="1:4" ht="27.75" customHeight="1" x14ac:dyDescent="0.25">
      <c r="A185" s="246" t="s">
        <v>3771</v>
      </c>
      <c r="B185" s="247" t="s">
        <v>3772</v>
      </c>
      <c r="C185" s="248">
        <v>4.5008523949202131</v>
      </c>
      <c r="D185" s="248">
        <v>1.1904806798628871</v>
      </c>
    </row>
    <row r="186" spans="1:4" ht="27.75" customHeight="1" x14ac:dyDescent="0.25">
      <c r="A186" s="246" t="s">
        <v>3773</v>
      </c>
      <c r="B186" s="247" t="s">
        <v>3774</v>
      </c>
      <c r="C186" s="248">
        <v>0</v>
      </c>
      <c r="D186" s="248">
        <v>0.50125502310016301</v>
      </c>
    </row>
    <row r="187" spans="1:4" ht="27.75" customHeight="1" x14ac:dyDescent="0.25">
      <c r="A187" s="246" t="s">
        <v>3775</v>
      </c>
      <c r="B187" s="247" t="s">
        <v>3776</v>
      </c>
      <c r="C187" s="248">
        <v>5.8375324565206475</v>
      </c>
      <c r="D187" s="248">
        <v>8.7928485302153589</v>
      </c>
    </row>
    <row r="188" spans="1:4" ht="27.75" customHeight="1" x14ac:dyDescent="0.25">
      <c r="A188" s="246" t="s">
        <v>3777</v>
      </c>
      <c r="B188" s="247" t="s">
        <v>3776</v>
      </c>
      <c r="C188" s="248">
        <v>5.8375324565206475</v>
      </c>
      <c r="D188" s="248">
        <v>8.7928485302153589</v>
      </c>
    </row>
    <row r="189" spans="1:4" ht="27.75" customHeight="1" x14ac:dyDescent="0.25">
      <c r="A189" s="246" t="s">
        <v>3778</v>
      </c>
      <c r="B189" s="247" t="s">
        <v>3779</v>
      </c>
      <c r="C189" s="248">
        <v>0.87719629042528513</v>
      </c>
      <c r="D189" s="248">
        <v>0.26107032453133489</v>
      </c>
    </row>
    <row r="190" spans="1:4" ht="27.75" customHeight="1" x14ac:dyDescent="0.25">
      <c r="A190" s="246" t="s">
        <v>3778</v>
      </c>
      <c r="B190" s="247" t="s">
        <v>3779</v>
      </c>
      <c r="C190" s="248">
        <v>0.87719629042528513</v>
      </c>
      <c r="D190" s="248">
        <v>0.26107032453133489</v>
      </c>
    </row>
    <row r="191" spans="1:4" ht="27.75" customHeight="1" x14ac:dyDescent="0.25">
      <c r="A191" s="246" t="s">
        <v>3780</v>
      </c>
      <c r="B191" s="247" t="s">
        <v>3779</v>
      </c>
      <c r="C191" s="248">
        <v>0.87719629042528513</v>
      </c>
      <c r="D191" s="248">
        <v>0.26107032453133489</v>
      </c>
    </row>
    <row r="192" spans="1:4" ht="27.75" customHeight="1" x14ac:dyDescent="0.25">
      <c r="A192" s="246" t="s">
        <v>3780</v>
      </c>
      <c r="B192" s="247" t="s">
        <v>3779</v>
      </c>
      <c r="C192" s="248">
        <v>0.87719629042528513</v>
      </c>
      <c r="D192" s="248">
        <v>0.26107032453133489</v>
      </c>
    </row>
    <row r="193" spans="1:4" ht="27.75" customHeight="1" x14ac:dyDescent="0.25">
      <c r="A193" s="246" t="s">
        <v>3781</v>
      </c>
      <c r="B193" s="247" t="s">
        <v>3782</v>
      </c>
      <c r="C193" s="248">
        <v>1.796163832775584</v>
      </c>
      <c r="D193" s="248">
        <v>6.9444706325335082</v>
      </c>
    </row>
    <row r="194" spans="1:4" ht="27.75" customHeight="1" x14ac:dyDescent="0.25">
      <c r="A194" s="246" t="s">
        <v>3783</v>
      </c>
      <c r="B194" s="247" t="s">
        <v>3782</v>
      </c>
      <c r="C194" s="248">
        <v>1.796163832775584</v>
      </c>
      <c r="D194" s="248">
        <v>6.9444706325335082</v>
      </c>
    </row>
    <row r="195" spans="1:4" ht="27.75" customHeight="1" x14ac:dyDescent="0.25">
      <c r="A195" s="246" t="s">
        <v>3784</v>
      </c>
      <c r="B195" s="247" t="s">
        <v>3785</v>
      </c>
      <c r="C195" s="248">
        <v>8.3542503850027164E-2</v>
      </c>
      <c r="D195" s="248">
        <v>12.343404943841513</v>
      </c>
    </row>
    <row r="196" spans="1:4" ht="27.75" customHeight="1" x14ac:dyDescent="0.25">
      <c r="A196" s="246" t="s">
        <v>3786</v>
      </c>
      <c r="B196" s="247" t="s">
        <v>3787</v>
      </c>
      <c r="C196" s="248">
        <v>1.8274922717193443</v>
      </c>
      <c r="D196" s="248">
        <v>15.476248838217533</v>
      </c>
    </row>
    <row r="197" spans="1:4" ht="27.75" customHeight="1" x14ac:dyDescent="0.25">
      <c r="A197" s="246" t="s">
        <v>3788</v>
      </c>
      <c r="B197" s="247" t="s">
        <v>3787</v>
      </c>
      <c r="C197" s="248">
        <v>12.155434310178952</v>
      </c>
      <c r="D197" s="248">
        <v>2.7151313751258828</v>
      </c>
    </row>
    <row r="198" spans="1:4" ht="27.75" customHeight="1" x14ac:dyDescent="0.25">
      <c r="A198" s="246" t="s">
        <v>3788</v>
      </c>
      <c r="B198" s="247" t="s">
        <v>3787</v>
      </c>
      <c r="C198" s="248">
        <v>12.155434310178952</v>
      </c>
      <c r="D198" s="248">
        <v>2.7151313751258828</v>
      </c>
    </row>
    <row r="199" spans="1:4" ht="27.75" customHeight="1" x14ac:dyDescent="0.25">
      <c r="A199" s="246" t="s">
        <v>3789</v>
      </c>
      <c r="B199" s="247" t="s">
        <v>3790</v>
      </c>
      <c r="C199" s="248">
        <v>0</v>
      </c>
      <c r="D199" s="248">
        <v>0.42815533223138919</v>
      </c>
    </row>
    <row r="200" spans="1:4" ht="27.75" customHeight="1" x14ac:dyDescent="0.25">
      <c r="A200" s="246" t="s">
        <v>3791</v>
      </c>
      <c r="B200" s="247" t="s">
        <v>3790</v>
      </c>
      <c r="C200" s="248">
        <v>0</v>
      </c>
      <c r="D200" s="248">
        <v>0.42815533223138919</v>
      </c>
    </row>
    <row r="201" spans="1:4" ht="27.75" customHeight="1" x14ac:dyDescent="0.25">
      <c r="A201" s="246" t="s">
        <v>3792</v>
      </c>
      <c r="B201" s="247" t="s">
        <v>3793</v>
      </c>
      <c r="C201" s="248">
        <v>13.962040955935789</v>
      </c>
      <c r="D201" s="248">
        <v>1.0651669240878463</v>
      </c>
    </row>
    <row r="202" spans="1:4" ht="27.75" customHeight="1" x14ac:dyDescent="0.25">
      <c r="A202" s="246" t="s">
        <v>3792</v>
      </c>
      <c r="B202" s="247" t="s">
        <v>3793</v>
      </c>
      <c r="C202" s="248">
        <v>13.962040955935789</v>
      </c>
      <c r="D202" s="248">
        <v>1.0651669240878463</v>
      </c>
    </row>
    <row r="203" spans="1:4" ht="27.75" customHeight="1" x14ac:dyDescent="0.25">
      <c r="A203" s="246" t="s">
        <v>3794</v>
      </c>
      <c r="B203" s="247" t="s">
        <v>3795</v>
      </c>
      <c r="C203" s="248">
        <v>5.2214064906266983E-2</v>
      </c>
      <c r="D203" s="248">
        <v>0</v>
      </c>
    </row>
    <row r="204" spans="1:4" ht="27.75" customHeight="1" x14ac:dyDescent="0.25">
      <c r="A204" s="246" t="s">
        <v>3794</v>
      </c>
      <c r="B204" s="247" t="s">
        <v>3795</v>
      </c>
      <c r="C204" s="248">
        <v>5.2214064906266983E-2</v>
      </c>
      <c r="D204" s="248">
        <v>0</v>
      </c>
    </row>
    <row r="205" spans="1:4" ht="27.75" customHeight="1" x14ac:dyDescent="0.25">
      <c r="A205" s="246" t="s">
        <v>3796</v>
      </c>
      <c r="B205" s="247" t="s">
        <v>3795</v>
      </c>
      <c r="C205" s="248">
        <v>5.2214064906266983E-2</v>
      </c>
      <c r="D205" s="248">
        <v>0</v>
      </c>
    </row>
    <row r="206" spans="1:4" ht="27.75" customHeight="1" x14ac:dyDescent="0.25">
      <c r="A206" s="246" t="s">
        <v>3796</v>
      </c>
      <c r="B206" s="247" t="s">
        <v>3795</v>
      </c>
      <c r="C206" s="248">
        <v>5.2214064906266983E-2</v>
      </c>
      <c r="D206" s="248">
        <v>0</v>
      </c>
    </row>
    <row r="207" spans="1:4" ht="27.75" customHeight="1" x14ac:dyDescent="0.25">
      <c r="A207" s="246" t="s">
        <v>3797</v>
      </c>
      <c r="B207" s="247" t="s">
        <v>3795</v>
      </c>
      <c r="C207" s="248">
        <v>0</v>
      </c>
      <c r="D207" s="248">
        <v>0</v>
      </c>
    </row>
    <row r="208" spans="1:4" ht="27.75" customHeight="1" x14ac:dyDescent="0.25">
      <c r="A208" s="246" t="s">
        <v>3797</v>
      </c>
      <c r="B208" s="247" t="s">
        <v>3795</v>
      </c>
      <c r="C208" s="248">
        <v>0</v>
      </c>
      <c r="D208" s="248">
        <v>0</v>
      </c>
    </row>
    <row r="209" spans="1:4" ht="27.75" customHeight="1" x14ac:dyDescent="0.25">
      <c r="A209" s="246" t="s">
        <v>3798</v>
      </c>
      <c r="B209" s="247" t="s">
        <v>3795</v>
      </c>
      <c r="C209" s="248">
        <v>0</v>
      </c>
      <c r="D209" s="248">
        <v>0</v>
      </c>
    </row>
    <row r="210" spans="1:4" ht="27.75" customHeight="1" x14ac:dyDescent="0.25">
      <c r="A210" s="246" t="s">
        <v>3798</v>
      </c>
      <c r="B210" s="247" t="s">
        <v>3795</v>
      </c>
      <c r="C210" s="248">
        <v>0</v>
      </c>
      <c r="D210" s="248">
        <v>0</v>
      </c>
    </row>
    <row r="211" spans="1:4" ht="27.75" customHeight="1" x14ac:dyDescent="0.25">
      <c r="A211" s="246" t="s">
        <v>3799</v>
      </c>
      <c r="B211" s="247" t="s">
        <v>3795</v>
      </c>
      <c r="C211" s="248">
        <v>8.9390479119529065</v>
      </c>
      <c r="D211" s="248">
        <v>6.2656877887520376E-2</v>
      </c>
    </row>
    <row r="212" spans="1:4" ht="27.75" customHeight="1" x14ac:dyDescent="0.25">
      <c r="A212" s="246" t="s">
        <v>3799</v>
      </c>
      <c r="B212" s="247" t="s">
        <v>3795</v>
      </c>
      <c r="C212" s="248">
        <v>8.9390479119529065</v>
      </c>
      <c r="D212" s="248">
        <v>6.2656877887520376E-2</v>
      </c>
    </row>
    <row r="213" spans="1:4" ht="27.75" customHeight="1" x14ac:dyDescent="0.25">
      <c r="A213" s="246" t="s">
        <v>3800</v>
      </c>
      <c r="B213" s="247" t="s">
        <v>3795</v>
      </c>
      <c r="C213" s="248">
        <v>8.9390479119529065</v>
      </c>
      <c r="D213" s="248">
        <v>6.2656877887520376E-2</v>
      </c>
    </row>
    <row r="214" spans="1:4" ht="27.75" customHeight="1" x14ac:dyDescent="0.25">
      <c r="A214" s="246" t="s">
        <v>3800</v>
      </c>
      <c r="B214" s="247" t="s">
        <v>3795</v>
      </c>
      <c r="C214" s="248">
        <v>8.9390479119529065</v>
      </c>
      <c r="D214" s="248">
        <v>6.2656877887520376E-2</v>
      </c>
    </row>
    <row r="215" spans="1:4" ht="27.75" customHeight="1" x14ac:dyDescent="0.25">
      <c r="A215" s="246" t="s">
        <v>3801</v>
      </c>
      <c r="B215" s="247" t="s">
        <v>3795</v>
      </c>
      <c r="C215" s="248">
        <v>3.6236561044949283</v>
      </c>
      <c r="D215" s="248">
        <v>3.1955007722635389</v>
      </c>
    </row>
    <row r="216" spans="1:4" ht="27.75" customHeight="1" x14ac:dyDescent="0.25">
      <c r="A216" s="246" t="s">
        <v>3802</v>
      </c>
      <c r="B216" s="247" t="s">
        <v>3795</v>
      </c>
      <c r="C216" s="248">
        <v>3.6236561044949283</v>
      </c>
      <c r="D216" s="248">
        <v>3.1955007722635389</v>
      </c>
    </row>
    <row r="217" spans="1:4" ht="27.75" customHeight="1" x14ac:dyDescent="0.25">
      <c r="A217" s="246" t="s">
        <v>3803</v>
      </c>
      <c r="B217" s="247" t="s">
        <v>3795</v>
      </c>
      <c r="C217" s="248">
        <v>0</v>
      </c>
      <c r="D217" s="248">
        <v>0</v>
      </c>
    </row>
    <row r="218" spans="1:4" ht="27.75" customHeight="1" x14ac:dyDescent="0.25">
      <c r="A218" s="246" t="s">
        <v>3803</v>
      </c>
      <c r="B218" s="247" t="s">
        <v>3795</v>
      </c>
      <c r="C218" s="248">
        <v>0</v>
      </c>
      <c r="D218" s="248">
        <v>0</v>
      </c>
    </row>
    <row r="219" spans="1:4" ht="27.75" customHeight="1" x14ac:dyDescent="0.25">
      <c r="A219" s="246" t="s">
        <v>3804</v>
      </c>
      <c r="B219" s="247" t="s">
        <v>3805</v>
      </c>
      <c r="C219" s="248">
        <v>6.067274342108222</v>
      </c>
      <c r="D219" s="248">
        <v>9.826687015359445</v>
      </c>
    </row>
    <row r="220" spans="1:4" ht="27.75" customHeight="1" x14ac:dyDescent="0.25">
      <c r="A220" s="246" t="s">
        <v>3806</v>
      </c>
      <c r="B220" s="247" t="s">
        <v>3805</v>
      </c>
      <c r="C220" s="248">
        <v>6.067274342108222</v>
      </c>
      <c r="D220" s="248">
        <v>9.826687015359445</v>
      </c>
    </row>
    <row r="221" spans="1:4" ht="27.75" customHeight="1" x14ac:dyDescent="0.25">
      <c r="A221" s="246" t="s">
        <v>3807</v>
      </c>
      <c r="B221" s="247" t="s">
        <v>3808</v>
      </c>
      <c r="C221" s="248">
        <v>5.7644327656518737</v>
      </c>
      <c r="D221" s="248">
        <v>-0.45948377117514938</v>
      </c>
    </row>
    <row r="222" spans="1:4" ht="27.75" customHeight="1" x14ac:dyDescent="0.25">
      <c r="A222" s="246" t="s">
        <v>3807</v>
      </c>
      <c r="B222" s="247" t="s">
        <v>3808</v>
      </c>
      <c r="C222" s="248">
        <v>5.7644327656518737</v>
      </c>
      <c r="D222" s="248">
        <v>-0.45948377117514938</v>
      </c>
    </row>
    <row r="223" spans="1:4" ht="27.75" customHeight="1" x14ac:dyDescent="0.25">
      <c r="A223" s="246" t="s">
        <v>3809</v>
      </c>
      <c r="B223" s="247" t="s">
        <v>3808</v>
      </c>
      <c r="C223" s="248">
        <v>5.7644327656518737</v>
      </c>
      <c r="D223" s="248">
        <v>-0.45948377117514938</v>
      </c>
    </row>
    <row r="224" spans="1:4" ht="27.75" customHeight="1" x14ac:dyDescent="0.25">
      <c r="A224" s="246" t="s">
        <v>3809</v>
      </c>
      <c r="B224" s="247" t="s">
        <v>3808</v>
      </c>
      <c r="C224" s="248">
        <v>5.7644327656518737</v>
      </c>
      <c r="D224" s="248">
        <v>-0.45948377117514938</v>
      </c>
    </row>
    <row r="225" spans="1:4" ht="27.75" customHeight="1" x14ac:dyDescent="0.25">
      <c r="A225" s="246" t="s">
        <v>3810</v>
      </c>
      <c r="B225" s="247" t="s">
        <v>3808</v>
      </c>
      <c r="C225" s="248">
        <v>5.7644327656518737</v>
      </c>
      <c r="D225" s="248">
        <v>-0.45948377117514938</v>
      </c>
    </row>
    <row r="226" spans="1:4" ht="27.75" customHeight="1" x14ac:dyDescent="0.25">
      <c r="A226" s="246" t="s">
        <v>3810</v>
      </c>
      <c r="B226" s="247" t="s">
        <v>3808</v>
      </c>
      <c r="C226" s="248">
        <v>5.7644327656518737</v>
      </c>
      <c r="D226" s="248">
        <v>-0.45948377117514938</v>
      </c>
    </row>
    <row r="227" spans="1:4" ht="27.75" customHeight="1" x14ac:dyDescent="0.25">
      <c r="A227" s="246" t="s">
        <v>3811</v>
      </c>
      <c r="B227" s="247" t="s">
        <v>3808</v>
      </c>
      <c r="C227" s="248">
        <v>0.59524033993144354</v>
      </c>
      <c r="D227" s="248">
        <v>5.9628462122956885</v>
      </c>
    </row>
    <row r="228" spans="1:4" ht="27.75" customHeight="1" x14ac:dyDescent="0.25">
      <c r="A228" s="246" t="s">
        <v>3811</v>
      </c>
      <c r="B228" s="247" t="s">
        <v>3808</v>
      </c>
      <c r="C228" s="248">
        <v>0.59524033993144354</v>
      </c>
      <c r="D228" s="248">
        <v>5.9628462122956885</v>
      </c>
    </row>
    <row r="229" spans="1:4" ht="27.75" customHeight="1" x14ac:dyDescent="0.25">
      <c r="A229" s="246" t="s">
        <v>3812</v>
      </c>
      <c r="B229" s="247" t="s">
        <v>3808</v>
      </c>
      <c r="C229" s="248">
        <v>0.59524033993144354</v>
      </c>
      <c r="D229" s="248">
        <v>5.9628462122956885</v>
      </c>
    </row>
    <row r="230" spans="1:4" ht="27.75" customHeight="1" x14ac:dyDescent="0.25">
      <c r="A230" s="246" t="s">
        <v>3812</v>
      </c>
      <c r="B230" s="247" t="s">
        <v>3808</v>
      </c>
      <c r="C230" s="248">
        <v>0.59524033993144354</v>
      </c>
      <c r="D230" s="248">
        <v>5.9628462122956885</v>
      </c>
    </row>
    <row r="231" spans="1:4" ht="27.75" customHeight="1" x14ac:dyDescent="0.25">
      <c r="A231" s="246" t="s">
        <v>3813</v>
      </c>
      <c r="B231" s="247" t="s">
        <v>3808</v>
      </c>
      <c r="C231" s="248">
        <v>2.0467913443256656</v>
      </c>
      <c r="D231" s="248">
        <v>6.8400425027209737</v>
      </c>
    </row>
    <row r="232" spans="1:4" ht="27.75" customHeight="1" x14ac:dyDescent="0.25">
      <c r="A232" s="246" t="s">
        <v>3814</v>
      </c>
      <c r="B232" s="247" t="s">
        <v>3808</v>
      </c>
      <c r="C232" s="248">
        <v>2.0467913443256656</v>
      </c>
      <c r="D232" s="248">
        <v>6.8400425027209737</v>
      </c>
    </row>
    <row r="233" spans="1:4" ht="27.75" customHeight="1" x14ac:dyDescent="0.25">
      <c r="A233" s="246" t="s">
        <v>3815</v>
      </c>
      <c r="B233" s="247" t="s">
        <v>3816</v>
      </c>
      <c r="C233" s="248">
        <v>0.34461282838136209</v>
      </c>
      <c r="D233" s="248">
        <v>8.8241769691591188</v>
      </c>
    </row>
    <row r="234" spans="1:4" ht="27.75" customHeight="1" x14ac:dyDescent="0.25">
      <c r="A234" s="246" t="s">
        <v>3817</v>
      </c>
      <c r="B234" s="247" t="s">
        <v>3816</v>
      </c>
      <c r="C234" s="248">
        <v>0.34461282838136209</v>
      </c>
      <c r="D234" s="248">
        <v>8.8241769691591188</v>
      </c>
    </row>
    <row r="235" spans="1:4" ht="27.75" customHeight="1" x14ac:dyDescent="0.25">
      <c r="A235" s="246" t="s">
        <v>3818</v>
      </c>
      <c r="B235" s="247" t="s">
        <v>3819</v>
      </c>
      <c r="C235" s="248">
        <v>2.6629173102196155</v>
      </c>
      <c r="D235" s="248">
        <v>5.492919628139286</v>
      </c>
    </row>
    <row r="236" spans="1:4" ht="27.75" customHeight="1" x14ac:dyDescent="0.25">
      <c r="A236" s="246" t="s">
        <v>3820</v>
      </c>
      <c r="B236" s="247" t="s">
        <v>3819</v>
      </c>
      <c r="C236" s="248">
        <v>2.6629173102196155</v>
      </c>
      <c r="D236" s="248">
        <v>5.492919628139286</v>
      </c>
    </row>
    <row r="237" spans="1:4" ht="27.75" customHeight="1" x14ac:dyDescent="0.25">
      <c r="A237" s="246" t="s">
        <v>3821</v>
      </c>
      <c r="B237" s="247" t="s">
        <v>3822</v>
      </c>
      <c r="C237" s="248">
        <v>16.792043273855459</v>
      </c>
      <c r="D237" s="248">
        <v>0.22974188558757469</v>
      </c>
    </row>
    <row r="238" spans="1:4" ht="27.75" customHeight="1" x14ac:dyDescent="0.25">
      <c r="A238" s="246" t="s">
        <v>3821</v>
      </c>
      <c r="B238" s="247" t="s">
        <v>3822</v>
      </c>
      <c r="C238" s="248">
        <v>16.792043273855459</v>
      </c>
      <c r="D238" s="248">
        <v>0.22974188558757469</v>
      </c>
    </row>
    <row r="239" spans="1:4" ht="27.75" customHeight="1" x14ac:dyDescent="0.25">
      <c r="A239" s="246" t="s">
        <v>3823</v>
      </c>
      <c r="B239" s="247" t="s">
        <v>3824</v>
      </c>
      <c r="C239" s="248">
        <v>16.792043273855459</v>
      </c>
      <c r="D239" s="248">
        <v>0.22974188558757469</v>
      </c>
    </row>
    <row r="240" spans="1:4" ht="27.75" customHeight="1" x14ac:dyDescent="0.25">
      <c r="A240" s="246" t="s">
        <v>3823</v>
      </c>
      <c r="B240" s="247" t="s">
        <v>3824</v>
      </c>
      <c r="C240" s="248">
        <v>16.792043273855459</v>
      </c>
      <c r="D240" s="248">
        <v>0.22974188558757469</v>
      </c>
    </row>
    <row r="241" spans="1:4" ht="27.75" customHeight="1" x14ac:dyDescent="0.25">
      <c r="A241" s="246" t="s">
        <v>3825</v>
      </c>
      <c r="B241" s="247" t="s">
        <v>3826</v>
      </c>
      <c r="C241" s="248">
        <v>1.8274922717193443</v>
      </c>
      <c r="D241" s="248">
        <v>18.870163057124884</v>
      </c>
    </row>
    <row r="242" spans="1:4" ht="27.75" customHeight="1" x14ac:dyDescent="0.25">
      <c r="A242" s="246" t="s">
        <v>3827</v>
      </c>
      <c r="B242" s="247" t="s">
        <v>3826</v>
      </c>
      <c r="C242" s="248">
        <v>1.8274922717193443</v>
      </c>
      <c r="D242" s="248">
        <v>18.870163057124884</v>
      </c>
    </row>
    <row r="243" spans="1:4" ht="27.75" customHeight="1" x14ac:dyDescent="0.25">
      <c r="A243" s="246" t="s">
        <v>3828</v>
      </c>
      <c r="B243" s="247" t="s">
        <v>3829</v>
      </c>
      <c r="C243" s="248">
        <v>2.3078616688570004</v>
      </c>
      <c r="D243" s="248">
        <v>4.5530664598264812</v>
      </c>
    </row>
    <row r="244" spans="1:4" ht="27.75" customHeight="1" x14ac:dyDescent="0.25">
      <c r="A244" s="246" t="s">
        <v>3828</v>
      </c>
      <c r="B244" s="247" t="s">
        <v>3829</v>
      </c>
      <c r="C244" s="248">
        <v>2.3078616688570004</v>
      </c>
      <c r="D244" s="248">
        <v>4.5530664598264812</v>
      </c>
    </row>
    <row r="245" spans="1:4" ht="27.75" customHeight="1" x14ac:dyDescent="0.25">
      <c r="A245" s="246" t="s">
        <v>3830</v>
      </c>
      <c r="B245" s="247" t="s">
        <v>3829</v>
      </c>
      <c r="C245" s="248">
        <v>2.3078616688570004</v>
      </c>
      <c r="D245" s="248">
        <v>4.5530664598264812</v>
      </c>
    </row>
    <row r="246" spans="1:4" ht="27.75" customHeight="1" x14ac:dyDescent="0.25">
      <c r="A246" s="246" t="s">
        <v>3830</v>
      </c>
      <c r="B246" s="247" t="s">
        <v>3829</v>
      </c>
      <c r="C246" s="248">
        <v>2.3078616688570004</v>
      </c>
      <c r="D246" s="248">
        <v>4.5530664598264812</v>
      </c>
    </row>
    <row r="247" spans="1:4" ht="27.75" customHeight="1" x14ac:dyDescent="0.25">
      <c r="A247" s="246" t="s">
        <v>3831</v>
      </c>
      <c r="B247" s="247" t="s">
        <v>3829</v>
      </c>
      <c r="C247" s="248">
        <v>0.2819559504938417</v>
      </c>
      <c r="D247" s="248">
        <v>7.22642658302735</v>
      </c>
    </row>
    <row r="248" spans="1:4" ht="27.75" customHeight="1" x14ac:dyDescent="0.25">
      <c r="A248" s="246" t="s">
        <v>3832</v>
      </c>
      <c r="B248" s="247" t="s">
        <v>3829</v>
      </c>
      <c r="C248" s="248">
        <v>0.2819559504938417</v>
      </c>
      <c r="D248" s="248">
        <v>7.22642658302735</v>
      </c>
    </row>
    <row r="249" spans="1:4" ht="27.75" customHeight="1" x14ac:dyDescent="0.25">
      <c r="A249" s="246" t="s">
        <v>3833</v>
      </c>
      <c r="B249" s="247" t="s">
        <v>3834</v>
      </c>
      <c r="C249" s="248">
        <v>1.4306653784317154</v>
      </c>
      <c r="D249" s="248">
        <v>4.0309258107638106</v>
      </c>
    </row>
    <row r="250" spans="1:4" ht="27.75" customHeight="1" x14ac:dyDescent="0.25">
      <c r="A250" s="246" t="s">
        <v>3833</v>
      </c>
      <c r="B250" s="247" t="s">
        <v>3834</v>
      </c>
      <c r="C250" s="248">
        <v>1.4306653784317154</v>
      </c>
      <c r="D250" s="248">
        <v>4.0309258107638106</v>
      </c>
    </row>
    <row r="251" spans="1:4" ht="27.75" customHeight="1" x14ac:dyDescent="0.25">
      <c r="A251" s="246" t="s">
        <v>3835</v>
      </c>
      <c r="B251" s="247" t="s">
        <v>3834</v>
      </c>
      <c r="C251" s="248">
        <v>1.4306653784317154</v>
      </c>
      <c r="D251" s="248">
        <v>4.0309258107638106</v>
      </c>
    </row>
    <row r="252" spans="1:4" ht="27.75" customHeight="1" x14ac:dyDescent="0.25">
      <c r="A252" s="246" t="s">
        <v>3835</v>
      </c>
      <c r="B252" s="247" t="s">
        <v>3834</v>
      </c>
      <c r="C252" s="248">
        <v>1.4306653784317154</v>
      </c>
      <c r="D252" s="248">
        <v>4.0309258107638106</v>
      </c>
    </row>
    <row r="253" spans="1:4" ht="27.75" customHeight="1" x14ac:dyDescent="0.25">
      <c r="A253" s="246" t="s">
        <v>3836</v>
      </c>
      <c r="B253" s="247" t="s">
        <v>3837</v>
      </c>
      <c r="C253" s="248">
        <v>9.3985316831280558E-2</v>
      </c>
      <c r="D253" s="248">
        <v>7.309969086877377E-2</v>
      </c>
    </row>
    <row r="254" spans="1:4" ht="27.75" customHeight="1" x14ac:dyDescent="0.25">
      <c r="A254" s="246" t="s">
        <v>3838</v>
      </c>
      <c r="B254" s="247" t="s">
        <v>3837</v>
      </c>
      <c r="C254" s="248">
        <v>9.3985316831280558E-2</v>
      </c>
      <c r="D254" s="248">
        <v>7.309969086877377E-2</v>
      </c>
    </row>
    <row r="255" spans="1:4" ht="27.75" customHeight="1" x14ac:dyDescent="0.25">
      <c r="A255" s="246" t="s">
        <v>3839</v>
      </c>
      <c r="B255" s="247" t="s">
        <v>3837</v>
      </c>
      <c r="C255" s="248">
        <v>9.3985316831280558E-2</v>
      </c>
      <c r="D255" s="248">
        <v>7.309969086877377E-2</v>
      </c>
    </row>
    <row r="256" spans="1:4" ht="27.75" customHeight="1" x14ac:dyDescent="0.25">
      <c r="A256" s="246" t="s">
        <v>3840</v>
      </c>
      <c r="B256" s="247" t="s">
        <v>3837</v>
      </c>
      <c r="C256" s="248">
        <v>9.3985316831280558E-2</v>
      </c>
      <c r="D256" s="248">
        <v>7.309969086877377E-2</v>
      </c>
    </row>
    <row r="257" spans="1:4" ht="27.75" customHeight="1" x14ac:dyDescent="0.25">
      <c r="A257" s="246" t="s">
        <v>3841</v>
      </c>
      <c r="B257" s="247" t="s">
        <v>3842</v>
      </c>
      <c r="C257" s="248">
        <v>0.30284157645634846</v>
      </c>
      <c r="D257" s="248">
        <v>7.309969086877377E-2</v>
      </c>
    </row>
    <row r="258" spans="1:4" ht="27.75" customHeight="1" x14ac:dyDescent="0.25">
      <c r="A258" s="246" t="s">
        <v>3843</v>
      </c>
      <c r="B258" s="247" t="s">
        <v>3844</v>
      </c>
      <c r="C258" s="248">
        <v>0.31328438943760184</v>
      </c>
      <c r="D258" s="248">
        <v>7.309969086877377E-2</v>
      </c>
    </row>
    <row r="259" spans="1:4" ht="27.75" customHeight="1" x14ac:dyDescent="0.25">
      <c r="A259" s="246" t="s">
        <v>3845</v>
      </c>
      <c r="B259" s="247" t="s">
        <v>3846</v>
      </c>
      <c r="C259" s="248">
        <v>33.667629051560951</v>
      </c>
      <c r="D259" s="248">
        <v>6.443215609433345</v>
      </c>
    </row>
    <row r="260" spans="1:4" ht="27.75" customHeight="1" x14ac:dyDescent="0.25">
      <c r="A260" s="246" t="s">
        <v>3845</v>
      </c>
      <c r="B260" s="247" t="s">
        <v>3846</v>
      </c>
      <c r="C260" s="248">
        <v>33.667629051560951</v>
      </c>
      <c r="D260" s="248">
        <v>6.443215609433345</v>
      </c>
    </row>
    <row r="261" spans="1:4" ht="27.75" customHeight="1" x14ac:dyDescent="0.25">
      <c r="A261" s="246" t="s">
        <v>3847</v>
      </c>
      <c r="B261" s="247" t="s">
        <v>3848</v>
      </c>
      <c r="C261" s="248">
        <v>0</v>
      </c>
      <c r="D261" s="248">
        <v>0</v>
      </c>
    </row>
    <row r="262" spans="1:4" ht="27.75" customHeight="1" x14ac:dyDescent="0.25">
      <c r="A262" s="246" t="s">
        <v>3847</v>
      </c>
      <c r="B262" s="247" t="s">
        <v>3848</v>
      </c>
      <c r="C262" s="248">
        <v>0</v>
      </c>
      <c r="D262" s="248">
        <v>0</v>
      </c>
    </row>
    <row r="263" spans="1:4" ht="27.75" customHeight="1" x14ac:dyDescent="0.25">
      <c r="A263" s="246" t="s">
        <v>3849</v>
      </c>
      <c r="B263" s="247" t="s">
        <v>3848</v>
      </c>
      <c r="C263" s="248">
        <v>0</v>
      </c>
      <c r="D263" s="248">
        <v>0</v>
      </c>
    </row>
    <row r="264" spans="1:4" ht="27.75" customHeight="1" x14ac:dyDescent="0.25">
      <c r="A264" s="246" t="s">
        <v>3849</v>
      </c>
      <c r="B264" s="247" t="s">
        <v>3848</v>
      </c>
      <c r="C264" s="248">
        <v>0</v>
      </c>
      <c r="D264" s="248">
        <v>0</v>
      </c>
    </row>
    <row r="265" spans="1:4" ht="27.75" customHeight="1" x14ac:dyDescent="0.25">
      <c r="A265" s="246" t="s">
        <v>3850</v>
      </c>
      <c r="B265" s="247" t="s">
        <v>3851</v>
      </c>
      <c r="C265" s="248">
        <v>10.818754248578516</v>
      </c>
      <c r="D265" s="248">
        <v>0.12531375577504075</v>
      </c>
    </row>
    <row r="266" spans="1:4" ht="27.75" customHeight="1" x14ac:dyDescent="0.25">
      <c r="A266" s="246" t="s">
        <v>3852</v>
      </c>
      <c r="B266" s="247" t="s">
        <v>3851</v>
      </c>
      <c r="C266" s="248">
        <v>10.818754248578516</v>
      </c>
      <c r="D266" s="248">
        <v>0.12531375577504075</v>
      </c>
    </row>
    <row r="267" spans="1:4" ht="27.75" customHeight="1" x14ac:dyDescent="0.25">
      <c r="A267" s="246" t="s">
        <v>3853</v>
      </c>
      <c r="B267" s="247" t="s">
        <v>3851</v>
      </c>
      <c r="C267" s="248">
        <v>0.12531375577504075</v>
      </c>
      <c r="D267" s="248">
        <v>0</v>
      </c>
    </row>
    <row r="268" spans="1:4" ht="27.75" customHeight="1" x14ac:dyDescent="0.25">
      <c r="A268" s="246" t="s">
        <v>3853</v>
      </c>
      <c r="B268" s="247" t="s">
        <v>3851</v>
      </c>
      <c r="C268" s="248">
        <v>0.12531375577504075</v>
      </c>
      <c r="D268" s="248">
        <v>0</v>
      </c>
    </row>
    <row r="269" spans="1:4" ht="27.75" customHeight="1" x14ac:dyDescent="0.25">
      <c r="A269" s="246" t="s">
        <v>3854</v>
      </c>
      <c r="B269" s="247" t="s">
        <v>3851</v>
      </c>
      <c r="C269" s="248">
        <v>0.12531375577504075</v>
      </c>
      <c r="D269" s="248">
        <v>0</v>
      </c>
    </row>
    <row r="270" spans="1:4" ht="27.75" customHeight="1" x14ac:dyDescent="0.25">
      <c r="A270" s="246" t="s">
        <v>3854</v>
      </c>
      <c r="B270" s="247" t="s">
        <v>3851</v>
      </c>
      <c r="C270" s="248">
        <v>0.12531375577504075</v>
      </c>
      <c r="D270" s="248">
        <v>0</v>
      </c>
    </row>
    <row r="271" spans="1:4" ht="27.75" customHeight="1" x14ac:dyDescent="0.25">
      <c r="A271" s="246" t="s">
        <v>3855</v>
      </c>
      <c r="B271" s="247" t="s">
        <v>3856</v>
      </c>
      <c r="C271" s="248">
        <v>1.3053516226566744</v>
      </c>
      <c r="D271" s="248">
        <v>0</v>
      </c>
    </row>
    <row r="272" spans="1:4" ht="27.75" customHeight="1" x14ac:dyDescent="0.25">
      <c r="A272" s="246" t="s">
        <v>3855</v>
      </c>
      <c r="B272" s="247" t="s">
        <v>3856</v>
      </c>
      <c r="C272" s="248">
        <v>1.3053516226566744</v>
      </c>
      <c r="D272" s="248">
        <v>0</v>
      </c>
    </row>
    <row r="273" spans="1:4" ht="27.75" customHeight="1" x14ac:dyDescent="0.25">
      <c r="A273" s="246" t="s">
        <v>3857</v>
      </c>
      <c r="B273" s="247" t="s">
        <v>3856</v>
      </c>
      <c r="C273" s="248">
        <v>1.3053516226566744</v>
      </c>
      <c r="D273" s="248">
        <v>0</v>
      </c>
    </row>
    <row r="274" spans="1:4" ht="27.75" customHeight="1" x14ac:dyDescent="0.25">
      <c r="A274" s="246" t="s">
        <v>3857</v>
      </c>
      <c r="B274" s="247" t="s">
        <v>3856</v>
      </c>
      <c r="C274" s="248">
        <v>1.3053516226566744</v>
      </c>
      <c r="D274" s="248">
        <v>0</v>
      </c>
    </row>
    <row r="275" spans="1:4" ht="27.75" customHeight="1" x14ac:dyDescent="0.25">
      <c r="A275" s="246" t="s">
        <v>3858</v>
      </c>
      <c r="B275" s="247" t="s">
        <v>3856</v>
      </c>
      <c r="C275" s="248">
        <v>1.3053516226566744</v>
      </c>
      <c r="D275" s="248">
        <v>0</v>
      </c>
    </row>
    <row r="276" spans="1:4" ht="27.75" customHeight="1" x14ac:dyDescent="0.25">
      <c r="A276" s="246" t="s">
        <v>3858</v>
      </c>
      <c r="B276" s="247" t="s">
        <v>3856</v>
      </c>
      <c r="C276" s="248">
        <v>1.3053516226566744</v>
      </c>
      <c r="D276" s="248">
        <v>0</v>
      </c>
    </row>
    <row r="277" spans="1:4" ht="27.75" customHeight="1" x14ac:dyDescent="0.25">
      <c r="A277" s="246" t="s">
        <v>3859</v>
      </c>
      <c r="B277" s="247" t="s">
        <v>3856</v>
      </c>
      <c r="C277" s="248">
        <v>7.9678663046963409</v>
      </c>
      <c r="D277" s="248">
        <v>1.3993369394879551</v>
      </c>
    </row>
    <row r="278" spans="1:4" ht="27.75" customHeight="1" x14ac:dyDescent="0.25">
      <c r="A278" s="246" t="s">
        <v>3859</v>
      </c>
      <c r="B278" s="247" t="s">
        <v>3856</v>
      </c>
      <c r="C278" s="248">
        <v>7.9678663046963409</v>
      </c>
      <c r="D278" s="248">
        <v>1.3993369394879551</v>
      </c>
    </row>
    <row r="279" spans="1:4" ht="27.75" customHeight="1" x14ac:dyDescent="0.25">
      <c r="A279" s="246" t="s">
        <v>3860</v>
      </c>
      <c r="B279" s="247" t="s">
        <v>3856</v>
      </c>
      <c r="C279" s="248">
        <v>7.9678663046963409</v>
      </c>
      <c r="D279" s="248">
        <v>1.3993369394879551</v>
      </c>
    </row>
    <row r="280" spans="1:4" ht="27.75" customHeight="1" x14ac:dyDescent="0.25">
      <c r="A280" s="246" t="s">
        <v>3860</v>
      </c>
      <c r="B280" s="247" t="s">
        <v>3856</v>
      </c>
      <c r="C280" s="248">
        <v>7.9678663046963409</v>
      </c>
      <c r="D280" s="248">
        <v>1.3993369394879551</v>
      </c>
    </row>
    <row r="281" spans="1:4" ht="27.75" customHeight="1" x14ac:dyDescent="0.25">
      <c r="A281" s="246" t="s">
        <v>3861</v>
      </c>
      <c r="B281" s="247" t="s">
        <v>3856</v>
      </c>
      <c r="C281" s="248">
        <v>7.9783091176775933</v>
      </c>
      <c r="D281" s="248">
        <v>1.3993369394879551</v>
      </c>
    </row>
    <row r="282" spans="1:4" ht="27.75" customHeight="1" x14ac:dyDescent="0.25">
      <c r="A282" s="246" t="s">
        <v>3861</v>
      </c>
      <c r="B282" s="247" t="s">
        <v>3856</v>
      </c>
      <c r="C282" s="248">
        <v>7.9783091176775933</v>
      </c>
      <c r="D282" s="248">
        <v>1.3993369394879551</v>
      </c>
    </row>
    <row r="283" spans="1:4" ht="27.75" customHeight="1" x14ac:dyDescent="0.25">
      <c r="A283" s="246" t="s">
        <v>3862</v>
      </c>
      <c r="B283" s="247" t="s">
        <v>3856</v>
      </c>
      <c r="C283" s="248">
        <v>7.9678663046963409</v>
      </c>
      <c r="D283" s="248">
        <v>1.3993369394879551</v>
      </c>
    </row>
    <row r="284" spans="1:4" ht="27.75" customHeight="1" x14ac:dyDescent="0.25">
      <c r="A284" s="246" t="s">
        <v>3862</v>
      </c>
      <c r="B284" s="247" t="s">
        <v>3856</v>
      </c>
      <c r="C284" s="248">
        <v>7.9678663046963409</v>
      </c>
      <c r="D284" s="248">
        <v>1.3993369394879551</v>
      </c>
    </row>
    <row r="285" spans="1:4" ht="27.75" customHeight="1" x14ac:dyDescent="0.25">
      <c r="A285" s="246" t="s">
        <v>3863</v>
      </c>
      <c r="B285" s="247" t="s">
        <v>3864</v>
      </c>
      <c r="C285" s="248">
        <v>0.76232534763149784</v>
      </c>
      <c r="D285" s="248">
        <v>24.624153009795506</v>
      </c>
    </row>
    <row r="286" spans="1:4" ht="27.75" customHeight="1" x14ac:dyDescent="0.25">
      <c r="A286" s="246" t="s">
        <v>3865</v>
      </c>
      <c r="B286" s="247" t="s">
        <v>3866</v>
      </c>
      <c r="C286" s="248">
        <v>7.393511590727404</v>
      </c>
      <c r="D286" s="248">
        <v>6.5372009262646253</v>
      </c>
    </row>
    <row r="287" spans="1:4" ht="27.75" customHeight="1" x14ac:dyDescent="0.25">
      <c r="A287" s="246" t="s">
        <v>3867</v>
      </c>
      <c r="B287" s="247" t="s">
        <v>3866</v>
      </c>
      <c r="C287" s="248">
        <v>7.393511590727404</v>
      </c>
      <c r="D287" s="248">
        <v>6.5372009262646253</v>
      </c>
    </row>
    <row r="288" spans="1:4" ht="27.75" customHeight="1" x14ac:dyDescent="0.25">
      <c r="A288" s="246" t="s">
        <v>3868</v>
      </c>
      <c r="B288" s="247" t="s">
        <v>3869</v>
      </c>
      <c r="C288" s="248">
        <v>0.67878284378147069</v>
      </c>
      <c r="D288" s="248">
        <v>3.1328438943760188E-2</v>
      </c>
    </row>
    <row r="289" spans="1:4" ht="27.75" customHeight="1" x14ac:dyDescent="0.25">
      <c r="A289" s="246" t="s">
        <v>3870</v>
      </c>
      <c r="B289" s="247" t="s">
        <v>3871</v>
      </c>
      <c r="C289" s="248">
        <v>21.157139100019382</v>
      </c>
      <c r="D289" s="248">
        <v>0.40726970626888243</v>
      </c>
    </row>
    <row r="290" spans="1:4" ht="27.75" customHeight="1" x14ac:dyDescent="0.25">
      <c r="A290" s="246" t="s">
        <v>3870</v>
      </c>
      <c r="B290" s="247" t="s">
        <v>3871</v>
      </c>
      <c r="C290" s="248">
        <v>21.157139100019382</v>
      </c>
      <c r="D290" s="248">
        <v>0.40726970626888243</v>
      </c>
    </row>
    <row r="291" spans="1:4" ht="27.75" customHeight="1" x14ac:dyDescent="0.25">
      <c r="A291" s="246" t="s">
        <v>3872</v>
      </c>
      <c r="B291" s="247" t="s">
        <v>3871</v>
      </c>
      <c r="C291" s="248">
        <v>21.167581913000632</v>
      </c>
      <c r="D291" s="248">
        <v>0.40726970626888243</v>
      </c>
    </row>
    <row r="292" spans="1:4" ht="27.75" customHeight="1" x14ac:dyDescent="0.25">
      <c r="A292" s="246" t="s">
        <v>3872</v>
      </c>
      <c r="B292" s="247" t="s">
        <v>3871</v>
      </c>
      <c r="C292" s="248">
        <v>21.167581913000632</v>
      </c>
      <c r="D292" s="248">
        <v>0.40726970626888243</v>
      </c>
    </row>
    <row r="293" spans="1:4" ht="27.75" customHeight="1" x14ac:dyDescent="0.25">
      <c r="A293" s="246" t="s">
        <v>3873</v>
      </c>
      <c r="B293" s="247" t="s">
        <v>3874</v>
      </c>
      <c r="C293" s="248">
        <v>0.59524033993144354</v>
      </c>
      <c r="D293" s="248">
        <v>-0.39682689328762905</v>
      </c>
    </row>
    <row r="294" spans="1:4" ht="27.75" customHeight="1" x14ac:dyDescent="0.25">
      <c r="A294" s="246" t="s">
        <v>3875</v>
      </c>
      <c r="B294" s="247" t="s">
        <v>3876</v>
      </c>
      <c r="C294" s="248">
        <v>9.3985316831280558E-2</v>
      </c>
      <c r="D294" s="248">
        <v>19.402746519168808</v>
      </c>
    </row>
    <row r="295" spans="1:4" ht="27.75" customHeight="1" x14ac:dyDescent="0.25">
      <c r="A295" s="246" t="s">
        <v>3877</v>
      </c>
      <c r="B295" s="247" t="s">
        <v>3876</v>
      </c>
      <c r="C295" s="248">
        <v>16.771157647892952</v>
      </c>
      <c r="D295" s="248">
        <v>1.5037650693004889</v>
      </c>
    </row>
    <row r="296" spans="1:4" ht="27.75" customHeight="1" x14ac:dyDescent="0.25">
      <c r="A296" s="246" t="s">
        <v>3877</v>
      </c>
      <c r="B296" s="247" t="s">
        <v>3876</v>
      </c>
      <c r="C296" s="248">
        <v>16.771157647892952</v>
      </c>
      <c r="D296" s="248">
        <v>1.5037650693004889</v>
      </c>
    </row>
    <row r="297" spans="1:4" ht="27.75" customHeight="1" x14ac:dyDescent="0.25">
      <c r="A297" s="246" t="s">
        <v>3878</v>
      </c>
      <c r="B297" s="247" t="s">
        <v>3879</v>
      </c>
      <c r="C297" s="248">
        <v>3.3625857799635934</v>
      </c>
      <c r="D297" s="248">
        <v>11.695950539003801</v>
      </c>
    </row>
    <row r="298" spans="1:4" ht="27.75" customHeight="1" x14ac:dyDescent="0.25">
      <c r="A298" s="246" t="s">
        <v>3880</v>
      </c>
      <c r="B298" s="247" t="s">
        <v>3879</v>
      </c>
      <c r="C298" s="248">
        <v>3.3625857799635934</v>
      </c>
      <c r="D298" s="248">
        <v>11.695950539003801</v>
      </c>
    </row>
    <row r="299" spans="1:4" ht="27.75" customHeight="1" x14ac:dyDescent="0.25">
      <c r="A299" s="246" t="s">
        <v>3881</v>
      </c>
      <c r="B299" s="247" t="s">
        <v>3882</v>
      </c>
      <c r="C299" s="248">
        <v>0.18797063366256112</v>
      </c>
      <c r="D299" s="248">
        <v>0.449040958193896</v>
      </c>
    </row>
    <row r="300" spans="1:4" ht="27.75" customHeight="1" x14ac:dyDescent="0.25">
      <c r="A300" s="246" t="s">
        <v>3881</v>
      </c>
      <c r="B300" s="247" t="s">
        <v>3882</v>
      </c>
      <c r="C300" s="248">
        <v>0.18797063366256112</v>
      </c>
      <c r="D300" s="248">
        <v>0.449040958193896</v>
      </c>
    </row>
    <row r="301" spans="1:4" ht="27.75" customHeight="1" x14ac:dyDescent="0.25">
      <c r="A301" s="246" t="s">
        <v>3883</v>
      </c>
      <c r="B301" s="247" t="s">
        <v>3884</v>
      </c>
      <c r="C301" s="248">
        <v>0.20885625962506793</v>
      </c>
      <c r="D301" s="248">
        <v>0.4803693971376562</v>
      </c>
    </row>
    <row r="302" spans="1:4" ht="27.75" customHeight="1" x14ac:dyDescent="0.25">
      <c r="A302" s="246" t="s">
        <v>3885</v>
      </c>
      <c r="B302" s="247" t="s">
        <v>3886</v>
      </c>
      <c r="C302" s="248">
        <v>8.3542503850027164E-2</v>
      </c>
      <c r="D302" s="248">
        <v>1.3366800616004346</v>
      </c>
    </row>
    <row r="303" spans="1:4" ht="27.75" customHeight="1" x14ac:dyDescent="0.25">
      <c r="A303" s="246" t="s">
        <v>3887</v>
      </c>
      <c r="B303" s="247" t="s">
        <v>3886</v>
      </c>
      <c r="C303" s="248">
        <v>8.3542503850027164E-2</v>
      </c>
      <c r="D303" s="248">
        <v>1.3366800616004346</v>
      </c>
    </row>
    <row r="304" spans="1:4" ht="27.75" customHeight="1" x14ac:dyDescent="0.25">
      <c r="A304" s="246" t="s">
        <v>3888</v>
      </c>
      <c r="B304" s="247" t="s">
        <v>3886</v>
      </c>
      <c r="C304" s="248">
        <v>7.309969086877377E-2</v>
      </c>
      <c r="D304" s="248">
        <v>1.2844659966941676</v>
      </c>
    </row>
    <row r="305" spans="1:4" ht="27.75" customHeight="1" x14ac:dyDescent="0.25">
      <c r="A305" s="246" t="s">
        <v>3888</v>
      </c>
      <c r="B305" s="247" t="s">
        <v>3886</v>
      </c>
      <c r="C305" s="248">
        <v>7.309969086877377E-2</v>
      </c>
      <c r="D305" s="248">
        <v>1.2844659966941676</v>
      </c>
    </row>
    <row r="306" spans="1:4" ht="27.75" customHeight="1" x14ac:dyDescent="0.25">
      <c r="A306" s="246" t="s">
        <v>3889</v>
      </c>
      <c r="B306" s="247" t="s">
        <v>3890</v>
      </c>
      <c r="C306" s="248">
        <v>3.696755795363702</v>
      </c>
      <c r="D306" s="248">
        <v>4.5635092728077336</v>
      </c>
    </row>
    <row r="307" spans="1:4" ht="27.75" customHeight="1" x14ac:dyDescent="0.25">
      <c r="A307" s="246" t="s">
        <v>3891</v>
      </c>
      <c r="B307" s="247" t="s">
        <v>3890</v>
      </c>
      <c r="C307" s="248">
        <v>3.696755795363702</v>
      </c>
      <c r="D307" s="248">
        <v>4.5635092728077336</v>
      </c>
    </row>
    <row r="308" spans="1:4" ht="27.75" customHeight="1" x14ac:dyDescent="0.25">
      <c r="A308" s="246" t="s">
        <v>3892</v>
      </c>
      <c r="B308" s="247" t="s">
        <v>3893</v>
      </c>
      <c r="C308" s="248">
        <v>9.6491591946781377</v>
      </c>
      <c r="D308" s="248">
        <v>1.6290788250755297</v>
      </c>
    </row>
    <row r="309" spans="1:4" ht="27.75" customHeight="1" x14ac:dyDescent="0.25">
      <c r="A309" s="246" t="s">
        <v>3892</v>
      </c>
      <c r="B309" s="247" t="s">
        <v>3893</v>
      </c>
      <c r="C309" s="248">
        <v>9.6491591946781377</v>
      </c>
      <c r="D309" s="248">
        <v>1.6290788250755297</v>
      </c>
    </row>
    <row r="310" spans="1:4" ht="27.75" customHeight="1" x14ac:dyDescent="0.25">
      <c r="A310" s="246" t="s">
        <v>3894</v>
      </c>
      <c r="B310" s="247" t="s">
        <v>3895</v>
      </c>
      <c r="C310" s="248">
        <v>0.50125502310016301</v>
      </c>
      <c r="D310" s="248">
        <v>5.8897465214269147</v>
      </c>
    </row>
    <row r="311" spans="1:4" ht="27.75" customHeight="1" x14ac:dyDescent="0.25">
      <c r="A311" s="246" t="s">
        <v>3896</v>
      </c>
      <c r="B311" s="247" t="s">
        <v>3895</v>
      </c>
      <c r="C311" s="248">
        <v>0.50125502310016301</v>
      </c>
      <c r="D311" s="248">
        <v>5.8897465214269147</v>
      </c>
    </row>
    <row r="312" spans="1:4" ht="27.75" customHeight="1" x14ac:dyDescent="0.25">
      <c r="A312" s="246" t="s">
        <v>3897</v>
      </c>
      <c r="B312" s="247" t="s">
        <v>3898</v>
      </c>
      <c r="C312" s="248">
        <v>5.9106321473894221</v>
      </c>
      <c r="D312" s="248">
        <v>8.0827372474901278</v>
      </c>
    </row>
    <row r="313" spans="1:4" ht="27.75" customHeight="1" x14ac:dyDescent="0.25">
      <c r="A313" s="246" t="s">
        <v>3899</v>
      </c>
      <c r="B313" s="247" t="s">
        <v>3898</v>
      </c>
      <c r="C313" s="248">
        <v>5.9106321473894221</v>
      </c>
      <c r="D313" s="248">
        <v>8.0827372474901278</v>
      </c>
    </row>
    <row r="314" spans="1:4" ht="27.75" customHeight="1" x14ac:dyDescent="0.25">
      <c r="A314" s="246" t="s">
        <v>3900</v>
      </c>
      <c r="B314" s="247" t="s">
        <v>3898</v>
      </c>
      <c r="C314" s="248">
        <v>2.005020092400652</v>
      </c>
      <c r="D314" s="248">
        <v>5.3258346204392311</v>
      </c>
    </row>
    <row r="315" spans="1:4" ht="27.75" customHeight="1" x14ac:dyDescent="0.25">
      <c r="A315" s="246" t="s">
        <v>3900</v>
      </c>
      <c r="B315" s="247" t="s">
        <v>3898</v>
      </c>
      <c r="C315" s="248">
        <v>2.005020092400652</v>
      </c>
      <c r="D315" s="248">
        <v>5.3258346204392311</v>
      </c>
    </row>
    <row r="316" spans="1:4" ht="27.75" customHeight="1" x14ac:dyDescent="0.25">
      <c r="A316" s="246" t="s">
        <v>3901</v>
      </c>
      <c r="B316" s="247" t="s">
        <v>3898</v>
      </c>
      <c r="C316" s="248">
        <v>2.005020092400652</v>
      </c>
      <c r="D316" s="248">
        <v>5.3258346204392311</v>
      </c>
    </row>
    <row r="317" spans="1:4" ht="27.75" customHeight="1" x14ac:dyDescent="0.25">
      <c r="A317" s="246" t="s">
        <v>3901</v>
      </c>
      <c r="B317" s="247" t="s">
        <v>3898</v>
      </c>
      <c r="C317" s="248">
        <v>2.005020092400652</v>
      </c>
      <c r="D317" s="248">
        <v>5.3258346204392311</v>
      </c>
    </row>
    <row r="318" spans="1:4" ht="27.75" customHeight="1" x14ac:dyDescent="0.25">
      <c r="A318" s="246" t="s">
        <v>3902</v>
      </c>
      <c r="B318" s="247" t="s">
        <v>3903</v>
      </c>
      <c r="C318" s="248">
        <v>0</v>
      </c>
      <c r="D318" s="248">
        <v>0</v>
      </c>
    </row>
    <row r="319" spans="1:4" ht="27.75" customHeight="1" x14ac:dyDescent="0.25">
      <c r="A319" s="246" t="s">
        <v>3902</v>
      </c>
      <c r="B319" s="247" t="s">
        <v>3903</v>
      </c>
      <c r="C319" s="248">
        <v>0</v>
      </c>
      <c r="D319" s="248">
        <v>0</v>
      </c>
    </row>
    <row r="320" spans="1:4" ht="27.75" customHeight="1" x14ac:dyDescent="0.25">
      <c r="A320" s="246" t="s">
        <v>3904</v>
      </c>
      <c r="B320" s="247" t="s">
        <v>3903</v>
      </c>
      <c r="C320" s="248">
        <v>0</v>
      </c>
      <c r="D320" s="248">
        <v>0</v>
      </c>
    </row>
    <row r="321" spans="1:4" ht="27.75" customHeight="1" x14ac:dyDescent="0.25">
      <c r="A321" s="246" t="s">
        <v>3904</v>
      </c>
      <c r="B321" s="247" t="s">
        <v>3903</v>
      </c>
      <c r="C321" s="248">
        <v>0</v>
      </c>
      <c r="D321" s="248">
        <v>0</v>
      </c>
    </row>
    <row r="322" spans="1:4" ht="27.75" customHeight="1" x14ac:dyDescent="0.25">
      <c r="A322" s="246" t="s">
        <v>3905</v>
      </c>
      <c r="B322" s="247" t="s">
        <v>3903</v>
      </c>
      <c r="C322" s="248">
        <v>0</v>
      </c>
      <c r="D322" s="248">
        <v>0</v>
      </c>
    </row>
    <row r="323" spans="1:4" ht="27.75" customHeight="1" x14ac:dyDescent="0.25">
      <c r="A323" s="246" t="s">
        <v>3905</v>
      </c>
      <c r="B323" s="247" t="s">
        <v>3903</v>
      </c>
      <c r="C323" s="248">
        <v>0</v>
      </c>
      <c r="D323" s="248">
        <v>0</v>
      </c>
    </row>
    <row r="324" spans="1:4" ht="27.75" customHeight="1" x14ac:dyDescent="0.25">
      <c r="A324" s="246" t="s">
        <v>3906</v>
      </c>
      <c r="B324" s="247" t="s">
        <v>3903</v>
      </c>
      <c r="C324" s="248">
        <v>0</v>
      </c>
      <c r="D324" s="248">
        <v>0</v>
      </c>
    </row>
    <row r="325" spans="1:4" ht="27.75" customHeight="1" x14ac:dyDescent="0.25">
      <c r="A325" s="246" t="s">
        <v>3906</v>
      </c>
      <c r="B325" s="247" t="s">
        <v>3903</v>
      </c>
      <c r="C325" s="248">
        <v>0</v>
      </c>
      <c r="D325" s="248">
        <v>0</v>
      </c>
    </row>
    <row r="326" spans="1:4" ht="27.75" customHeight="1" x14ac:dyDescent="0.25">
      <c r="A326" s="246" t="s">
        <v>3907</v>
      </c>
      <c r="B326" s="247" t="s">
        <v>3908</v>
      </c>
      <c r="C326" s="248">
        <v>3.4356854708323672</v>
      </c>
      <c r="D326" s="248">
        <v>5.1796352387016844</v>
      </c>
    </row>
    <row r="327" spans="1:4" ht="27.75" customHeight="1" x14ac:dyDescent="0.25">
      <c r="A327" s="246" t="s">
        <v>3909</v>
      </c>
      <c r="B327" s="247" t="s">
        <v>3908</v>
      </c>
      <c r="C327" s="248">
        <v>3.4356854708323672</v>
      </c>
      <c r="D327" s="248">
        <v>5.1796352387016844</v>
      </c>
    </row>
    <row r="328" spans="1:4" ht="27.75" customHeight="1" x14ac:dyDescent="0.25">
      <c r="A328" s="246" t="s">
        <v>3910</v>
      </c>
      <c r="B328" s="247" t="s">
        <v>3911</v>
      </c>
      <c r="C328" s="248">
        <v>4.3650958261639188</v>
      </c>
      <c r="D328" s="248">
        <v>1.796163832775584</v>
      </c>
    </row>
    <row r="329" spans="1:4" ht="27.75" customHeight="1" x14ac:dyDescent="0.25">
      <c r="A329" s="246" t="s">
        <v>3910</v>
      </c>
      <c r="B329" s="247" t="s">
        <v>3911</v>
      </c>
      <c r="C329" s="248">
        <v>4.3650958261639188</v>
      </c>
      <c r="D329" s="248">
        <v>1.796163832775584</v>
      </c>
    </row>
    <row r="330" spans="1:4" ht="27.75" customHeight="1" x14ac:dyDescent="0.25">
      <c r="A330" s="246" t="s">
        <v>3912</v>
      </c>
      <c r="B330" s="247" t="s">
        <v>3911</v>
      </c>
      <c r="C330" s="248">
        <v>4.3546530131826655</v>
      </c>
      <c r="D330" s="248">
        <v>1.796163832775584</v>
      </c>
    </row>
    <row r="331" spans="1:4" ht="27.75" customHeight="1" x14ac:dyDescent="0.25">
      <c r="A331" s="246" t="s">
        <v>3912</v>
      </c>
      <c r="B331" s="247" t="s">
        <v>3911</v>
      </c>
      <c r="C331" s="248">
        <v>4.3546530131826655</v>
      </c>
      <c r="D331" s="248">
        <v>1.796163832775584</v>
      </c>
    </row>
    <row r="332" spans="1:4" ht="27.75" customHeight="1" x14ac:dyDescent="0.25">
      <c r="A332" s="246" t="s">
        <v>3913</v>
      </c>
      <c r="B332" s="247" t="s">
        <v>3911</v>
      </c>
      <c r="C332" s="248">
        <v>1.002510046200326</v>
      </c>
      <c r="D332" s="248">
        <v>6.4014443575083311</v>
      </c>
    </row>
    <row r="333" spans="1:4" ht="27.75" customHeight="1" x14ac:dyDescent="0.25">
      <c r="A333" s="246" t="s">
        <v>3914</v>
      </c>
      <c r="B333" s="247" t="s">
        <v>3911</v>
      </c>
      <c r="C333" s="248">
        <v>1.002510046200326</v>
      </c>
      <c r="D333" s="248">
        <v>6.4014443575083311</v>
      </c>
    </row>
    <row r="334" spans="1:4" ht="27.75" customHeight="1" x14ac:dyDescent="0.25">
      <c r="A334" s="246" t="s">
        <v>3915</v>
      </c>
      <c r="B334" s="247" t="s">
        <v>3916</v>
      </c>
      <c r="C334" s="248">
        <v>8.9390479119529065</v>
      </c>
      <c r="D334" s="248">
        <v>6.2656877887520376E-2</v>
      </c>
    </row>
    <row r="335" spans="1:4" ht="27.75" customHeight="1" x14ac:dyDescent="0.25">
      <c r="A335" s="246" t="s">
        <v>3917</v>
      </c>
      <c r="B335" s="247" t="s">
        <v>3918</v>
      </c>
      <c r="C335" s="248">
        <v>9.3985316831280558E-2</v>
      </c>
      <c r="D335" s="248">
        <v>1.0442812981253395E-2</v>
      </c>
    </row>
    <row r="336" spans="1:4" ht="27.75" customHeight="1" x14ac:dyDescent="0.25">
      <c r="A336" s="246" t="s">
        <v>3919</v>
      </c>
      <c r="B336" s="247" t="s">
        <v>3918</v>
      </c>
      <c r="C336" s="248">
        <v>9.3985316831280558E-2</v>
      </c>
      <c r="D336" s="248">
        <v>1.0442812981253395E-2</v>
      </c>
    </row>
    <row r="337" spans="1:4" ht="27.75" customHeight="1" x14ac:dyDescent="0.25">
      <c r="A337" s="246" t="s">
        <v>3920</v>
      </c>
      <c r="B337" s="247" t="s">
        <v>3921</v>
      </c>
      <c r="C337" s="248">
        <v>0.6161259658939503</v>
      </c>
      <c r="D337" s="248">
        <v>12.280748065953993</v>
      </c>
    </row>
    <row r="338" spans="1:4" ht="27.75" customHeight="1" x14ac:dyDescent="0.25">
      <c r="A338" s="246" t="s">
        <v>3922</v>
      </c>
      <c r="B338" s="247" t="s">
        <v>3921</v>
      </c>
      <c r="C338" s="248">
        <v>0.6161259658939503</v>
      </c>
      <c r="D338" s="248">
        <v>12.280748065953993</v>
      </c>
    </row>
    <row r="339" spans="1:4" ht="27.75" customHeight="1" x14ac:dyDescent="0.25">
      <c r="A339" s="246" t="s">
        <v>3923</v>
      </c>
      <c r="B339" s="247" t="s">
        <v>3924</v>
      </c>
      <c r="C339" s="248">
        <v>5.4824768151580328</v>
      </c>
      <c r="D339" s="248">
        <v>0.49081221011890958</v>
      </c>
    </row>
    <row r="340" spans="1:4" ht="27.75" customHeight="1" x14ac:dyDescent="0.25">
      <c r="A340" s="246" t="s">
        <v>3925</v>
      </c>
      <c r="B340" s="247" t="s">
        <v>3924</v>
      </c>
      <c r="C340" s="248">
        <v>5.4824768151580328</v>
      </c>
      <c r="D340" s="248">
        <v>0.49081221011890958</v>
      </c>
    </row>
    <row r="341" spans="1:4" ht="27.75" customHeight="1" x14ac:dyDescent="0.25">
      <c r="A341" s="246" t="s">
        <v>3925</v>
      </c>
      <c r="B341" s="247" t="s">
        <v>3924</v>
      </c>
      <c r="C341" s="248">
        <v>5.4824768151580328</v>
      </c>
      <c r="D341" s="248">
        <v>0.49081221011890958</v>
      </c>
    </row>
    <row r="342" spans="1:4" ht="27.75" customHeight="1" x14ac:dyDescent="0.25">
      <c r="A342" s="246" t="s">
        <v>3926</v>
      </c>
      <c r="B342" s="247" t="s">
        <v>3927</v>
      </c>
      <c r="C342" s="248">
        <v>1.4724366303567287</v>
      </c>
      <c r="D342" s="248">
        <v>1.4202225654504619</v>
      </c>
    </row>
    <row r="343" spans="1:4" ht="27.75" customHeight="1" x14ac:dyDescent="0.25">
      <c r="A343" s="246" t="s">
        <v>3928</v>
      </c>
      <c r="B343" s="247" t="s">
        <v>3927</v>
      </c>
      <c r="C343" s="248">
        <v>1.4724366303567287</v>
      </c>
      <c r="D343" s="248">
        <v>1.4202225654504619</v>
      </c>
    </row>
    <row r="344" spans="1:4" ht="27.75" customHeight="1" x14ac:dyDescent="0.25">
      <c r="A344" s="246" t="s">
        <v>3929</v>
      </c>
      <c r="B344" s="247" t="s">
        <v>3930</v>
      </c>
      <c r="C344" s="248">
        <v>14.411081914129687</v>
      </c>
      <c r="D344" s="248">
        <v>0.40726970626888243</v>
      </c>
    </row>
    <row r="345" spans="1:4" ht="27.75" customHeight="1" x14ac:dyDescent="0.25">
      <c r="A345" s="246" t="s">
        <v>3929</v>
      </c>
      <c r="B345" s="247" t="s">
        <v>3930</v>
      </c>
      <c r="C345" s="248">
        <v>14.411081914129687</v>
      </c>
      <c r="D345" s="248">
        <v>0.40726970626888243</v>
      </c>
    </row>
    <row r="346" spans="1:4" ht="27.75" customHeight="1" x14ac:dyDescent="0.25">
      <c r="A346" s="246" t="s">
        <v>3931</v>
      </c>
      <c r="B346" s="247" t="s">
        <v>3930</v>
      </c>
      <c r="C346" s="248">
        <v>14.42152472711094</v>
      </c>
      <c r="D346" s="248">
        <v>0.40726970626888243</v>
      </c>
    </row>
    <row r="347" spans="1:4" ht="27.75" customHeight="1" x14ac:dyDescent="0.25">
      <c r="A347" s="246" t="s">
        <v>3931</v>
      </c>
      <c r="B347" s="247" t="s">
        <v>3930</v>
      </c>
      <c r="C347" s="248">
        <v>14.42152472711094</v>
      </c>
      <c r="D347" s="248">
        <v>0.40726970626888243</v>
      </c>
    </row>
    <row r="348" spans="1:4" ht="27.75" customHeight="1" x14ac:dyDescent="0.25">
      <c r="A348" s="246" t="s">
        <v>3932</v>
      </c>
      <c r="B348" s="247" t="s">
        <v>3930</v>
      </c>
      <c r="C348" s="248">
        <v>1.2740231837129141</v>
      </c>
      <c r="D348" s="248">
        <v>2.5689319933883352</v>
      </c>
    </row>
    <row r="349" spans="1:4" ht="27.75" customHeight="1" x14ac:dyDescent="0.25">
      <c r="A349" s="246" t="s">
        <v>3933</v>
      </c>
      <c r="B349" s="247" t="s">
        <v>3930</v>
      </c>
      <c r="C349" s="248">
        <v>1.2740231837129141</v>
      </c>
      <c r="D349" s="248">
        <v>2.5689319933883352</v>
      </c>
    </row>
    <row r="350" spans="1:4" ht="27.75" customHeight="1" x14ac:dyDescent="0.25">
      <c r="A350" s="246" t="s">
        <v>3934</v>
      </c>
      <c r="B350" s="247" t="s">
        <v>3935</v>
      </c>
      <c r="C350" s="248">
        <v>3.1015154554322586</v>
      </c>
      <c r="D350" s="248">
        <v>1.4828794433379822</v>
      </c>
    </row>
    <row r="351" spans="1:4" ht="27.75" customHeight="1" x14ac:dyDescent="0.25">
      <c r="A351" s="246" t="s">
        <v>3934</v>
      </c>
      <c r="B351" s="247" t="s">
        <v>3935</v>
      </c>
      <c r="C351" s="248">
        <v>3.1015154554322586</v>
      </c>
      <c r="D351" s="248">
        <v>1.4828794433379822</v>
      </c>
    </row>
    <row r="352" spans="1:4" ht="27.75" customHeight="1" x14ac:dyDescent="0.25">
      <c r="A352" s="246" t="s">
        <v>3936</v>
      </c>
      <c r="B352" s="247" t="s">
        <v>3937</v>
      </c>
      <c r="C352" s="248">
        <v>0.57435471396893678</v>
      </c>
      <c r="D352" s="248">
        <v>5.5764621319893131</v>
      </c>
    </row>
    <row r="353" spans="1:4" ht="27.75" customHeight="1" x14ac:dyDescent="0.25">
      <c r="A353" s="246" t="s">
        <v>3938</v>
      </c>
      <c r="B353" s="247" t="s">
        <v>3937</v>
      </c>
      <c r="C353" s="248">
        <v>0.57435471396893678</v>
      </c>
      <c r="D353" s="248">
        <v>5.5764621319893131</v>
      </c>
    </row>
    <row r="354" spans="1:4" ht="27.75" customHeight="1" x14ac:dyDescent="0.25">
      <c r="A354" s="246" t="s">
        <v>3939</v>
      </c>
      <c r="B354" s="247" t="s">
        <v>3940</v>
      </c>
      <c r="C354" s="248">
        <v>1.4828794433379822</v>
      </c>
      <c r="D354" s="248">
        <v>7.0906700142710557</v>
      </c>
    </row>
    <row r="355" spans="1:4" ht="27.75" customHeight="1" x14ac:dyDescent="0.25">
      <c r="A355" s="246" t="s">
        <v>3939</v>
      </c>
      <c r="B355" s="247" t="s">
        <v>3940</v>
      </c>
      <c r="C355" s="248">
        <v>1.4828794433379822</v>
      </c>
      <c r="D355" s="248">
        <v>7.0906700142710557</v>
      </c>
    </row>
    <row r="356" spans="1:4" ht="27.75" customHeight="1" x14ac:dyDescent="0.25">
      <c r="A356" s="246" t="s">
        <v>3941</v>
      </c>
      <c r="B356" s="247" t="s">
        <v>3940</v>
      </c>
      <c r="C356" s="248">
        <v>1.4828794433379822</v>
      </c>
      <c r="D356" s="248">
        <v>7.101112827252309</v>
      </c>
    </row>
    <row r="357" spans="1:4" ht="27.75" customHeight="1" x14ac:dyDescent="0.25">
      <c r="A357" s="246" t="s">
        <v>3941</v>
      </c>
      <c r="B357" s="247" t="s">
        <v>3940</v>
      </c>
      <c r="C357" s="248">
        <v>1.4828794433379822</v>
      </c>
      <c r="D357" s="248">
        <v>7.101112827252309</v>
      </c>
    </row>
    <row r="358" spans="1:4" ht="27.75" customHeight="1" x14ac:dyDescent="0.25">
      <c r="A358" s="246" t="s">
        <v>3942</v>
      </c>
      <c r="B358" s="247" t="s">
        <v>3940</v>
      </c>
      <c r="C358" s="248">
        <v>2.2452047909694799</v>
      </c>
      <c r="D358" s="248">
        <v>5.2736205555329647</v>
      </c>
    </row>
    <row r="359" spans="1:4" ht="27.75" customHeight="1" x14ac:dyDescent="0.25">
      <c r="A359" s="246" t="s">
        <v>3943</v>
      </c>
      <c r="B359" s="247" t="s">
        <v>3940</v>
      </c>
      <c r="C359" s="248">
        <v>2.2452047909694799</v>
      </c>
      <c r="D359" s="248">
        <v>5.2736205555329647</v>
      </c>
    </row>
    <row r="360" spans="1:4" ht="27.75" customHeight="1" x14ac:dyDescent="0.25">
      <c r="A360" s="246" t="s">
        <v>3944</v>
      </c>
      <c r="B360" s="247" t="s">
        <v>3945</v>
      </c>
      <c r="C360" s="248">
        <v>8.3438075720214631</v>
      </c>
      <c r="D360" s="248">
        <v>7.1324412661960688</v>
      </c>
    </row>
    <row r="361" spans="1:4" ht="27.75" customHeight="1" x14ac:dyDescent="0.25">
      <c r="A361" s="246" t="s">
        <v>3944</v>
      </c>
      <c r="B361" s="247" t="s">
        <v>3945</v>
      </c>
      <c r="C361" s="248">
        <v>8.3438075720214631</v>
      </c>
      <c r="D361" s="248">
        <v>7.1324412661960688</v>
      </c>
    </row>
    <row r="362" spans="1:4" ht="27.75" customHeight="1" x14ac:dyDescent="0.25">
      <c r="A362" s="246" t="s">
        <v>3946</v>
      </c>
      <c r="B362" s="247" t="s">
        <v>3945</v>
      </c>
      <c r="C362" s="248">
        <v>8.3438075720214631</v>
      </c>
      <c r="D362" s="248">
        <v>7.1324412661960688</v>
      </c>
    </row>
    <row r="363" spans="1:4" ht="27.75" customHeight="1" x14ac:dyDescent="0.25">
      <c r="A363" s="246" t="s">
        <v>3946</v>
      </c>
      <c r="B363" s="247" t="s">
        <v>3945</v>
      </c>
      <c r="C363" s="248">
        <v>8.3438075720214631</v>
      </c>
      <c r="D363" s="248">
        <v>7.1324412661960688</v>
      </c>
    </row>
    <row r="364" spans="1:4" ht="27.75" customHeight="1" x14ac:dyDescent="0.25">
      <c r="A364" s="246" t="s">
        <v>3947</v>
      </c>
      <c r="B364" s="247" t="s">
        <v>3945</v>
      </c>
      <c r="C364" s="248">
        <v>1.8379350847005975</v>
      </c>
      <c r="D364" s="248">
        <v>9.7640301374719236</v>
      </c>
    </row>
    <row r="365" spans="1:4" ht="27.75" customHeight="1" x14ac:dyDescent="0.25">
      <c r="A365" s="246" t="s">
        <v>3948</v>
      </c>
      <c r="B365" s="247" t="s">
        <v>3945</v>
      </c>
      <c r="C365" s="248">
        <v>1.8379350847005975</v>
      </c>
      <c r="D365" s="248">
        <v>9.7640301374719236</v>
      </c>
    </row>
    <row r="366" spans="1:4" ht="27.75" customHeight="1" x14ac:dyDescent="0.25">
      <c r="A366" s="246" t="s">
        <v>3949</v>
      </c>
      <c r="B366" s="247" t="s">
        <v>3950</v>
      </c>
      <c r="C366" s="248">
        <v>0.11487094279378735</v>
      </c>
      <c r="D366" s="248">
        <v>5.3153918074579778</v>
      </c>
    </row>
    <row r="367" spans="1:4" ht="27.75" customHeight="1" x14ac:dyDescent="0.25">
      <c r="A367" s="246" t="s">
        <v>3951</v>
      </c>
      <c r="B367" s="247" t="s">
        <v>3952</v>
      </c>
      <c r="C367" s="248">
        <v>6.4536584224145983</v>
      </c>
      <c r="D367" s="248">
        <v>9.6491591946781377</v>
      </c>
    </row>
    <row r="368" spans="1:4" ht="27.75" customHeight="1" x14ac:dyDescent="0.25">
      <c r="A368" s="246" t="s">
        <v>3953</v>
      </c>
      <c r="B368" s="247" t="s">
        <v>3952</v>
      </c>
      <c r="C368" s="248">
        <v>6.4536584224145983</v>
      </c>
      <c r="D368" s="248">
        <v>9.6491591946781377</v>
      </c>
    </row>
    <row r="369" spans="1:4" ht="27.75" customHeight="1" x14ac:dyDescent="0.25">
      <c r="A369" s="246" t="s">
        <v>3954</v>
      </c>
      <c r="B369" s="247" t="s">
        <v>3955</v>
      </c>
      <c r="C369" s="248">
        <v>2.4122897986695344</v>
      </c>
      <c r="D369" s="248">
        <v>19.09990494271246</v>
      </c>
    </row>
    <row r="370" spans="1:4" ht="27.75" customHeight="1" x14ac:dyDescent="0.25">
      <c r="A370" s="246" t="s">
        <v>3954</v>
      </c>
      <c r="B370" s="247" t="s">
        <v>3955</v>
      </c>
      <c r="C370" s="248">
        <v>2.4122897986695344</v>
      </c>
      <c r="D370" s="248">
        <v>19.09990494271246</v>
      </c>
    </row>
    <row r="371" spans="1:4" ht="27.75" customHeight="1" x14ac:dyDescent="0.25">
      <c r="A371" s="246" t="s">
        <v>3956</v>
      </c>
      <c r="B371" s="247" t="s">
        <v>3957</v>
      </c>
      <c r="C371" s="248">
        <v>2.4331754246320414</v>
      </c>
      <c r="D371" s="248">
        <v>19.548945900906354</v>
      </c>
    </row>
    <row r="372" spans="1:4" ht="27.75" customHeight="1" x14ac:dyDescent="0.25">
      <c r="A372" s="246" t="s">
        <v>3958</v>
      </c>
      <c r="B372" s="247" t="s">
        <v>3957</v>
      </c>
      <c r="C372" s="248">
        <v>2.4331754246320414</v>
      </c>
      <c r="D372" s="248">
        <v>19.548945900906354</v>
      </c>
    </row>
    <row r="373" spans="1:4" ht="27.75" customHeight="1" x14ac:dyDescent="0.25">
      <c r="A373" s="246" t="s">
        <v>3959</v>
      </c>
      <c r="B373" s="247" t="s">
        <v>3957</v>
      </c>
      <c r="C373" s="248">
        <v>8.3333647590402098</v>
      </c>
      <c r="D373" s="248">
        <v>10.213071095665819</v>
      </c>
    </row>
    <row r="374" spans="1:4" ht="27.75" customHeight="1" x14ac:dyDescent="0.25">
      <c r="A374" s="246" t="s">
        <v>3959</v>
      </c>
      <c r="B374" s="247" t="s">
        <v>3957</v>
      </c>
      <c r="C374" s="248">
        <v>8.3333647590402098</v>
      </c>
      <c r="D374" s="248">
        <v>10.213071095665819</v>
      </c>
    </row>
    <row r="375" spans="1:4" ht="27.75" customHeight="1" x14ac:dyDescent="0.25">
      <c r="A375" s="246" t="s">
        <v>3960</v>
      </c>
      <c r="B375" s="247" t="s">
        <v>3961</v>
      </c>
      <c r="C375" s="248">
        <v>11.257352393791159</v>
      </c>
      <c r="D375" s="248">
        <v>1.4306653784317154</v>
      </c>
    </row>
    <row r="376" spans="1:4" ht="27.75" customHeight="1" x14ac:dyDescent="0.25">
      <c r="A376" s="246" t="s">
        <v>3960</v>
      </c>
      <c r="B376" s="247" t="s">
        <v>3961</v>
      </c>
      <c r="C376" s="248">
        <v>11.257352393791159</v>
      </c>
      <c r="D376" s="248">
        <v>1.4306653784317154</v>
      </c>
    </row>
    <row r="377" spans="1:4" ht="27.75" customHeight="1" x14ac:dyDescent="0.25">
      <c r="A377" s="246" t="s">
        <v>3962</v>
      </c>
      <c r="B377" s="247" t="s">
        <v>3961</v>
      </c>
      <c r="C377" s="248">
        <v>11.257352393791159</v>
      </c>
      <c r="D377" s="248">
        <v>1.4306653784317154</v>
      </c>
    </row>
    <row r="378" spans="1:4" ht="27.75" customHeight="1" x14ac:dyDescent="0.25">
      <c r="A378" s="246" t="s">
        <v>3962</v>
      </c>
      <c r="B378" s="247" t="s">
        <v>3961</v>
      </c>
      <c r="C378" s="248">
        <v>11.257352393791159</v>
      </c>
      <c r="D378" s="248">
        <v>1.4306653784317154</v>
      </c>
    </row>
    <row r="379" spans="1:4" ht="27.75" customHeight="1" x14ac:dyDescent="0.25">
      <c r="A379" s="246" t="s">
        <v>3963</v>
      </c>
      <c r="B379" s="247" t="s">
        <v>3964</v>
      </c>
      <c r="C379" s="248">
        <v>11.257352393791159</v>
      </c>
      <c r="D379" s="248">
        <v>1.4306653784317154</v>
      </c>
    </row>
    <row r="380" spans="1:4" ht="27.75" customHeight="1" x14ac:dyDescent="0.25">
      <c r="A380" s="246" t="s">
        <v>3965</v>
      </c>
      <c r="B380" s="247" t="s">
        <v>3966</v>
      </c>
      <c r="C380" s="248">
        <v>14.42152472711094</v>
      </c>
      <c r="D380" s="248">
        <v>1.4411081914129684</v>
      </c>
    </row>
    <row r="381" spans="1:4" ht="27.75" customHeight="1" x14ac:dyDescent="0.25">
      <c r="A381" s="246" t="s">
        <v>3965</v>
      </c>
      <c r="B381" s="247" t="s">
        <v>3966</v>
      </c>
      <c r="C381" s="248">
        <v>14.42152472711094</v>
      </c>
      <c r="D381" s="248">
        <v>1.4411081914129684</v>
      </c>
    </row>
    <row r="382" spans="1:4" ht="27.75" customHeight="1" x14ac:dyDescent="0.25">
      <c r="A382" s="246" t="s">
        <v>3967</v>
      </c>
      <c r="B382" s="247" t="s">
        <v>3966</v>
      </c>
      <c r="C382" s="248">
        <v>14.411081914129687</v>
      </c>
      <c r="D382" s="248">
        <v>1.4411081914129684</v>
      </c>
    </row>
    <row r="383" spans="1:4" ht="27.75" customHeight="1" x14ac:dyDescent="0.25">
      <c r="A383" s="246" t="s">
        <v>3967</v>
      </c>
      <c r="B383" s="247" t="s">
        <v>3966</v>
      </c>
      <c r="C383" s="248">
        <v>14.411081914129687</v>
      </c>
      <c r="D383" s="248">
        <v>1.4411081914129684</v>
      </c>
    </row>
    <row r="384" spans="1:4" ht="27.75" customHeight="1" x14ac:dyDescent="0.25">
      <c r="A384" s="246" t="s">
        <v>3968</v>
      </c>
      <c r="B384" s="247" t="s">
        <v>3966</v>
      </c>
      <c r="C384" s="248">
        <v>2.9657588866759643</v>
      </c>
      <c r="D384" s="248">
        <v>9.1165757326342138</v>
      </c>
    </row>
    <row r="385" spans="1:4" ht="27.75" customHeight="1" x14ac:dyDescent="0.25">
      <c r="A385" s="246" t="s">
        <v>3969</v>
      </c>
      <c r="B385" s="247" t="s">
        <v>3966</v>
      </c>
      <c r="C385" s="248">
        <v>2.9657588866759643</v>
      </c>
      <c r="D385" s="248">
        <v>9.1165757326342138</v>
      </c>
    </row>
    <row r="386" spans="1:4" ht="27.75" customHeight="1" x14ac:dyDescent="0.25">
      <c r="A386" s="246" t="s">
        <v>3970</v>
      </c>
      <c r="B386" s="247" t="s">
        <v>3971</v>
      </c>
      <c r="C386" s="248">
        <v>5.8793037084456614</v>
      </c>
      <c r="D386" s="248">
        <v>5.8166468305581418</v>
      </c>
    </row>
    <row r="387" spans="1:4" ht="27.75" customHeight="1" x14ac:dyDescent="0.25">
      <c r="A387" s="246" t="s">
        <v>3972</v>
      </c>
      <c r="B387" s="247" t="s">
        <v>3973</v>
      </c>
      <c r="C387" s="248">
        <v>1.2635803707316609</v>
      </c>
      <c r="D387" s="248">
        <v>10.651669240878462</v>
      </c>
    </row>
    <row r="388" spans="1:4" ht="27.75" customHeight="1" x14ac:dyDescent="0.25">
      <c r="A388" s="246" t="s">
        <v>3972</v>
      </c>
      <c r="B388" s="247" t="s">
        <v>3973</v>
      </c>
      <c r="C388" s="248">
        <v>1.2635803707316609</v>
      </c>
      <c r="D388" s="248">
        <v>10.651669240878462</v>
      </c>
    </row>
    <row r="389" spans="1:4" ht="27.75" customHeight="1" x14ac:dyDescent="0.25">
      <c r="A389" s="246" t="s">
        <v>3974</v>
      </c>
      <c r="B389" s="247" t="s">
        <v>3973</v>
      </c>
      <c r="C389" s="248">
        <v>1.2635803707316609</v>
      </c>
      <c r="D389" s="248">
        <v>10.651669240878462</v>
      </c>
    </row>
    <row r="390" spans="1:4" ht="27.75" customHeight="1" x14ac:dyDescent="0.25">
      <c r="A390" s="246" t="s">
        <v>3974</v>
      </c>
      <c r="B390" s="247" t="s">
        <v>3973</v>
      </c>
      <c r="C390" s="248">
        <v>1.2635803707316609</v>
      </c>
      <c r="D390" s="248">
        <v>10.651669240878462</v>
      </c>
    </row>
    <row r="391" spans="1:4" ht="27.75" customHeight="1" x14ac:dyDescent="0.25">
      <c r="A391" s="246" t="s">
        <v>3975</v>
      </c>
      <c r="B391" s="247" t="s">
        <v>3976</v>
      </c>
      <c r="C391" s="248" t="e">
        <v>#N/A</v>
      </c>
      <c r="D391" s="248" t="e">
        <v>#N/A</v>
      </c>
    </row>
    <row r="392" spans="1:4" ht="27.75" customHeight="1" x14ac:dyDescent="0.25">
      <c r="A392" s="246" t="s">
        <v>3977</v>
      </c>
      <c r="B392" s="247" t="s">
        <v>3978</v>
      </c>
      <c r="C392" s="248">
        <v>0</v>
      </c>
      <c r="D392" s="248">
        <v>22.274520089013489</v>
      </c>
    </row>
    <row r="393" spans="1:4" ht="27.75" customHeight="1" x14ac:dyDescent="0.25">
      <c r="A393" s="246" t="s">
        <v>3977</v>
      </c>
      <c r="B393" s="247" t="s">
        <v>3978</v>
      </c>
      <c r="C393" s="248">
        <v>0</v>
      </c>
      <c r="D393" s="248">
        <v>22.274520089013489</v>
      </c>
    </row>
    <row r="394" spans="1:4" ht="27.75" customHeight="1" x14ac:dyDescent="0.25">
      <c r="A394" s="246" t="s">
        <v>3979</v>
      </c>
      <c r="B394" s="247" t="s">
        <v>3978</v>
      </c>
      <c r="C394" s="248">
        <v>0</v>
      </c>
      <c r="D394" s="248">
        <v>22.274520089013489</v>
      </c>
    </row>
    <row r="395" spans="1:4" ht="27.75" customHeight="1" x14ac:dyDescent="0.25">
      <c r="A395" s="246" t="s">
        <v>3979</v>
      </c>
      <c r="B395" s="247" t="s">
        <v>3978</v>
      </c>
      <c r="C395" s="248">
        <v>0</v>
      </c>
      <c r="D395" s="248">
        <v>22.274520089013489</v>
      </c>
    </row>
    <row r="396" spans="1:4" ht="27.75" customHeight="1" x14ac:dyDescent="0.25">
      <c r="A396" s="246" t="s">
        <v>3980</v>
      </c>
      <c r="B396" s="247" t="s">
        <v>3978</v>
      </c>
      <c r="C396" s="248">
        <v>20.123300614875294</v>
      </c>
      <c r="D396" s="248">
        <v>2.6107032453133487</v>
      </c>
    </row>
    <row r="397" spans="1:4" ht="27.75" customHeight="1" x14ac:dyDescent="0.25">
      <c r="A397" s="246" t="s">
        <v>3981</v>
      </c>
      <c r="B397" s="247" t="s">
        <v>3978</v>
      </c>
      <c r="C397" s="248">
        <v>20.123300614875294</v>
      </c>
      <c r="D397" s="248">
        <v>2.6107032453133487</v>
      </c>
    </row>
    <row r="398" spans="1:4" ht="27.75" customHeight="1" x14ac:dyDescent="0.25">
      <c r="A398" s="246" t="s">
        <v>3982</v>
      </c>
      <c r="B398" s="247" t="s">
        <v>3983</v>
      </c>
      <c r="C398" s="248">
        <v>3.801183925176236</v>
      </c>
      <c r="D398" s="248">
        <v>5.618233383914327</v>
      </c>
    </row>
    <row r="399" spans="1:4" ht="27.75" customHeight="1" x14ac:dyDescent="0.25">
      <c r="A399" s="246" t="s">
        <v>3984</v>
      </c>
      <c r="B399" s="247" t="s">
        <v>3983</v>
      </c>
      <c r="C399" s="248">
        <v>3.801183925176236</v>
      </c>
      <c r="D399" s="248">
        <v>5.618233383914327</v>
      </c>
    </row>
    <row r="400" spans="1:4" ht="27.75" customHeight="1" x14ac:dyDescent="0.25">
      <c r="A400" s="246" t="s">
        <v>3985</v>
      </c>
      <c r="B400" s="247" t="s">
        <v>3986</v>
      </c>
      <c r="C400" s="248">
        <v>1.2009234928441404</v>
      </c>
      <c r="D400" s="248">
        <v>14.243996906429633</v>
      </c>
    </row>
    <row r="401" spans="1:4" ht="27.75" customHeight="1" x14ac:dyDescent="0.25">
      <c r="A401" s="246" t="s">
        <v>3987</v>
      </c>
      <c r="B401" s="247" t="s">
        <v>3986</v>
      </c>
      <c r="C401" s="248">
        <v>1.2009234928441404</v>
      </c>
      <c r="D401" s="248">
        <v>14.243996906429633</v>
      </c>
    </row>
    <row r="402" spans="1:4" ht="27.75" customHeight="1" x14ac:dyDescent="0.25">
      <c r="A402" s="246" t="s">
        <v>3988</v>
      </c>
      <c r="B402" s="247" t="s">
        <v>3986</v>
      </c>
      <c r="C402" s="248">
        <v>1.2009234928441404</v>
      </c>
      <c r="D402" s="248">
        <v>14.243996906429633</v>
      </c>
    </row>
    <row r="403" spans="1:4" ht="27.75" customHeight="1" x14ac:dyDescent="0.25">
      <c r="A403" s="246" t="s">
        <v>3989</v>
      </c>
      <c r="B403" s="247" t="s">
        <v>3990</v>
      </c>
      <c r="C403" s="248">
        <v>0.11487094279378735</v>
      </c>
      <c r="D403" s="248">
        <v>6.1612596589395032</v>
      </c>
    </row>
    <row r="404" spans="1:4" ht="27.75" customHeight="1" x14ac:dyDescent="0.25">
      <c r="A404" s="246" t="s">
        <v>3991</v>
      </c>
      <c r="B404" s="247" t="s">
        <v>3990</v>
      </c>
      <c r="C404" s="248">
        <v>0.11487094279378735</v>
      </c>
      <c r="D404" s="248">
        <v>6.1612596589395032</v>
      </c>
    </row>
    <row r="405" spans="1:4" ht="27.75" customHeight="1" x14ac:dyDescent="0.25">
      <c r="A405" s="246" t="s">
        <v>3992</v>
      </c>
      <c r="B405" s="247" t="s">
        <v>3990</v>
      </c>
      <c r="C405" s="248">
        <v>6.1612596589395032</v>
      </c>
      <c r="D405" s="248">
        <v>1.2635803707316609</v>
      </c>
    </row>
    <row r="406" spans="1:4" ht="27.75" customHeight="1" x14ac:dyDescent="0.25">
      <c r="A406" s="246" t="s">
        <v>3992</v>
      </c>
      <c r="B406" s="247" t="s">
        <v>3990</v>
      </c>
      <c r="C406" s="248">
        <v>6.1612596589395032</v>
      </c>
      <c r="D406" s="248">
        <v>1.2635803707316609</v>
      </c>
    </row>
    <row r="407" spans="1:4" ht="27.75" customHeight="1" x14ac:dyDescent="0.25">
      <c r="A407" s="246" t="s">
        <v>3993</v>
      </c>
      <c r="B407" s="247" t="s">
        <v>3990</v>
      </c>
      <c r="C407" s="248">
        <v>6.1612596589395032</v>
      </c>
      <c r="D407" s="248">
        <v>1.2635803707316609</v>
      </c>
    </row>
    <row r="408" spans="1:4" ht="27.75" customHeight="1" x14ac:dyDescent="0.25">
      <c r="A408" s="246" t="s">
        <v>3993</v>
      </c>
      <c r="B408" s="247" t="s">
        <v>3990</v>
      </c>
      <c r="C408" s="248">
        <v>6.1612596589395032</v>
      </c>
      <c r="D408" s="248">
        <v>1.2635803707316609</v>
      </c>
    </row>
    <row r="409" spans="1:4" ht="27.75" customHeight="1" x14ac:dyDescent="0.25">
      <c r="A409" s="246" t="s">
        <v>3994</v>
      </c>
      <c r="B409" s="247" t="s">
        <v>3995</v>
      </c>
      <c r="C409" s="248">
        <v>8.3542503850027164E-2</v>
      </c>
      <c r="D409" s="248">
        <v>0.52214064906266977</v>
      </c>
    </row>
    <row r="410" spans="1:4" ht="27.75" customHeight="1" x14ac:dyDescent="0.25">
      <c r="A410" s="246" t="s">
        <v>3996</v>
      </c>
      <c r="B410" s="247" t="s">
        <v>3997</v>
      </c>
      <c r="C410" s="248">
        <v>4.5008523949202131</v>
      </c>
      <c r="D410" s="248">
        <v>1.1904806798628871</v>
      </c>
    </row>
    <row r="411" spans="1:4" ht="27.75" customHeight="1" x14ac:dyDescent="0.25">
      <c r="A411" s="246" t="s">
        <v>3996</v>
      </c>
      <c r="B411" s="247" t="s">
        <v>3997</v>
      </c>
      <c r="C411" s="248">
        <v>4.5008523949202131</v>
      </c>
      <c r="D411" s="248">
        <v>1.1904806798628871</v>
      </c>
    </row>
    <row r="412" spans="1:4" ht="27.75" customHeight="1" x14ac:dyDescent="0.25">
      <c r="A412" s="246" t="s">
        <v>3998</v>
      </c>
      <c r="B412" s="247" t="s">
        <v>3997</v>
      </c>
      <c r="C412" s="248">
        <v>4.5008523949202131</v>
      </c>
      <c r="D412" s="248">
        <v>1.1904806798628871</v>
      </c>
    </row>
    <row r="413" spans="1:4" ht="27.75" customHeight="1" x14ac:dyDescent="0.25">
      <c r="A413" s="246" t="s">
        <v>3998</v>
      </c>
      <c r="B413" s="247" t="s">
        <v>3997</v>
      </c>
      <c r="C413" s="248">
        <v>4.5008523949202131</v>
      </c>
      <c r="D413" s="248">
        <v>1.1904806798628871</v>
      </c>
    </row>
    <row r="414" spans="1:4" ht="27.75" customHeight="1" x14ac:dyDescent="0.25">
      <c r="A414" s="246" t="s">
        <v>3999</v>
      </c>
      <c r="B414" s="247" t="s">
        <v>3997</v>
      </c>
      <c r="C414" s="248">
        <v>4.5008523949202131</v>
      </c>
      <c r="D414" s="248">
        <v>1.1904806798628871</v>
      </c>
    </row>
    <row r="415" spans="1:4" ht="27.75" customHeight="1" x14ac:dyDescent="0.25">
      <c r="A415" s="246" t="s">
        <v>3999</v>
      </c>
      <c r="B415" s="247" t="s">
        <v>3997</v>
      </c>
      <c r="C415" s="248">
        <v>4.5008523949202131</v>
      </c>
      <c r="D415" s="248">
        <v>1.1904806798628871</v>
      </c>
    </row>
    <row r="416" spans="1:4" ht="27.75" customHeight="1" x14ac:dyDescent="0.25">
      <c r="A416" s="246" t="s">
        <v>4000</v>
      </c>
      <c r="B416" s="247" t="s">
        <v>4001</v>
      </c>
      <c r="C416" s="248">
        <v>0.76232534763149784</v>
      </c>
      <c r="D416" s="248">
        <v>1.2009234928441404</v>
      </c>
    </row>
    <row r="417" spans="1:4" ht="27.75" customHeight="1" x14ac:dyDescent="0.25">
      <c r="A417" s="246" t="s">
        <v>4002</v>
      </c>
      <c r="B417" s="247" t="s">
        <v>4001</v>
      </c>
      <c r="C417" s="248">
        <v>0.76232534763149784</v>
      </c>
      <c r="D417" s="248">
        <v>1.2009234928441404</v>
      </c>
    </row>
    <row r="418" spans="1:4" ht="27.75" customHeight="1" x14ac:dyDescent="0.25">
      <c r="A418" s="246" t="s">
        <v>4003</v>
      </c>
      <c r="B418" s="247" t="s">
        <v>4004</v>
      </c>
      <c r="C418" s="248">
        <v>1.7021785159443032</v>
      </c>
      <c r="D418" s="248">
        <v>3.717641421326209</v>
      </c>
    </row>
    <row r="419" spans="1:4" ht="27.75" customHeight="1" x14ac:dyDescent="0.25">
      <c r="A419" s="246" t="s">
        <v>4005</v>
      </c>
      <c r="B419" s="247" t="s">
        <v>4004</v>
      </c>
      <c r="C419" s="248">
        <v>1.7021785159443032</v>
      </c>
      <c r="D419" s="248">
        <v>3.717641421326209</v>
      </c>
    </row>
    <row r="420" spans="1:4" ht="27.75" customHeight="1" x14ac:dyDescent="0.25">
      <c r="A420" s="246" t="s">
        <v>4006</v>
      </c>
      <c r="B420" s="247" t="s">
        <v>4007</v>
      </c>
      <c r="C420" s="248">
        <v>0</v>
      </c>
      <c r="D420" s="248">
        <v>0</v>
      </c>
    </row>
    <row r="421" spans="1:4" ht="27.75" customHeight="1" x14ac:dyDescent="0.25">
      <c r="A421" s="246" t="s">
        <v>4006</v>
      </c>
      <c r="B421" s="247" t="s">
        <v>4007</v>
      </c>
      <c r="C421" s="248">
        <v>0</v>
      </c>
      <c r="D421" s="248">
        <v>0</v>
      </c>
    </row>
    <row r="422" spans="1:4" ht="27.75" customHeight="1" x14ac:dyDescent="0.25">
      <c r="A422" s="246" t="s">
        <v>4008</v>
      </c>
      <c r="B422" s="247" t="s">
        <v>4007</v>
      </c>
      <c r="C422" s="248">
        <v>0</v>
      </c>
      <c r="D422" s="248">
        <v>0</v>
      </c>
    </row>
    <row r="423" spans="1:4" ht="27.75" customHeight="1" x14ac:dyDescent="0.25">
      <c r="A423" s="246" t="s">
        <v>4008</v>
      </c>
      <c r="B423" s="247" t="s">
        <v>4007</v>
      </c>
      <c r="C423" s="248">
        <v>0</v>
      </c>
      <c r="D423" s="248">
        <v>0</v>
      </c>
    </row>
    <row r="424" spans="1:4" ht="27.75" customHeight="1" x14ac:dyDescent="0.25">
      <c r="A424" s="246" t="s">
        <v>4009</v>
      </c>
      <c r="B424" s="247" t="s">
        <v>4007</v>
      </c>
      <c r="C424" s="248">
        <v>0</v>
      </c>
      <c r="D424" s="248">
        <v>0</v>
      </c>
    </row>
    <row r="425" spans="1:4" ht="27.75" customHeight="1" x14ac:dyDescent="0.25">
      <c r="A425" s="246" t="s">
        <v>4009</v>
      </c>
      <c r="B425" s="247" t="s">
        <v>4007</v>
      </c>
      <c r="C425" s="248">
        <v>0</v>
      </c>
      <c r="D425" s="248">
        <v>0</v>
      </c>
    </row>
    <row r="426" spans="1:4" ht="27.75" customHeight="1" x14ac:dyDescent="0.25">
      <c r="A426" s="246" t="s">
        <v>4010</v>
      </c>
      <c r="B426" s="247" t="s">
        <v>4007</v>
      </c>
      <c r="C426" s="248">
        <v>0</v>
      </c>
      <c r="D426" s="248">
        <v>0</v>
      </c>
    </row>
    <row r="427" spans="1:4" ht="27.75" customHeight="1" x14ac:dyDescent="0.25">
      <c r="A427" s="246" t="s">
        <v>4010</v>
      </c>
      <c r="B427" s="247" t="s">
        <v>4007</v>
      </c>
      <c r="C427" s="248">
        <v>0</v>
      </c>
      <c r="D427" s="248">
        <v>0</v>
      </c>
    </row>
    <row r="428" spans="1:4" ht="27.75" customHeight="1" x14ac:dyDescent="0.25">
      <c r="A428" s="246" t="s">
        <v>4011</v>
      </c>
      <c r="B428" s="247" t="s">
        <v>4007</v>
      </c>
      <c r="C428" s="248">
        <v>0</v>
      </c>
      <c r="D428" s="248">
        <v>0</v>
      </c>
    </row>
    <row r="429" spans="1:4" ht="27.75" customHeight="1" x14ac:dyDescent="0.25">
      <c r="A429" s="246" t="s">
        <v>4011</v>
      </c>
      <c r="B429" s="247" t="s">
        <v>4007</v>
      </c>
      <c r="C429" s="248">
        <v>0</v>
      </c>
      <c r="D429" s="248">
        <v>0</v>
      </c>
    </row>
    <row r="430" spans="1:4" ht="27.75" customHeight="1" x14ac:dyDescent="0.25">
      <c r="A430" s="246" t="s">
        <v>4012</v>
      </c>
      <c r="B430" s="247" t="s">
        <v>4007</v>
      </c>
      <c r="C430" s="248">
        <v>0</v>
      </c>
      <c r="D430" s="248">
        <v>0</v>
      </c>
    </row>
    <row r="431" spans="1:4" ht="27.75" customHeight="1" x14ac:dyDescent="0.25">
      <c r="A431" s="246" t="s">
        <v>4012</v>
      </c>
      <c r="B431" s="247" t="s">
        <v>4007</v>
      </c>
      <c r="C431" s="248">
        <v>0</v>
      </c>
      <c r="D431" s="248">
        <v>0</v>
      </c>
    </row>
    <row r="432" spans="1:4" ht="27.75" customHeight="1" x14ac:dyDescent="0.25">
      <c r="A432" s="246" t="s">
        <v>4013</v>
      </c>
      <c r="B432" s="247" t="s">
        <v>4014</v>
      </c>
      <c r="C432" s="248">
        <v>0</v>
      </c>
      <c r="D432" s="248">
        <v>0</v>
      </c>
    </row>
    <row r="433" spans="1:4" ht="27.75" customHeight="1" x14ac:dyDescent="0.25">
      <c r="A433" s="246" t="s">
        <v>4015</v>
      </c>
      <c r="B433" s="247" t="s">
        <v>4016</v>
      </c>
      <c r="C433" s="248">
        <v>3.2581576501510594</v>
      </c>
      <c r="D433" s="248">
        <v>1.5455363212255024</v>
      </c>
    </row>
    <row r="434" spans="1:4" ht="27.75" customHeight="1" x14ac:dyDescent="0.25">
      <c r="A434" s="246" t="s">
        <v>4017</v>
      </c>
      <c r="B434" s="247" t="s">
        <v>4016</v>
      </c>
      <c r="C434" s="248">
        <v>3.2581576501510594</v>
      </c>
      <c r="D434" s="248">
        <v>1.5455363212255024</v>
      </c>
    </row>
    <row r="435" spans="1:4" ht="27.75" customHeight="1" x14ac:dyDescent="0.25">
      <c r="A435" s="246" t="s">
        <v>4018</v>
      </c>
      <c r="B435" s="247" t="s">
        <v>4019</v>
      </c>
      <c r="C435" s="248">
        <v>0</v>
      </c>
      <c r="D435" s="248">
        <v>0</v>
      </c>
    </row>
    <row r="436" spans="1:4" ht="27.75" customHeight="1" x14ac:dyDescent="0.25">
      <c r="A436" s="246" t="s">
        <v>4018</v>
      </c>
      <c r="B436" s="247" t="s">
        <v>4019</v>
      </c>
      <c r="C436" s="248">
        <v>0</v>
      </c>
      <c r="D436" s="248">
        <v>0</v>
      </c>
    </row>
    <row r="437" spans="1:4" ht="27.75" customHeight="1" x14ac:dyDescent="0.25">
      <c r="A437" s="246" t="s">
        <v>4018</v>
      </c>
      <c r="B437" s="247" t="s">
        <v>4019</v>
      </c>
      <c r="C437" s="248">
        <v>0</v>
      </c>
      <c r="D437" s="248">
        <v>0</v>
      </c>
    </row>
    <row r="438" spans="1:4" ht="27.75" customHeight="1" x14ac:dyDescent="0.25">
      <c r="A438" s="246" t="s">
        <v>4020</v>
      </c>
      <c r="B438" s="247" t="s">
        <v>4019</v>
      </c>
      <c r="C438" s="248">
        <v>0</v>
      </c>
      <c r="D438" s="248">
        <v>0</v>
      </c>
    </row>
    <row r="439" spans="1:4" ht="27.75" customHeight="1" x14ac:dyDescent="0.25">
      <c r="A439" s="246" t="s">
        <v>4020</v>
      </c>
      <c r="B439" s="247" t="s">
        <v>4019</v>
      </c>
      <c r="C439" s="248">
        <v>0</v>
      </c>
      <c r="D439" s="248">
        <v>0</v>
      </c>
    </row>
    <row r="440" spans="1:4" ht="27.75" customHeight="1" x14ac:dyDescent="0.25">
      <c r="A440" s="246" t="s">
        <v>4021</v>
      </c>
      <c r="B440" s="247" t="s">
        <v>4022</v>
      </c>
      <c r="C440" s="248">
        <v>0</v>
      </c>
      <c r="D440" s="248">
        <v>0</v>
      </c>
    </row>
    <row r="441" spans="1:4" ht="27.75" customHeight="1" x14ac:dyDescent="0.25">
      <c r="A441" s="246" t="s">
        <v>4023</v>
      </c>
      <c r="B441" s="247" t="s">
        <v>4024</v>
      </c>
      <c r="C441" s="248">
        <v>13.721856257366962</v>
      </c>
      <c r="D441" s="248">
        <v>3.8533979900825028</v>
      </c>
    </row>
    <row r="442" spans="1:4" ht="27.75" customHeight="1" x14ac:dyDescent="0.25">
      <c r="A442" s="246" t="s">
        <v>4023</v>
      </c>
      <c r="B442" s="247" t="s">
        <v>4024</v>
      </c>
      <c r="C442" s="248">
        <v>13.721856257366962</v>
      </c>
      <c r="D442" s="248">
        <v>3.8533979900825028</v>
      </c>
    </row>
    <row r="443" spans="1:4" ht="27.75" customHeight="1" x14ac:dyDescent="0.25">
      <c r="A443" s="246" t="s">
        <v>4025</v>
      </c>
      <c r="B443" s="247" t="s">
        <v>4024</v>
      </c>
      <c r="C443" s="248">
        <v>13.721856257366962</v>
      </c>
      <c r="D443" s="248">
        <v>3.8533979900825028</v>
      </c>
    </row>
    <row r="444" spans="1:4" ht="27.75" customHeight="1" x14ac:dyDescent="0.25">
      <c r="A444" s="246" t="s">
        <v>4025</v>
      </c>
      <c r="B444" s="247" t="s">
        <v>4024</v>
      </c>
      <c r="C444" s="248">
        <v>13.721856257366962</v>
      </c>
      <c r="D444" s="248">
        <v>3.8533979900825028</v>
      </c>
    </row>
    <row r="445" spans="1:4" ht="27.75" customHeight="1" x14ac:dyDescent="0.25">
      <c r="A445" s="246" t="s">
        <v>4026</v>
      </c>
      <c r="B445" s="247" t="s">
        <v>4027</v>
      </c>
      <c r="C445" s="248">
        <v>2.8195595049384168</v>
      </c>
      <c r="D445" s="248">
        <v>0.51169783608141639</v>
      </c>
    </row>
    <row r="446" spans="1:4" ht="27.75" customHeight="1" x14ac:dyDescent="0.25">
      <c r="A446" s="246" t="s">
        <v>4026</v>
      </c>
      <c r="B446" s="247" t="s">
        <v>4027</v>
      </c>
      <c r="C446" s="248">
        <v>2.8195595049384168</v>
      </c>
      <c r="D446" s="248">
        <v>0.51169783608141639</v>
      </c>
    </row>
    <row r="447" spans="1:4" ht="27.75" customHeight="1" x14ac:dyDescent="0.25">
      <c r="A447" s="246" t="s">
        <v>4028</v>
      </c>
      <c r="B447" s="247" t="s">
        <v>4027</v>
      </c>
      <c r="C447" s="248">
        <v>2.8091166919571635</v>
      </c>
      <c r="D447" s="248">
        <v>0.51169783608141639</v>
      </c>
    </row>
    <row r="448" spans="1:4" ht="27.75" customHeight="1" x14ac:dyDescent="0.25">
      <c r="A448" s="246" t="s">
        <v>4028</v>
      </c>
      <c r="B448" s="247" t="s">
        <v>4027</v>
      </c>
      <c r="C448" s="248">
        <v>2.8091166919571635</v>
      </c>
      <c r="D448" s="248">
        <v>0.51169783608141639</v>
      </c>
    </row>
    <row r="449" spans="1:4" ht="27.75" customHeight="1" x14ac:dyDescent="0.25">
      <c r="A449" s="246" t="s">
        <v>4029</v>
      </c>
      <c r="B449" s="247" t="s">
        <v>4027</v>
      </c>
      <c r="C449" s="248">
        <v>1.1904806798628871</v>
      </c>
      <c r="D449" s="248">
        <v>2.7882310659946565</v>
      </c>
    </row>
    <row r="450" spans="1:4" ht="27.75" customHeight="1" x14ac:dyDescent="0.25">
      <c r="A450" s="246" t="s">
        <v>4029</v>
      </c>
      <c r="B450" s="247" t="s">
        <v>4027</v>
      </c>
      <c r="C450" s="248">
        <v>1.1904806798628871</v>
      </c>
      <c r="D450" s="248">
        <v>2.7882310659946565</v>
      </c>
    </row>
    <row r="451" spans="1:4" ht="27.75" customHeight="1" x14ac:dyDescent="0.25">
      <c r="A451" s="246" t="s">
        <v>4030</v>
      </c>
      <c r="B451" s="247" t="s">
        <v>4027</v>
      </c>
      <c r="C451" s="248">
        <v>1.1904806798628871</v>
      </c>
      <c r="D451" s="248">
        <v>2.7882310659946565</v>
      </c>
    </row>
    <row r="452" spans="1:4" ht="27.75" customHeight="1" x14ac:dyDescent="0.25">
      <c r="A452" s="246" t="s">
        <v>4030</v>
      </c>
      <c r="B452" s="247" t="s">
        <v>4027</v>
      </c>
      <c r="C452" s="248">
        <v>1.1904806798628871</v>
      </c>
      <c r="D452" s="248">
        <v>2.7882310659946565</v>
      </c>
    </row>
    <row r="453" spans="1:4" ht="27.75" customHeight="1" x14ac:dyDescent="0.25">
      <c r="A453" s="246" t="s">
        <v>4031</v>
      </c>
      <c r="B453" s="247" t="s">
        <v>4027</v>
      </c>
      <c r="C453" s="248">
        <v>2.5167179284820684</v>
      </c>
      <c r="D453" s="248">
        <v>2.1407766611569459</v>
      </c>
    </row>
    <row r="454" spans="1:4" ht="27.75" customHeight="1" x14ac:dyDescent="0.25">
      <c r="A454" s="246" t="s">
        <v>4032</v>
      </c>
      <c r="B454" s="247" t="s">
        <v>4027</v>
      </c>
      <c r="C454" s="248">
        <v>2.5167179284820684</v>
      </c>
      <c r="D454" s="248">
        <v>2.1407766611569459</v>
      </c>
    </row>
    <row r="455" spans="1:4" ht="27.75" customHeight="1" x14ac:dyDescent="0.25">
      <c r="A455" s="246" t="s">
        <v>4033</v>
      </c>
      <c r="B455" s="247" t="s">
        <v>4034</v>
      </c>
      <c r="C455" s="248">
        <v>1.1904806798628871</v>
      </c>
      <c r="D455" s="248">
        <v>2.7882310659946565</v>
      </c>
    </row>
    <row r="456" spans="1:4" ht="27.75" customHeight="1" x14ac:dyDescent="0.25">
      <c r="A456" s="246" t="s">
        <v>4035</v>
      </c>
      <c r="B456" s="247" t="s">
        <v>4036</v>
      </c>
      <c r="C456" s="248">
        <v>13.053516226566744</v>
      </c>
      <c r="D456" s="248">
        <v>0.40726970626888243</v>
      </c>
    </row>
    <row r="457" spans="1:4" ht="27.75" customHeight="1" x14ac:dyDescent="0.25">
      <c r="A457" s="246" t="s">
        <v>4037</v>
      </c>
      <c r="B457" s="247" t="s">
        <v>4038</v>
      </c>
      <c r="C457" s="248">
        <v>3.1641723333197787</v>
      </c>
      <c r="D457" s="248">
        <v>0.43859814521264257</v>
      </c>
    </row>
    <row r="458" spans="1:4" ht="27.75" customHeight="1" x14ac:dyDescent="0.25">
      <c r="A458" s="246" t="s">
        <v>4039</v>
      </c>
      <c r="B458" s="247" t="s">
        <v>4040</v>
      </c>
      <c r="C458" s="248">
        <v>2.1929907260632131</v>
      </c>
      <c r="D458" s="248">
        <v>-0.30284157645634846</v>
      </c>
    </row>
    <row r="459" spans="1:4" ht="27.75" customHeight="1" x14ac:dyDescent="0.25">
      <c r="A459" s="246" t="s">
        <v>4041</v>
      </c>
      <c r="B459" s="247" t="s">
        <v>4040</v>
      </c>
      <c r="C459" s="248">
        <v>2.2347619779882266</v>
      </c>
      <c r="D459" s="248">
        <v>-0.30284157645634846</v>
      </c>
    </row>
    <row r="460" spans="1:4" ht="27.75" customHeight="1" x14ac:dyDescent="0.25">
      <c r="A460" s="246" t="s">
        <v>4042</v>
      </c>
      <c r="B460" s="247" t="s">
        <v>4043</v>
      </c>
      <c r="C460" s="248">
        <v>4.0518114367263172</v>
      </c>
      <c r="D460" s="248">
        <v>21.303338481756924</v>
      </c>
    </row>
    <row r="461" spans="1:4" ht="27.75" customHeight="1" x14ac:dyDescent="0.25">
      <c r="A461" s="246" t="s">
        <v>4044</v>
      </c>
      <c r="B461" s="247" t="s">
        <v>4045</v>
      </c>
      <c r="C461" s="248">
        <v>0.92941035533155225</v>
      </c>
      <c r="D461" s="248">
        <v>7.6336962892962319</v>
      </c>
    </row>
    <row r="462" spans="1:4" ht="27.75" customHeight="1" x14ac:dyDescent="0.25">
      <c r="A462" s="246" t="s">
        <v>4046</v>
      </c>
      <c r="B462" s="247" t="s">
        <v>4045</v>
      </c>
      <c r="C462" s="248">
        <v>0.92941035533155225</v>
      </c>
      <c r="D462" s="248">
        <v>7.6336962892962319</v>
      </c>
    </row>
    <row r="463" spans="1:4" ht="27.75" customHeight="1" x14ac:dyDescent="0.25">
      <c r="A463" s="246" t="s">
        <v>4047</v>
      </c>
      <c r="B463" s="247" t="s">
        <v>4048</v>
      </c>
      <c r="C463" s="248">
        <v>2.6107032453133487</v>
      </c>
      <c r="D463" s="248">
        <v>4.5948377117514942</v>
      </c>
    </row>
    <row r="464" spans="1:4" ht="27.75" customHeight="1" x14ac:dyDescent="0.25">
      <c r="A464" s="246" t="s">
        <v>4047</v>
      </c>
      <c r="B464" s="247" t="s">
        <v>4048</v>
      </c>
      <c r="C464" s="248">
        <v>2.6107032453133487</v>
      </c>
      <c r="D464" s="248">
        <v>4.5948377117514942</v>
      </c>
    </row>
    <row r="465" spans="1:4" ht="27.75" customHeight="1" x14ac:dyDescent="0.25">
      <c r="A465" s="246" t="s">
        <v>4049</v>
      </c>
      <c r="B465" s="247" t="s">
        <v>4048</v>
      </c>
      <c r="C465" s="248">
        <v>2.6107032453133487</v>
      </c>
      <c r="D465" s="248">
        <v>4.5948377117514942</v>
      </c>
    </row>
    <row r="466" spans="1:4" ht="27.75" customHeight="1" x14ac:dyDescent="0.25">
      <c r="A466" s="246" t="s">
        <v>4049</v>
      </c>
      <c r="B466" s="247" t="s">
        <v>4048</v>
      </c>
      <c r="C466" s="248">
        <v>2.6107032453133487</v>
      </c>
      <c r="D466" s="248">
        <v>4.5948377117514942</v>
      </c>
    </row>
    <row r="467" spans="1:4" ht="27.75" customHeight="1" x14ac:dyDescent="0.25">
      <c r="A467" s="246" t="s">
        <v>4050</v>
      </c>
      <c r="B467" s="247" t="s">
        <v>4051</v>
      </c>
      <c r="C467" s="248">
        <v>6.443215609433345</v>
      </c>
      <c r="D467" s="248">
        <v>9.6073879427531228</v>
      </c>
    </row>
    <row r="468" spans="1:4" ht="27.75" customHeight="1" x14ac:dyDescent="0.25">
      <c r="A468" s="246" t="s">
        <v>4052</v>
      </c>
      <c r="B468" s="247" t="s">
        <v>4051</v>
      </c>
      <c r="C468" s="248">
        <v>6.443215609433345</v>
      </c>
      <c r="D468" s="248">
        <v>9.6073879427531228</v>
      </c>
    </row>
    <row r="469" spans="1:4" ht="27.75" customHeight="1" x14ac:dyDescent="0.25">
      <c r="A469" s="246" t="s">
        <v>4053</v>
      </c>
      <c r="B469" s="247" t="s">
        <v>4054</v>
      </c>
      <c r="C469" s="248">
        <v>0.57435471396893678</v>
      </c>
      <c r="D469" s="248">
        <v>3.1224010813947656</v>
      </c>
    </row>
    <row r="470" spans="1:4" ht="27.75" customHeight="1" x14ac:dyDescent="0.25">
      <c r="A470" s="246" t="s">
        <v>4055</v>
      </c>
      <c r="B470" s="247" t="s">
        <v>4054</v>
      </c>
      <c r="C470" s="248">
        <v>0.57435471396893678</v>
      </c>
      <c r="D470" s="248">
        <v>3.1224010813947656</v>
      </c>
    </row>
    <row r="471" spans="1:4" ht="27.75" customHeight="1" x14ac:dyDescent="0.25">
      <c r="A471" s="246" t="s">
        <v>4056</v>
      </c>
      <c r="B471" s="247" t="s">
        <v>4057</v>
      </c>
      <c r="C471" s="248">
        <v>5.4824768151580328</v>
      </c>
      <c r="D471" s="248">
        <v>0.49081221011890958</v>
      </c>
    </row>
    <row r="472" spans="1:4" ht="27.75" customHeight="1" x14ac:dyDescent="0.25">
      <c r="A472" s="246" t="s">
        <v>4056</v>
      </c>
      <c r="B472" s="247" t="s">
        <v>4057</v>
      </c>
      <c r="C472" s="248">
        <v>5.4824768151580328</v>
      </c>
      <c r="D472" s="248">
        <v>0.49081221011890958</v>
      </c>
    </row>
    <row r="473" spans="1:4" ht="27.75" customHeight="1" x14ac:dyDescent="0.25">
      <c r="A473" s="246" t="s">
        <v>4058</v>
      </c>
      <c r="B473" s="247" t="s">
        <v>4057</v>
      </c>
      <c r="C473" s="248">
        <v>5.4824768151580328</v>
      </c>
      <c r="D473" s="248">
        <v>0.49081221011890958</v>
      </c>
    </row>
    <row r="474" spans="1:4" ht="27.75" customHeight="1" x14ac:dyDescent="0.25">
      <c r="A474" s="246" t="s">
        <v>4058</v>
      </c>
      <c r="B474" s="247" t="s">
        <v>4057</v>
      </c>
      <c r="C474" s="248">
        <v>5.4824768151580328</v>
      </c>
      <c r="D474" s="248">
        <v>0.49081221011890958</v>
      </c>
    </row>
    <row r="475" spans="1:4" ht="27.75" customHeight="1" x14ac:dyDescent="0.25">
      <c r="A475" s="246" t="s">
        <v>4059</v>
      </c>
      <c r="B475" s="247" t="s">
        <v>4057</v>
      </c>
      <c r="C475" s="248">
        <v>0.2819559504938417</v>
      </c>
      <c r="D475" s="248">
        <v>4.4904095819389598</v>
      </c>
    </row>
    <row r="476" spans="1:4" ht="27.75" customHeight="1" x14ac:dyDescent="0.25">
      <c r="A476" s="246" t="s">
        <v>4060</v>
      </c>
      <c r="B476" s="247" t="s">
        <v>4057</v>
      </c>
      <c r="C476" s="248">
        <v>0.2819559504938417</v>
      </c>
      <c r="D476" s="248">
        <v>4.4904095819389598</v>
      </c>
    </row>
    <row r="477" spans="1:4" ht="27.75" customHeight="1" x14ac:dyDescent="0.25">
      <c r="A477" s="246" t="s">
        <v>4061</v>
      </c>
      <c r="B477" s="247" t="s">
        <v>4057</v>
      </c>
      <c r="C477" s="248">
        <v>0.2819559504938417</v>
      </c>
      <c r="D477" s="248">
        <v>6.2134737238457705</v>
      </c>
    </row>
    <row r="478" spans="1:4" ht="27.75" customHeight="1" x14ac:dyDescent="0.25">
      <c r="A478" s="246" t="s">
        <v>4061</v>
      </c>
      <c r="B478" s="247" t="s">
        <v>4057</v>
      </c>
      <c r="C478" s="248">
        <v>0.2819559504938417</v>
      </c>
      <c r="D478" s="248">
        <v>6.2134737238457705</v>
      </c>
    </row>
    <row r="479" spans="1:4" ht="27.75" customHeight="1" x14ac:dyDescent="0.25">
      <c r="A479" s="246" t="s">
        <v>4062</v>
      </c>
      <c r="B479" s="247" t="s">
        <v>4057</v>
      </c>
      <c r="C479" s="248">
        <v>0.2819559504938417</v>
      </c>
      <c r="D479" s="248">
        <v>6.2134737238457705</v>
      </c>
    </row>
    <row r="480" spans="1:4" ht="27.75" customHeight="1" x14ac:dyDescent="0.25">
      <c r="A480" s="246" t="s">
        <v>4062</v>
      </c>
      <c r="B480" s="247" t="s">
        <v>4057</v>
      </c>
      <c r="C480" s="248">
        <v>0.2819559504938417</v>
      </c>
      <c r="D480" s="248">
        <v>6.2134737238457705</v>
      </c>
    </row>
    <row r="481" spans="1:4" ht="27.75" customHeight="1" x14ac:dyDescent="0.25">
      <c r="A481" s="246" t="s">
        <v>4063</v>
      </c>
      <c r="B481" s="247" t="s">
        <v>4064</v>
      </c>
      <c r="C481" s="248">
        <v>6.0568315291269688</v>
      </c>
      <c r="D481" s="248">
        <v>6.0881599680707295</v>
      </c>
    </row>
    <row r="482" spans="1:4" ht="27.75" customHeight="1" x14ac:dyDescent="0.25">
      <c r="A482" s="246" t="s">
        <v>4065</v>
      </c>
      <c r="B482" s="247" t="s">
        <v>4064</v>
      </c>
      <c r="C482" s="248">
        <v>6.0568315291269688</v>
      </c>
      <c r="D482" s="248">
        <v>6.0881599680707295</v>
      </c>
    </row>
    <row r="483" spans="1:4" ht="27.75" customHeight="1" x14ac:dyDescent="0.25">
      <c r="A483" s="246" t="s">
        <v>4066</v>
      </c>
      <c r="B483" s="247" t="s">
        <v>4067</v>
      </c>
      <c r="C483" s="248">
        <v>1.8588207106631045</v>
      </c>
      <c r="D483" s="248">
        <v>5.1065355478329097</v>
      </c>
    </row>
    <row r="484" spans="1:4" ht="27.75" customHeight="1" x14ac:dyDescent="0.25">
      <c r="A484" s="246" t="s">
        <v>4068</v>
      </c>
      <c r="B484" s="247" t="s">
        <v>4067</v>
      </c>
      <c r="C484" s="248">
        <v>1.8588207106631045</v>
      </c>
      <c r="D484" s="248">
        <v>5.1065355478329097</v>
      </c>
    </row>
    <row r="485" spans="1:4" ht="27.75" customHeight="1" x14ac:dyDescent="0.25">
      <c r="A485" s="246" t="s">
        <v>4069</v>
      </c>
      <c r="B485" s="247" t="s">
        <v>4070</v>
      </c>
      <c r="C485" s="248">
        <v>1.1487094279378736</v>
      </c>
      <c r="D485" s="248">
        <v>2.005020092400652</v>
      </c>
    </row>
    <row r="486" spans="1:4" ht="27.75" customHeight="1" x14ac:dyDescent="0.25">
      <c r="A486" s="246" t="s">
        <v>4071</v>
      </c>
      <c r="B486" s="247" t="s">
        <v>4070</v>
      </c>
      <c r="C486" s="248">
        <v>1.1487094279378736</v>
      </c>
      <c r="D486" s="248">
        <v>2.005020092400652</v>
      </c>
    </row>
    <row r="487" spans="1:4" ht="27.75" customHeight="1" x14ac:dyDescent="0.25">
      <c r="A487" s="246" t="s">
        <v>4072</v>
      </c>
      <c r="B487" s="247" t="s">
        <v>4073</v>
      </c>
      <c r="C487" s="248">
        <v>0.55346908800643002</v>
      </c>
      <c r="D487" s="248">
        <v>0.54302627502517653</v>
      </c>
    </row>
    <row r="488" spans="1:4" ht="27.75" customHeight="1" x14ac:dyDescent="0.25">
      <c r="A488" s="246" t="s">
        <v>4074</v>
      </c>
      <c r="B488" s="247" t="s">
        <v>4073</v>
      </c>
      <c r="C488" s="248">
        <v>0.55346908800643002</v>
      </c>
      <c r="D488" s="248">
        <v>0.54302627502517653</v>
      </c>
    </row>
    <row r="489" spans="1:4" ht="27.75" customHeight="1" x14ac:dyDescent="0.25">
      <c r="A489" s="246" t="s">
        <v>4075</v>
      </c>
      <c r="B489" s="247" t="s">
        <v>4076</v>
      </c>
      <c r="C489" s="248">
        <v>2.9970873256197246</v>
      </c>
      <c r="D489" s="248">
        <v>1.796163832775584</v>
      </c>
    </row>
    <row r="490" spans="1:4" ht="27.75" customHeight="1" x14ac:dyDescent="0.25">
      <c r="A490" s="246" t="s">
        <v>4075</v>
      </c>
      <c r="B490" s="247" t="s">
        <v>4076</v>
      </c>
      <c r="C490" s="248">
        <v>2.9970873256197246</v>
      </c>
      <c r="D490" s="248">
        <v>1.796163832775584</v>
      </c>
    </row>
    <row r="491" spans="1:4" ht="27.75" customHeight="1" x14ac:dyDescent="0.25">
      <c r="A491" s="246" t="s">
        <v>4077</v>
      </c>
      <c r="B491" s="247" t="s">
        <v>4076</v>
      </c>
      <c r="C491" s="248">
        <v>2.9866445126384709</v>
      </c>
      <c r="D491" s="248">
        <v>1.796163832775584</v>
      </c>
    </row>
    <row r="492" spans="1:4" ht="27.75" customHeight="1" x14ac:dyDescent="0.25">
      <c r="A492" s="246" t="s">
        <v>4077</v>
      </c>
      <c r="B492" s="247" t="s">
        <v>4076</v>
      </c>
      <c r="C492" s="248">
        <v>2.9866445126384709</v>
      </c>
      <c r="D492" s="248">
        <v>1.796163832775584</v>
      </c>
    </row>
    <row r="493" spans="1:4" ht="27.75" customHeight="1" x14ac:dyDescent="0.25">
      <c r="A493" s="246" t="s">
        <v>4078</v>
      </c>
      <c r="B493" s="247" t="s">
        <v>4076</v>
      </c>
      <c r="C493" s="248">
        <v>3.9160548679700233</v>
      </c>
      <c r="D493" s="248">
        <v>5.1169783608141639</v>
      </c>
    </row>
    <row r="494" spans="1:4" ht="27.75" customHeight="1" x14ac:dyDescent="0.25">
      <c r="A494" s="246" t="s">
        <v>4079</v>
      </c>
      <c r="B494" s="247" t="s">
        <v>4076</v>
      </c>
      <c r="C494" s="248">
        <v>3.9160548679700233</v>
      </c>
      <c r="D494" s="248">
        <v>5.1169783608141639</v>
      </c>
    </row>
    <row r="495" spans="1:4" ht="27.75" customHeight="1" x14ac:dyDescent="0.25">
      <c r="A495" s="246" t="s">
        <v>4080</v>
      </c>
      <c r="B495" s="247" t="s">
        <v>4081</v>
      </c>
      <c r="C495" s="248">
        <v>3.4565710967948737</v>
      </c>
      <c r="D495" s="248">
        <v>4.5008523949202131</v>
      </c>
    </row>
    <row r="496" spans="1:4" ht="27.75" customHeight="1" x14ac:dyDescent="0.25">
      <c r="A496" s="246" t="s">
        <v>4082</v>
      </c>
      <c r="B496" s="247" t="s">
        <v>4081</v>
      </c>
      <c r="C496" s="248">
        <v>3.4565710967948737</v>
      </c>
      <c r="D496" s="248">
        <v>4.5008523949202131</v>
      </c>
    </row>
    <row r="497" spans="1:4" ht="27.75" customHeight="1" x14ac:dyDescent="0.25">
      <c r="A497" s="246" t="s">
        <v>4083</v>
      </c>
      <c r="B497" s="247" t="s">
        <v>4081</v>
      </c>
      <c r="C497" s="248">
        <v>3.2581576501510594</v>
      </c>
      <c r="D497" s="248">
        <v>4.1457967535575984</v>
      </c>
    </row>
    <row r="498" spans="1:4" ht="27.75" customHeight="1" x14ac:dyDescent="0.25">
      <c r="A498" s="246" t="s">
        <v>4083</v>
      </c>
      <c r="B498" s="247" t="s">
        <v>4081</v>
      </c>
      <c r="C498" s="248">
        <v>3.2581576501510594</v>
      </c>
      <c r="D498" s="248">
        <v>4.1457967535575984</v>
      </c>
    </row>
    <row r="499" spans="1:4" ht="27.75" customHeight="1" x14ac:dyDescent="0.25">
      <c r="A499" s="246" t="s">
        <v>4084</v>
      </c>
      <c r="B499" s="247" t="s">
        <v>4085</v>
      </c>
      <c r="C499" s="248">
        <v>6.2030309108645172</v>
      </c>
      <c r="D499" s="248">
        <v>10.401041729328382</v>
      </c>
    </row>
    <row r="500" spans="1:4" ht="27.75" customHeight="1" x14ac:dyDescent="0.25">
      <c r="A500" s="246" t="s">
        <v>4086</v>
      </c>
      <c r="B500" s="247" t="s">
        <v>4085</v>
      </c>
      <c r="C500" s="248">
        <v>6.2030309108645172</v>
      </c>
      <c r="D500" s="248">
        <v>10.401041729328382</v>
      </c>
    </row>
    <row r="501" spans="1:4" ht="27.75" customHeight="1" x14ac:dyDescent="0.25">
      <c r="A501" s="246" t="s">
        <v>4087</v>
      </c>
      <c r="B501" s="247" t="s">
        <v>4088</v>
      </c>
      <c r="C501" s="248">
        <v>2.5480463674258282</v>
      </c>
      <c r="D501" s="248">
        <v>10.578569550009691</v>
      </c>
    </row>
    <row r="502" spans="1:4" ht="27.75" customHeight="1" x14ac:dyDescent="0.25">
      <c r="A502" s="246" t="s">
        <v>4089</v>
      </c>
      <c r="B502" s="247" t="s">
        <v>4090</v>
      </c>
      <c r="C502" s="248">
        <v>2.8300023179196701</v>
      </c>
      <c r="D502" s="248">
        <v>10.265285160572088</v>
      </c>
    </row>
    <row r="503" spans="1:4" ht="27.75" customHeight="1" x14ac:dyDescent="0.25">
      <c r="A503" s="246" t="s">
        <v>4091</v>
      </c>
      <c r="B503" s="247" t="s">
        <v>4090</v>
      </c>
      <c r="C503" s="248">
        <v>2.8300023179196701</v>
      </c>
      <c r="D503" s="248">
        <v>10.265285160572088</v>
      </c>
    </row>
    <row r="504" spans="1:4" ht="27.75" customHeight="1" x14ac:dyDescent="0.25">
      <c r="A504" s="246" t="s">
        <v>4092</v>
      </c>
      <c r="B504" s="247" t="s">
        <v>4090</v>
      </c>
      <c r="C504" s="248">
        <v>1.0442812981253395E-2</v>
      </c>
      <c r="D504" s="248">
        <v>7.4561684686149237</v>
      </c>
    </row>
    <row r="505" spans="1:4" ht="27.75" customHeight="1" x14ac:dyDescent="0.25">
      <c r="A505" s="246" t="s">
        <v>4093</v>
      </c>
      <c r="B505" s="247" t="s">
        <v>4094</v>
      </c>
      <c r="C505" s="248">
        <v>6.0150602772019557</v>
      </c>
      <c r="D505" s="248">
        <v>3.6236561044949283</v>
      </c>
    </row>
    <row r="506" spans="1:4" ht="27.75" customHeight="1" x14ac:dyDescent="0.25">
      <c r="A506" s="246" t="s">
        <v>4093</v>
      </c>
      <c r="B506" s="247" t="s">
        <v>4094</v>
      </c>
      <c r="C506" s="248">
        <v>6.0150602772019557</v>
      </c>
      <c r="D506" s="248">
        <v>3.6236561044949283</v>
      </c>
    </row>
    <row r="507" spans="1:4" ht="27.75" customHeight="1" x14ac:dyDescent="0.25">
      <c r="A507" s="246" t="s">
        <v>4095</v>
      </c>
      <c r="B507" s="247" t="s">
        <v>4094</v>
      </c>
      <c r="C507" s="248">
        <v>6.025503090183209</v>
      </c>
      <c r="D507" s="248">
        <v>3.6236561044949283</v>
      </c>
    </row>
    <row r="508" spans="1:4" ht="27.75" customHeight="1" x14ac:dyDescent="0.25">
      <c r="A508" s="246" t="s">
        <v>4095</v>
      </c>
      <c r="B508" s="247" t="s">
        <v>4094</v>
      </c>
      <c r="C508" s="248">
        <v>6.025503090183209</v>
      </c>
      <c r="D508" s="248">
        <v>3.6236561044949283</v>
      </c>
    </row>
    <row r="509" spans="1:4" ht="27.75" customHeight="1" x14ac:dyDescent="0.25">
      <c r="A509" s="246" t="s">
        <v>4096</v>
      </c>
      <c r="B509" s="247" t="s">
        <v>4097</v>
      </c>
      <c r="C509" s="248">
        <v>5.0543214829266434</v>
      </c>
      <c r="D509" s="248">
        <v>27.297513132996375</v>
      </c>
    </row>
    <row r="510" spans="1:4" ht="27.75" customHeight="1" x14ac:dyDescent="0.25">
      <c r="A510" s="246" t="s">
        <v>4098</v>
      </c>
      <c r="B510" s="247" t="s">
        <v>4097</v>
      </c>
      <c r="C510" s="248">
        <v>5.0543214829266434</v>
      </c>
      <c r="D510" s="248">
        <v>27.297513132996375</v>
      </c>
    </row>
    <row r="511" spans="1:4" ht="27.75" customHeight="1" x14ac:dyDescent="0.25">
      <c r="A511" s="246" t="s">
        <v>4099</v>
      </c>
      <c r="B511" s="247" t="s">
        <v>4100</v>
      </c>
      <c r="C511" s="248">
        <v>7.6650247282399917</v>
      </c>
      <c r="D511" s="248">
        <v>10.171299843740808</v>
      </c>
    </row>
    <row r="512" spans="1:4" ht="27.75" customHeight="1" x14ac:dyDescent="0.25">
      <c r="A512" s="246" t="s">
        <v>4099</v>
      </c>
      <c r="B512" s="247" t="s">
        <v>4100</v>
      </c>
      <c r="C512" s="248">
        <v>7.6650247282399917</v>
      </c>
      <c r="D512" s="248">
        <v>10.171299843740808</v>
      </c>
    </row>
    <row r="513" spans="1:4" ht="27.75" customHeight="1" x14ac:dyDescent="0.25">
      <c r="A513" s="246" t="s">
        <v>4101</v>
      </c>
      <c r="B513" s="247" t="s">
        <v>4100</v>
      </c>
      <c r="C513" s="248">
        <v>7.6650247282399917</v>
      </c>
      <c r="D513" s="248">
        <v>10.171299843740808</v>
      </c>
    </row>
    <row r="514" spans="1:4" ht="27.75" customHeight="1" x14ac:dyDescent="0.25">
      <c r="A514" s="246" t="s">
        <v>4101</v>
      </c>
      <c r="B514" s="247" t="s">
        <v>4100</v>
      </c>
      <c r="C514" s="248">
        <v>7.6650247282399917</v>
      </c>
      <c r="D514" s="248">
        <v>10.171299843740808</v>
      </c>
    </row>
    <row r="515" spans="1:4" ht="27.75" customHeight="1" x14ac:dyDescent="0.25">
      <c r="A515" s="246" t="s">
        <v>4102</v>
      </c>
      <c r="B515" s="247" t="s">
        <v>4100</v>
      </c>
      <c r="C515" s="248">
        <v>0.17752782068130774</v>
      </c>
      <c r="D515" s="248">
        <v>13.617428127554426</v>
      </c>
    </row>
    <row r="516" spans="1:4" ht="27.75" customHeight="1" x14ac:dyDescent="0.25">
      <c r="A516" s="246" t="s">
        <v>4103</v>
      </c>
      <c r="B516" s="247" t="s">
        <v>4104</v>
      </c>
      <c r="C516" s="248">
        <v>0</v>
      </c>
      <c r="D516" s="248">
        <v>10.171299843740808</v>
      </c>
    </row>
    <row r="517" spans="1:4" ht="27.75" customHeight="1" x14ac:dyDescent="0.25">
      <c r="A517" s="246" t="s">
        <v>4105</v>
      </c>
      <c r="B517" s="247" t="s">
        <v>4104</v>
      </c>
      <c r="C517" s="248">
        <v>0</v>
      </c>
      <c r="D517" s="248">
        <v>10.171299843740808</v>
      </c>
    </row>
    <row r="518" spans="1:4" ht="27.75" customHeight="1" x14ac:dyDescent="0.25">
      <c r="A518" s="246" t="s">
        <v>4106</v>
      </c>
      <c r="B518" s="247" t="s">
        <v>4104</v>
      </c>
      <c r="C518" s="248">
        <v>0</v>
      </c>
      <c r="D518" s="248">
        <v>10.171299843740808</v>
      </c>
    </row>
    <row r="519" spans="1:4" ht="27.75" customHeight="1" x14ac:dyDescent="0.25">
      <c r="A519" s="246" t="s">
        <v>4107</v>
      </c>
      <c r="B519" s="247" t="s">
        <v>4104</v>
      </c>
      <c r="C519" s="248">
        <v>0</v>
      </c>
      <c r="D519" s="248">
        <v>10.171299843740808</v>
      </c>
    </row>
    <row r="520" spans="1:4" ht="27.75" customHeight="1" x14ac:dyDescent="0.25">
      <c r="A520" s="246" t="s">
        <v>4108</v>
      </c>
      <c r="B520" s="247" t="s">
        <v>4109</v>
      </c>
      <c r="C520" s="248">
        <v>11.842149920741351</v>
      </c>
      <c r="D520" s="248">
        <v>4.7932511583953081</v>
      </c>
    </row>
    <row r="521" spans="1:4" ht="27.75" customHeight="1" x14ac:dyDescent="0.25">
      <c r="A521" s="246" t="s">
        <v>4108</v>
      </c>
      <c r="B521" s="247" t="s">
        <v>4109</v>
      </c>
      <c r="C521" s="248">
        <v>11.842149920741351</v>
      </c>
      <c r="D521" s="248">
        <v>4.7932511583953081</v>
      </c>
    </row>
    <row r="522" spans="1:4" ht="27.75" customHeight="1" x14ac:dyDescent="0.25">
      <c r="A522" s="246" t="s">
        <v>4110</v>
      </c>
      <c r="B522" s="247" t="s">
        <v>4109</v>
      </c>
      <c r="C522" s="248">
        <v>11.842149920741351</v>
      </c>
      <c r="D522" s="248">
        <v>4.7828083454140549</v>
      </c>
    </row>
    <row r="523" spans="1:4" ht="27.75" customHeight="1" x14ac:dyDescent="0.25">
      <c r="A523" s="246" t="s">
        <v>4110</v>
      </c>
      <c r="B523" s="247" t="s">
        <v>4109</v>
      </c>
      <c r="C523" s="248">
        <v>11.842149920741351</v>
      </c>
      <c r="D523" s="248">
        <v>4.7828083454140549</v>
      </c>
    </row>
    <row r="524" spans="1:4" ht="27.75" customHeight="1" x14ac:dyDescent="0.25">
      <c r="A524" s="246" t="s">
        <v>4111</v>
      </c>
      <c r="B524" s="247" t="s">
        <v>4109</v>
      </c>
      <c r="C524" s="248">
        <v>5.2214064906266983E-2</v>
      </c>
      <c r="D524" s="248">
        <v>10.651669240878462</v>
      </c>
    </row>
    <row r="525" spans="1:4" ht="27.75" customHeight="1" x14ac:dyDescent="0.25">
      <c r="A525" s="246" t="s">
        <v>4112</v>
      </c>
      <c r="B525" s="247" t="s">
        <v>4113</v>
      </c>
      <c r="C525" s="248">
        <v>0.15664219471880092</v>
      </c>
      <c r="D525" s="248">
        <v>9.325431992259281</v>
      </c>
    </row>
    <row r="526" spans="1:4" ht="27.75" customHeight="1" x14ac:dyDescent="0.25">
      <c r="A526" s="246" t="s">
        <v>4114</v>
      </c>
      <c r="B526" s="247" t="s">
        <v>4113</v>
      </c>
      <c r="C526" s="248">
        <v>0.15664219471880092</v>
      </c>
      <c r="D526" s="248">
        <v>9.325431992259281</v>
      </c>
    </row>
    <row r="527" spans="1:4" ht="27.75" customHeight="1" x14ac:dyDescent="0.25">
      <c r="A527" s="246" t="s">
        <v>4115</v>
      </c>
      <c r="B527" s="247" t="s">
        <v>4116</v>
      </c>
      <c r="C527" s="248">
        <v>3.0806298294697516</v>
      </c>
      <c r="D527" s="248">
        <v>7.6545819152587393</v>
      </c>
    </row>
    <row r="528" spans="1:4" ht="27.75" customHeight="1" x14ac:dyDescent="0.25">
      <c r="A528" s="246" t="s">
        <v>4117</v>
      </c>
      <c r="B528" s="247" t="s">
        <v>4116</v>
      </c>
      <c r="C528" s="248">
        <v>3.0806298294697516</v>
      </c>
      <c r="D528" s="248">
        <v>7.6545819152587393</v>
      </c>
    </row>
    <row r="529" spans="1:4" ht="27.75" customHeight="1" x14ac:dyDescent="0.25">
      <c r="A529" s="246" t="s">
        <v>4118</v>
      </c>
      <c r="B529" s="247" t="s">
        <v>4119</v>
      </c>
      <c r="C529" s="248">
        <v>4.1771251925013582E-2</v>
      </c>
      <c r="D529" s="248">
        <v>3.717641421326209</v>
      </c>
    </row>
    <row r="530" spans="1:4" ht="27.75" customHeight="1" x14ac:dyDescent="0.25">
      <c r="A530" s="246" t="s">
        <v>4120</v>
      </c>
      <c r="B530" s="247" t="s">
        <v>4119</v>
      </c>
      <c r="C530" s="248">
        <v>13.095287478491757</v>
      </c>
      <c r="D530" s="248">
        <v>0.41771251925013586</v>
      </c>
    </row>
    <row r="531" spans="1:4" ht="27.75" customHeight="1" x14ac:dyDescent="0.25">
      <c r="A531" s="246" t="s">
        <v>4120</v>
      </c>
      <c r="B531" s="247" t="s">
        <v>4119</v>
      </c>
      <c r="C531" s="248">
        <v>13.095287478491757</v>
      </c>
      <c r="D531" s="248">
        <v>0.41771251925013586</v>
      </c>
    </row>
    <row r="532" spans="1:4" ht="27.75" customHeight="1" x14ac:dyDescent="0.25">
      <c r="A532" s="246" t="s">
        <v>4121</v>
      </c>
      <c r="B532" s="247" t="s">
        <v>4122</v>
      </c>
      <c r="C532" s="248">
        <v>0.13575656875629413</v>
      </c>
      <c r="D532" s="248">
        <v>0.29239876347509508</v>
      </c>
    </row>
    <row r="533" spans="1:4" ht="27.75" customHeight="1" x14ac:dyDescent="0.25">
      <c r="A533" s="246" t="s">
        <v>4123</v>
      </c>
      <c r="B533" s="247" t="s">
        <v>4124</v>
      </c>
      <c r="C533" s="248">
        <v>9.2836607403342697</v>
      </c>
      <c r="D533" s="248">
        <v>6.2656877887520376E-2</v>
      </c>
    </row>
    <row r="534" spans="1:4" ht="27.75" customHeight="1" x14ac:dyDescent="0.25">
      <c r="A534" s="246" t="s">
        <v>4123</v>
      </c>
      <c r="B534" s="247" t="s">
        <v>4124</v>
      </c>
      <c r="C534" s="248">
        <v>9.2836607403342697</v>
      </c>
      <c r="D534" s="248">
        <v>6.2656877887520376E-2</v>
      </c>
    </row>
    <row r="535" spans="1:4" ht="27.75" customHeight="1" x14ac:dyDescent="0.25">
      <c r="A535" s="246" t="s">
        <v>4125</v>
      </c>
      <c r="B535" s="247" t="s">
        <v>4124</v>
      </c>
      <c r="C535" s="248">
        <v>9.711816072565659</v>
      </c>
      <c r="D535" s="248">
        <v>6.2656877887520376E-2</v>
      </c>
    </row>
    <row r="536" spans="1:4" ht="27.75" customHeight="1" x14ac:dyDescent="0.25">
      <c r="A536" s="246" t="s">
        <v>4125</v>
      </c>
      <c r="B536" s="247" t="s">
        <v>4124</v>
      </c>
      <c r="C536" s="248">
        <v>9.711816072565659</v>
      </c>
      <c r="D536" s="248">
        <v>6.2656877887520376E-2</v>
      </c>
    </row>
    <row r="537" spans="1:4" ht="27.75" customHeight="1" x14ac:dyDescent="0.25">
      <c r="A537" s="246" t="s">
        <v>4126</v>
      </c>
      <c r="B537" s="247" t="s">
        <v>4127</v>
      </c>
      <c r="C537" s="248">
        <v>1.9110347755693715</v>
      </c>
      <c r="D537" s="248">
        <v>3.9682689328762901</v>
      </c>
    </row>
    <row r="538" spans="1:4" ht="27.75" customHeight="1" x14ac:dyDescent="0.25">
      <c r="A538" s="246" t="s">
        <v>4128</v>
      </c>
      <c r="B538" s="247" t="s">
        <v>4127</v>
      </c>
      <c r="C538" s="248">
        <v>1.9110347755693715</v>
      </c>
      <c r="D538" s="248">
        <v>3.9682689328762901</v>
      </c>
    </row>
    <row r="539" spans="1:4" ht="27.75" customHeight="1" x14ac:dyDescent="0.25">
      <c r="A539" s="246" t="s">
        <v>4129</v>
      </c>
      <c r="B539" s="247" t="s">
        <v>4130</v>
      </c>
      <c r="C539" s="248">
        <v>0</v>
      </c>
      <c r="D539" s="248">
        <v>5.0960927348516565</v>
      </c>
    </row>
    <row r="540" spans="1:4" ht="27.75" customHeight="1" x14ac:dyDescent="0.25">
      <c r="A540" s="246" t="s">
        <v>4129</v>
      </c>
      <c r="B540" s="247" t="s">
        <v>4130</v>
      </c>
      <c r="C540" s="248">
        <v>0</v>
      </c>
      <c r="D540" s="248">
        <v>5.0960927348516565</v>
      </c>
    </row>
    <row r="541" spans="1:4" ht="27.75" customHeight="1" x14ac:dyDescent="0.25">
      <c r="A541" s="246" t="s">
        <v>4131</v>
      </c>
      <c r="B541" s="247" t="s">
        <v>4130</v>
      </c>
      <c r="C541" s="248">
        <v>4.6366089636765082</v>
      </c>
      <c r="D541" s="248">
        <v>0.83542503850027172</v>
      </c>
    </row>
    <row r="542" spans="1:4" ht="27.75" customHeight="1" x14ac:dyDescent="0.25">
      <c r="A542" s="246" t="s">
        <v>4132</v>
      </c>
      <c r="B542" s="247" t="s">
        <v>4130</v>
      </c>
      <c r="C542" s="248">
        <v>1.3888941265067016</v>
      </c>
      <c r="D542" s="248">
        <v>2.9031020087884438</v>
      </c>
    </row>
    <row r="543" spans="1:4" ht="27.75" customHeight="1" x14ac:dyDescent="0.25">
      <c r="A543" s="246" t="s">
        <v>4133</v>
      </c>
      <c r="B543" s="247" t="s">
        <v>4130</v>
      </c>
      <c r="C543" s="248">
        <v>1.3888941265067016</v>
      </c>
      <c r="D543" s="248">
        <v>2.9031020087884438</v>
      </c>
    </row>
    <row r="544" spans="1:4" ht="27.75" customHeight="1" x14ac:dyDescent="0.25">
      <c r="A544" s="246" t="s">
        <v>4134</v>
      </c>
      <c r="B544" s="247" t="s">
        <v>4135</v>
      </c>
      <c r="C544" s="248">
        <v>4.1771251925013582</v>
      </c>
      <c r="D544" s="248">
        <v>0.77276816061275122</v>
      </c>
    </row>
    <row r="545" spans="1:4" ht="27.75" customHeight="1" x14ac:dyDescent="0.25">
      <c r="A545" s="246" t="s">
        <v>4136</v>
      </c>
      <c r="B545" s="247" t="s">
        <v>4137</v>
      </c>
      <c r="C545" s="248">
        <v>6.2656877887520376E-2</v>
      </c>
      <c r="D545" s="248">
        <v>-0.62656877887520368</v>
      </c>
    </row>
    <row r="546" spans="1:4" ht="27.75" customHeight="1" x14ac:dyDescent="0.25">
      <c r="A546" s="246" t="s">
        <v>4138</v>
      </c>
      <c r="B546" s="247" t="s">
        <v>4139</v>
      </c>
      <c r="C546" s="248">
        <v>4.1771251925013582E-2</v>
      </c>
      <c r="D546" s="248">
        <v>0.5639119009876834</v>
      </c>
    </row>
    <row r="547" spans="1:4" ht="27.75" customHeight="1" x14ac:dyDescent="0.25">
      <c r="A547" s="246" t="s">
        <v>4140</v>
      </c>
      <c r="B547" s="247" t="s">
        <v>4141</v>
      </c>
      <c r="C547" s="248">
        <v>0.43859814521264257</v>
      </c>
      <c r="D547" s="248">
        <v>10.505469859140916</v>
      </c>
    </row>
    <row r="548" spans="1:4" ht="27.75" customHeight="1" x14ac:dyDescent="0.25">
      <c r="A548" s="246" t="s">
        <v>4142</v>
      </c>
      <c r="B548" s="247" t="s">
        <v>4141</v>
      </c>
      <c r="C548" s="248">
        <v>0.43859814521264257</v>
      </c>
      <c r="D548" s="248">
        <v>10.505469859140916</v>
      </c>
    </row>
    <row r="549" spans="1:4" ht="27.75" customHeight="1" x14ac:dyDescent="0.25">
      <c r="A549" s="246" t="s">
        <v>4143</v>
      </c>
      <c r="B549" s="247" t="s">
        <v>4144</v>
      </c>
      <c r="C549" s="248">
        <v>2.6315888712758557</v>
      </c>
      <c r="D549" s="248">
        <v>16.802486086836712</v>
      </c>
    </row>
    <row r="550" spans="1:4" ht="27.75" customHeight="1" x14ac:dyDescent="0.25">
      <c r="A550" s="246" t="s">
        <v>4145</v>
      </c>
      <c r="B550" s="247" t="s">
        <v>4144</v>
      </c>
      <c r="C550" s="248">
        <v>2.6315888712758557</v>
      </c>
      <c r="D550" s="248">
        <v>16.802486086836712</v>
      </c>
    </row>
    <row r="551" spans="1:4" ht="27.75" customHeight="1" x14ac:dyDescent="0.25">
      <c r="A551" s="246" t="s">
        <v>4146</v>
      </c>
      <c r="B551" s="247" t="s">
        <v>4147</v>
      </c>
      <c r="C551" s="248">
        <v>0.2401846985688281</v>
      </c>
      <c r="D551" s="248">
        <v>-6.2656877887520376E-2</v>
      </c>
    </row>
    <row r="552" spans="1:4" ht="27.75" customHeight="1" x14ac:dyDescent="0.25">
      <c r="A552" s="246" t="s">
        <v>4148</v>
      </c>
      <c r="B552" s="247" t="s">
        <v>4149</v>
      </c>
      <c r="C552" s="248">
        <v>5.4198199372705123</v>
      </c>
      <c r="D552" s="248">
        <v>10.307056412497101</v>
      </c>
    </row>
    <row r="553" spans="1:4" ht="27.75" customHeight="1" x14ac:dyDescent="0.25">
      <c r="A553" s="246" t="s">
        <v>4150</v>
      </c>
      <c r="B553" s="247" t="s">
        <v>4149</v>
      </c>
      <c r="C553" s="248">
        <v>5.4198199372705123</v>
      </c>
      <c r="D553" s="248">
        <v>10.307056412497101</v>
      </c>
    </row>
    <row r="554" spans="1:4" ht="27.75" customHeight="1" x14ac:dyDescent="0.25">
      <c r="A554" s="246" t="s">
        <v>4151</v>
      </c>
      <c r="B554" s="247" t="s">
        <v>4152</v>
      </c>
      <c r="C554" s="248">
        <v>7.9469806787338344</v>
      </c>
      <c r="D554" s="248">
        <v>13.074401852529251</v>
      </c>
    </row>
    <row r="555" spans="1:4" ht="27.75" customHeight="1" x14ac:dyDescent="0.25">
      <c r="A555" s="246" t="s">
        <v>4153</v>
      </c>
      <c r="B555" s="247" t="s">
        <v>4152</v>
      </c>
      <c r="C555" s="248">
        <v>7.9469806787338344</v>
      </c>
      <c r="D555" s="248">
        <v>13.074401852529251</v>
      </c>
    </row>
    <row r="556" spans="1:4" ht="27.75" customHeight="1" x14ac:dyDescent="0.25">
      <c r="A556" s="246" t="s">
        <v>4154</v>
      </c>
      <c r="B556" s="247" t="s">
        <v>4155</v>
      </c>
      <c r="C556" s="248">
        <v>5.8793037084456614</v>
      </c>
      <c r="D556" s="248">
        <v>5.8166468305581418</v>
      </c>
    </row>
    <row r="557" spans="1:4" ht="27.75" customHeight="1" x14ac:dyDescent="0.25">
      <c r="A557" s="246" t="s">
        <v>4156</v>
      </c>
      <c r="B557" s="247" t="s">
        <v>4157</v>
      </c>
      <c r="C557" s="248">
        <v>0.87719629042528513</v>
      </c>
      <c r="D557" s="248">
        <v>0.26107032453133489</v>
      </c>
    </row>
    <row r="558" spans="1:4" ht="27.75" customHeight="1" x14ac:dyDescent="0.25">
      <c r="A558" s="246" t="s">
        <v>4156</v>
      </c>
      <c r="B558" s="247" t="s">
        <v>4157</v>
      </c>
      <c r="C558" s="248">
        <v>0.87719629042528513</v>
      </c>
      <c r="D558" s="248">
        <v>0.26107032453133489</v>
      </c>
    </row>
    <row r="559" spans="1:4" ht="27.75" customHeight="1" x14ac:dyDescent="0.25">
      <c r="A559" s="246" t="s">
        <v>4156</v>
      </c>
      <c r="B559" s="247" t="s">
        <v>4157</v>
      </c>
      <c r="C559" s="248">
        <v>0.87719629042528513</v>
      </c>
      <c r="D559" s="248">
        <v>0.26107032453133489</v>
      </c>
    </row>
    <row r="560" spans="1:4" ht="27.75" customHeight="1" x14ac:dyDescent="0.25">
      <c r="A560" s="246" t="s">
        <v>4158</v>
      </c>
      <c r="B560" s="247" t="s">
        <v>4157</v>
      </c>
      <c r="C560" s="248">
        <v>-0.25062751155008151</v>
      </c>
      <c r="D560" s="248">
        <v>0.12531375577504075</v>
      </c>
    </row>
    <row r="561" spans="1:4" ht="27.75" customHeight="1" x14ac:dyDescent="0.25">
      <c r="A561" s="246" t="s">
        <v>4159</v>
      </c>
      <c r="B561" s="247" t="s">
        <v>4160</v>
      </c>
      <c r="C561" s="248">
        <v>6.0777171550894762</v>
      </c>
      <c r="D561" s="248">
        <v>8.0409659955651147</v>
      </c>
    </row>
    <row r="562" spans="1:4" ht="27.75" customHeight="1" x14ac:dyDescent="0.25">
      <c r="A562" s="246" t="s">
        <v>4161</v>
      </c>
      <c r="B562" s="247" t="s">
        <v>4160</v>
      </c>
      <c r="C562" s="248">
        <v>6.0777171550894762</v>
      </c>
      <c r="D562" s="248">
        <v>8.0409659955651147</v>
      </c>
    </row>
    <row r="563" spans="1:4" ht="27.75" customHeight="1" x14ac:dyDescent="0.25">
      <c r="A563" s="246" t="s">
        <v>4162</v>
      </c>
      <c r="B563" s="247" t="s">
        <v>4163</v>
      </c>
      <c r="C563" s="248">
        <v>0.20885625962506793</v>
      </c>
      <c r="D563" s="248">
        <v>11.998792115460152</v>
      </c>
    </row>
    <row r="564" spans="1:4" ht="27.75" customHeight="1" x14ac:dyDescent="0.25">
      <c r="A564" s="246" t="s">
        <v>4164</v>
      </c>
      <c r="B564" s="247" t="s">
        <v>4163</v>
      </c>
      <c r="C564" s="248">
        <v>0.20885625962506793</v>
      </c>
      <c r="D564" s="248">
        <v>11.998792115460152</v>
      </c>
    </row>
    <row r="565" spans="1:4" ht="27.75" customHeight="1" x14ac:dyDescent="0.25">
      <c r="A565" s="246" t="s">
        <v>4165</v>
      </c>
      <c r="B565" s="247" t="s">
        <v>4166</v>
      </c>
      <c r="C565" s="248">
        <v>-0.32372720241885528</v>
      </c>
      <c r="D565" s="248">
        <v>0.63701159185645706</v>
      </c>
    </row>
    <row r="566" spans="1:4" ht="27.75" customHeight="1" x14ac:dyDescent="0.25">
      <c r="A566" s="246" t="s">
        <v>4167</v>
      </c>
      <c r="B566" s="247" t="s">
        <v>4166</v>
      </c>
      <c r="C566" s="248">
        <v>-0.32372720241885528</v>
      </c>
      <c r="D566" s="248">
        <v>0.63701159185645706</v>
      </c>
    </row>
    <row r="567" spans="1:4" ht="27.75" customHeight="1" x14ac:dyDescent="0.25">
      <c r="A567" s="246" t="s">
        <v>4168</v>
      </c>
      <c r="B567" s="247" t="s">
        <v>4169</v>
      </c>
      <c r="C567" s="248">
        <v>0.78321097359400471</v>
      </c>
      <c r="D567" s="248">
        <v>4.1771251925013582E-2</v>
      </c>
    </row>
    <row r="568" spans="1:4" ht="27.75" customHeight="1" x14ac:dyDescent="0.25">
      <c r="A568" s="246" t="s">
        <v>4168</v>
      </c>
      <c r="B568" s="247" t="s">
        <v>4169</v>
      </c>
      <c r="C568" s="248">
        <v>0.78321097359400471</v>
      </c>
      <c r="D568" s="248">
        <v>4.1771251925013582E-2</v>
      </c>
    </row>
    <row r="569" spans="1:4" ht="27.75" customHeight="1" x14ac:dyDescent="0.25">
      <c r="A569" s="246" t="s">
        <v>4170</v>
      </c>
      <c r="B569" s="247" t="s">
        <v>4169</v>
      </c>
      <c r="C569" s="248">
        <v>0.78321097359400471</v>
      </c>
      <c r="D569" s="248">
        <v>4.1771251925013582E-2</v>
      </c>
    </row>
    <row r="570" spans="1:4" ht="27.75" customHeight="1" x14ac:dyDescent="0.25">
      <c r="A570" s="246" t="s">
        <v>4170</v>
      </c>
      <c r="B570" s="247" t="s">
        <v>4169</v>
      </c>
      <c r="C570" s="248">
        <v>0.78321097359400471</v>
      </c>
      <c r="D570" s="248">
        <v>4.1771251925013582E-2</v>
      </c>
    </row>
    <row r="571" spans="1:4" ht="27.75" customHeight="1" x14ac:dyDescent="0.25">
      <c r="A571" s="246" t="s">
        <v>4171</v>
      </c>
      <c r="B571" s="247" t="s">
        <v>4172</v>
      </c>
      <c r="C571" s="248">
        <v>1.6395216380567832</v>
      </c>
      <c r="D571" s="248">
        <v>0.79365378657525809</v>
      </c>
    </row>
    <row r="572" spans="1:4" ht="27.75" customHeight="1" x14ac:dyDescent="0.25">
      <c r="A572" s="246" t="s">
        <v>4171</v>
      </c>
      <c r="B572" s="247" t="s">
        <v>4172</v>
      </c>
      <c r="C572" s="248">
        <v>1.6395216380567832</v>
      </c>
      <c r="D572" s="248">
        <v>0.79365378657525809</v>
      </c>
    </row>
    <row r="573" spans="1:4" ht="27.75" customHeight="1" x14ac:dyDescent="0.25">
      <c r="A573" s="246" t="s">
        <v>4173</v>
      </c>
      <c r="B573" s="247" t="s">
        <v>4172</v>
      </c>
      <c r="C573" s="248">
        <v>1.7021785159443032</v>
      </c>
      <c r="D573" s="248">
        <v>0.79365378657525809</v>
      </c>
    </row>
    <row r="574" spans="1:4" ht="27.75" customHeight="1" x14ac:dyDescent="0.25">
      <c r="A574" s="246" t="s">
        <v>4174</v>
      </c>
      <c r="B574" s="247" t="s">
        <v>4175</v>
      </c>
      <c r="C574" s="248">
        <v>0</v>
      </c>
      <c r="D574" s="248">
        <v>1.2009234928441404</v>
      </c>
    </row>
    <row r="575" spans="1:4" ht="27.75" customHeight="1" x14ac:dyDescent="0.25">
      <c r="A575" s="246" t="s">
        <v>4176</v>
      </c>
      <c r="B575" s="247" t="s">
        <v>4175</v>
      </c>
      <c r="C575" s="248">
        <v>0</v>
      </c>
      <c r="D575" s="248">
        <v>1.2009234928441404</v>
      </c>
    </row>
    <row r="576" spans="1:4" ht="27.75" customHeight="1" x14ac:dyDescent="0.25">
      <c r="A576" s="246" t="s">
        <v>4177</v>
      </c>
      <c r="B576" s="247" t="s">
        <v>4175</v>
      </c>
      <c r="C576" s="248">
        <v>0</v>
      </c>
      <c r="D576" s="248">
        <v>1.1487094279378736</v>
      </c>
    </row>
    <row r="577" spans="1:4" ht="27.75" customHeight="1" x14ac:dyDescent="0.25">
      <c r="A577" s="246" t="s">
        <v>4177</v>
      </c>
      <c r="B577" s="247" t="s">
        <v>4175</v>
      </c>
      <c r="C577" s="248">
        <v>0</v>
      </c>
      <c r="D577" s="248">
        <v>1.1487094279378736</v>
      </c>
    </row>
    <row r="578" spans="1:4" ht="27.75" customHeight="1" x14ac:dyDescent="0.25">
      <c r="A578" s="246" t="s">
        <v>4178</v>
      </c>
      <c r="B578" s="247" t="s">
        <v>4175</v>
      </c>
      <c r="C578" s="248">
        <v>0</v>
      </c>
      <c r="D578" s="248">
        <v>1.1487094279378736</v>
      </c>
    </row>
    <row r="579" spans="1:4" ht="27.75" customHeight="1" x14ac:dyDescent="0.25">
      <c r="A579" s="246" t="s">
        <v>4178</v>
      </c>
      <c r="B579" s="247" t="s">
        <v>4175</v>
      </c>
      <c r="C579" s="248">
        <v>0</v>
      </c>
      <c r="D579" s="248">
        <v>1.1487094279378736</v>
      </c>
    </row>
    <row r="580" spans="1:4" ht="27.75" customHeight="1" x14ac:dyDescent="0.25">
      <c r="A580" s="246" t="s">
        <v>4179</v>
      </c>
      <c r="B580" s="247" t="s">
        <v>4175</v>
      </c>
      <c r="C580" s="248">
        <v>0</v>
      </c>
      <c r="D580" s="248">
        <v>1.1487094279378736</v>
      </c>
    </row>
    <row r="581" spans="1:4" ht="27.75" customHeight="1" x14ac:dyDescent="0.25">
      <c r="A581" s="246" t="s">
        <v>4179</v>
      </c>
      <c r="B581" s="247" t="s">
        <v>4175</v>
      </c>
      <c r="C581" s="248">
        <v>0</v>
      </c>
      <c r="D581" s="248">
        <v>1.1487094279378736</v>
      </c>
    </row>
    <row r="582" spans="1:4" ht="27.75" customHeight="1" x14ac:dyDescent="0.25">
      <c r="A582" s="246" t="s">
        <v>4180</v>
      </c>
      <c r="B582" s="247" t="s">
        <v>4181</v>
      </c>
      <c r="C582" s="248">
        <v>1.4202225654504619</v>
      </c>
      <c r="D582" s="248">
        <v>9.5656166908281097</v>
      </c>
    </row>
    <row r="583" spans="1:4" ht="27.75" customHeight="1" x14ac:dyDescent="0.25">
      <c r="A583" s="246" t="s">
        <v>4182</v>
      </c>
      <c r="B583" s="247" t="s">
        <v>4181</v>
      </c>
      <c r="C583" s="248">
        <v>1.4202225654504619</v>
      </c>
      <c r="D583" s="248">
        <v>9.5656166908281097</v>
      </c>
    </row>
    <row r="584" spans="1:4" ht="27.75" customHeight="1" x14ac:dyDescent="0.25">
      <c r="A584" s="246" t="s">
        <v>4183</v>
      </c>
      <c r="B584" s="247" t="s">
        <v>4184</v>
      </c>
      <c r="C584" s="248">
        <v>3.1641723333197787</v>
      </c>
      <c r="D584" s="248">
        <v>2.2556476039507336</v>
      </c>
    </row>
    <row r="585" spans="1:4" ht="27.75" customHeight="1" x14ac:dyDescent="0.25">
      <c r="A585" s="246" t="s">
        <v>4183</v>
      </c>
      <c r="B585" s="247" t="s">
        <v>4184</v>
      </c>
      <c r="C585" s="248">
        <v>3.1641723333197787</v>
      </c>
      <c r="D585" s="248">
        <v>2.2556476039507336</v>
      </c>
    </row>
    <row r="586" spans="1:4" ht="27.75" customHeight="1" x14ac:dyDescent="0.25">
      <c r="A586" s="246" t="s">
        <v>4185</v>
      </c>
      <c r="B586" s="247" t="s">
        <v>4184</v>
      </c>
      <c r="C586" s="248">
        <v>2.2556476039507336</v>
      </c>
      <c r="D586" s="248">
        <v>5.5869049449705663</v>
      </c>
    </row>
    <row r="587" spans="1:4" ht="27.75" customHeight="1" x14ac:dyDescent="0.25">
      <c r="A587" s="246" t="s">
        <v>4186</v>
      </c>
      <c r="B587" s="247" t="s">
        <v>4187</v>
      </c>
      <c r="C587" s="248">
        <v>3.1641723333197787</v>
      </c>
      <c r="D587" s="248">
        <v>2.2556476039507336</v>
      </c>
    </row>
    <row r="588" spans="1:4" ht="27.75" customHeight="1" x14ac:dyDescent="0.25">
      <c r="A588" s="246" t="s">
        <v>4186</v>
      </c>
      <c r="B588" s="247" t="s">
        <v>4187</v>
      </c>
      <c r="C588" s="248">
        <v>3.1641723333197787</v>
      </c>
      <c r="D588" s="248">
        <v>2.2556476039507336</v>
      </c>
    </row>
    <row r="589" spans="1:4" ht="27.75" customHeight="1" x14ac:dyDescent="0.25">
      <c r="A589" s="246" t="s">
        <v>4188</v>
      </c>
      <c r="B589" s="247" t="s">
        <v>4187</v>
      </c>
      <c r="C589" s="248">
        <v>2.2556476039507336</v>
      </c>
      <c r="D589" s="248">
        <v>5.5869049449705663</v>
      </c>
    </row>
    <row r="590" spans="1:4" ht="27.75" customHeight="1" x14ac:dyDescent="0.25">
      <c r="A590" s="246" t="s">
        <v>4189</v>
      </c>
      <c r="B590" s="247" t="s">
        <v>4190</v>
      </c>
      <c r="C590" s="248">
        <v>3.7907411121949823</v>
      </c>
      <c r="D590" s="248">
        <v>2.2556476039507336</v>
      </c>
    </row>
    <row r="591" spans="1:4" ht="27.75" customHeight="1" x14ac:dyDescent="0.25">
      <c r="A591" s="246" t="s">
        <v>4189</v>
      </c>
      <c r="B591" s="247" t="s">
        <v>4190</v>
      </c>
      <c r="C591" s="248">
        <v>3.7907411121949823</v>
      </c>
      <c r="D591" s="248">
        <v>2.2556476039507336</v>
      </c>
    </row>
    <row r="592" spans="1:4" ht="27.75" customHeight="1" x14ac:dyDescent="0.25">
      <c r="A592" s="246" t="s">
        <v>4191</v>
      </c>
      <c r="B592" s="247" t="s">
        <v>4190</v>
      </c>
      <c r="C592" s="248">
        <v>3.7907411121949823</v>
      </c>
      <c r="D592" s="248">
        <v>2.2556476039507336</v>
      </c>
    </row>
    <row r="593" spans="1:4" ht="27.75" customHeight="1" x14ac:dyDescent="0.25">
      <c r="A593" s="246" t="s">
        <v>4191</v>
      </c>
      <c r="B593" s="247" t="s">
        <v>4190</v>
      </c>
      <c r="C593" s="248">
        <v>3.7907411121949823</v>
      </c>
      <c r="D593" s="248">
        <v>2.2556476039507336</v>
      </c>
    </row>
    <row r="594" spans="1:4" ht="27.75" customHeight="1" x14ac:dyDescent="0.25">
      <c r="A594" s="246" t="s">
        <v>4192</v>
      </c>
      <c r="B594" s="247" t="s">
        <v>4190</v>
      </c>
      <c r="C594" s="248">
        <v>2.9135448217696975</v>
      </c>
      <c r="D594" s="248">
        <v>6.2552449757707844</v>
      </c>
    </row>
    <row r="595" spans="1:4" ht="27.75" customHeight="1" x14ac:dyDescent="0.25">
      <c r="A595" s="246" t="s">
        <v>4193</v>
      </c>
      <c r="B595" s="247" t="s">
        <v>4190</v>
      </c>
      <c r="C595" s="248">
        <v>2.9135448217696975</v>
      </c>
      <c r="D595" s="248">
        <v>6.2552449757707844</v>
      </c>
    </row>
    <row r="596" spans="1:4" ht="27.75" customHeight="1" x14ac:dyDescent="0.25">
      <c r="A596" s="246" t="s">
        <v>4194</v>
      </c>
      <c r="B596" s="247" t="s">
        <v>4195</v>
      </c>
      <c r="C596" s="248">
        <v>5.9210749603706754</v>
      </c>
      <c r="D596" s="248">
        <v>4.4590811429951991</v>
      </c>
    </row>
    <row r="597" spans="1:4" ht="27.75" customHeight="1" x14ac:dyDescent="0.25">
      <c r="A597" s="246" t="s">
        <v>4196</v>
      </c>
      <c r="B597" s="247" t="s">
        <v>4195</v>
      </c>
      <c r="C597" s="248">
        <v>5.9210749603706754</v>
      </c>
      <c r="D597" s="248">
        <v>4.4590811429951991</v>
      </c>
    </row>
    <row r="598" spans="1:4" ht="27.75" customHeight="1" x14ac:dyDescent="0.25">
      <c r="A598" s="246" t="s">
        <v>4197</v>
      </c>
      <c r="B598" s="247" t="s">
        <v>4195</v>
      </c>
      <c r="C598" s="248">
        <v>7.309969086877377E-2</v>
      </c>
      <c r="D598" s="248">
        <v>1.8379350847005975</v>
      </c>
    </row>
    <row r="599" spans="1:4" ht="27.75" customHeight="1" x14ac:dyDescent="0.25">
      <c r="A599" s="246" t="s">
        <v>4198</v>
      </c>
      <c r="B599" s="247" t="s">
        <v>4199</v>
      </c>
      <c r="C599" s="248">
        <v>8.6988632133840778</v>
      </c>
      <c r="D599" s="248">
        <v>10.213071095665819</v>
      </c>
    </row>
    <row r="600" spans="1:4" ht="27.75" customHeight="1" x14ac:dyDescent="0.25">
      <c r="A600" s="246" t="s">
        <v>4198</v>
      </c>
      <c r="B600" s="247" t="s">
        <v>4199</v>
      </c>
      <c r="C600" s="248">
        <v>8.6988632133840778</v>
      </c>
      <c r="D600" s="248">
        <v>10.213071095665819</v>
      </c>
    </row>
    <row r="601" spans="1:4" ht="27.75" customHeight="1" x14ac:dyDescent="0.25">
      <c r="A601" s="246" t="s">
        <v>4200</v>
      </c>
      <c r="B601" s="247" t="s">
        <v>4199</v>
      </c>
      <c r="C601" s="248">
        <v>8.6988632133840778</v>
      </c>
      <c r="D601" s="248">
        <v>10.213071095665819</v>
      </c>
    </row>
    <row r="602" spans="1:4" ht="27.75" customHeight="1" x14ac:dyDescent="0.25">
      <c r="A602" s="246" t="s">
        <v>4200</v>
      </c>
      <c r="B602" s="247" t="s">
        <v>4199</v>
      </c>
      <c r="C602" s="248">
        <v>8.6988632133840778</v>
      </c>
      <c r="D602" s="248">
        <v>10.213071095665819</v>
      </c>
    </row>
    <row r="603" spans="1:4" ht="27.75" customHeight="1" x14ac:dyDescent="0.25">
      <c r="A603" s="246" t="s">
        <v>4201</v>
      </c>
      <c r="B603" s="247" t="s">
        <v>4199</v>
      </c>
      <c r="C603" s="248">
        <v>4.7723655324328016</v>
      </c>
      <c r="D603" s="248">
        <v>15.309163830517479</v>
      </c>
    </row>
    <row r="604" spans="1:4" ht="27.75" customHeight="1" x14ac:dyDescent="0.25">
      <c r="A604" s="246" t="s">
        <v>4202</v>
      </c>
      <c r="B604" s="247" t="s">
        <v>4199</v>
      </c>
      <c r="C604" s="248">
        <v>4.7723655324328016</v>
      </c>
      <c r="D604" s="248">
        <v>15.309163830517479</v>
      </c>
    </row>
    <row r="605" spans="1:4" ht="27.75" customHeight="1" x14ac:dyDescent="0.25">
      <c r="A605" s="246" t="s">
        <v>4203</v>
      </c>
      <c r="B605" s="247" t="s">
        <v>4204</v>
      </c>
      <c r="C605" s="248">
        <v>3.1328438943760188E-2</v>
      </c>
      <c r="D605" s="248">
        <v>12.813331527997915</v>
      </c>
    </row>
    <row r="606" spans="1:4" ht="27.75" customHeight="1" x14ac:dyDescent="0.25">
      <c r="A606" s="246" t="s">
        <v>4205</v>
      </c>
      <c r="B606" s="247" t="s">
        <v>4206</v>
      </c>
      <c r="C606" s="248">
        <v>3.1328438943760188E-2</v>
      </c>
      <c r="D606" s="248">
        <v>12.813331527997915</v>
      </c>
    </row>
    <row r="607" spans="1:4" ht="27.75" customHeight="1" x14ac:dyDescent="0.25">
      <c r="A607" s="246" t="s">
        <v>4207</v>
      </c>
      <c r="B607" s="247" t="s">
        <v>4208</v>
      </c>
      <c r="C607" s="248">
        <v>0.50125502310016301</v>
      </c>
      <c r="D607" s="248">
        <v>1.4619938173754752</v>
      </c>
    </row>
    <row r="608" spans="1:4" ht="27.75" customHeight="1" x14ac:dyDescent="0.25">
      <c r="A608" s="246" t="s">
        <v>4209</v>
      </c>
      <c r="B608" s="247" t="s">
        <v>4208</v>
      </c>
      <c r="C608" s="248">
        <v>0.50125502310016301</v>
      </c>
      <c r="D608" s="248">
        <v>1.4619938173754752</v>
      </c>
    </row>
    <row r="609" spans="1:4" ht="27.75" customHeight="1" x14ac:dyDescent="0.25">
      <c r="A609" s="246" t="s">
        <v>4210</v>
      </c>
      <c r="B609" s="247" t="s">
        <v>4211</v>
      </c>
      <c r="C609" s="248">
        <v>2.558489180407082</v>
      </c>
      <c r="D609" s="248">
        <v>4.2606676963513852</v>
      </c>
    </row>
    <row r="610" spans="1:4" ht="27.75" customHeight="1" x14ac:dyDescent="0.25">
      <c r="A610" s="246" t="s">
        <v>4212</v>
      </c>
      <c r="B610" s="247" t="s">
        <v>4211</v>
      </c>
      <c r="C610" s="248">
        <v>2.558489180407082</v>
      </c>
      <c r="D610" s="248">
        <v>4.2606676963513852</v>
      </c>
    </row>
    <row r="611" spans="1:4" ht="27.75" customHeight="1" x14ac:dyDescent="0.25">
      <c r="A611" s="246" t="s">
        <v>4213</v>
      </c>
      <c r="B611" s="247" t="s">
        <v>4214</v>
      </c>
      <c r="C611" s="248">
        <v>1.5037650693004889</v>
      </c>
      <c r="D611" s="248">
        <v>2.2347619779882266</v>
      </c>
    </row>
    <row r="612" spans="1:4" ht="27.75" customHeight="1" x14ac:dyDescent="0.25">
      <c r="A612" s="246" t="s">
        <v>4213</v>
      </c>
      <c r="B612" s="247" t="s">
        <v>4214</v>
      </c>
      <c r="C612" s="248">
        <v>1.5037650693004889</v>
      </c>
      <c r="D612" s="248">
        <v>2.2347619779882266</v>
      </c>
    </row>
    <row r="613" spans="1:4" ht="27.75" customHeight="1" x14ac:dyDescent="0.25">
      <c r="A613" s="246" t="s">
        <v>4215</v>
      </c>
      <c r="B613" s="247" t="s">
        <v>4214</v>
      </c>
      <c r="C613" s="248">
        <v>1.5037650693004889</v>
      </c>
      <c r="D613" s="248">
        <v>2.2347619779882266</v>
      </c>
    </row>
    <row r="614" spans="1:4" ht="27.75" customHeight="1" x14ac:dyDescent="0.25">
      <c r="A614" s="246" t="s">
        <v>4215</v>
      </c>
      <c r="B614" s="247" t="s">
        <v>4214</v>
      </c>
      <c r="C614" s="248">
        <v>1.5037650693004889</v>
      </c>
      <c r="D614" s="248">
        <v>2.2347619779882266</v>
      </c>
    </row>
    <row r="615" spans="1:4" ht="27.75" customHeight="1" x14ac:dyDescent="0.25">
      <c r="A615" s="246" t="s">
        <v>4216</v>
      </c>
      <c r="B615" s="247" t="s">
        <v>4217</v>
      </c>
      <c r="C615" s="248">
        <v>3.2686004631323127</v>
      </c>
      <c r="D615" s="248">
        <v>4.2606676963513852</v>
      </c>
    </row>
    <row r="616" spans="1:4" ht="27.75" customHeight="1" x14ac:dyDescent="0.25">
      <c r="A616" s="246" t="s">
        <v>4218</v>
      </c>
      <c r="B616" s="247" t="s">
        <v>4217</v>
      </c>
      <c r="C616" s="248">
        <v>3.2686004631323127</v>
      </c>
      <c r="D616" s="248">
        <v>4.2606676963513852</v>
      </c>
    </row>
    <row r="617" spans="1:4" ht="27.75" customHeight="1" x14ac:dyDescent="0.25">
      <c r="A617" s="246" t="s">
        <v>4219</v>
      </c>
      <c r="B617" s="247" t="s">
        <v>4220</v>
      </c>
      <c r="C617" s="248">
        <v>1.1278238019753668</v>
      </c>
      <c r="D617" s="248">
        <v>1.1800378668816336</v>
      </c>
    </row>
    <row r="618" spans="1:4" ht="27.75" customHeight="1" x14ac:dyDescent="0.25">
      <c r="A618" s="246" t="s">
        <v>4221</v>
      </c>
      <c r="B618" s="247" t="s">
        <v>4220</v>
      </c>
      <c r="C618" s="248">
        <v>1.1278238019753668</v>
      </c>
      <c r="D618" s="248">
        <v>1.1800378668816336</v>
      </c>
    </row>
    <row r="619" spans="1:4" ht="27.75" customHeight="1" x14ac:dyDescent="0.25">
      <c r="A619" s="246" t="s">
        <v>4222</v>
      </c>
      <c r="B619" s="247" t="s">
        <v>4223</v>
      </c>
      <c r="C619" s="248">
        <v>2.2034335390444664</v>
      </c>
      <c r="D619" s="248">
        <v>8.7301916523278376</v>
      </c>
    </row>
    <row r="620" spans="1:4" ht="27.75" customHeight="1" x14ac:dyDescent="0.25">
      <c r="A620" s="246" t="s">
        <v>4224</v>
      </c>
      <c r="B620" s="247" t="s">
        <v>4223</v>
      </c>
      <c r="C620" s="248">
        <v>2.2034335390444664</v>
      </c>
      <c r="D620" s="248">
        <v>8.7301916523278376</v>
      </c>
    </row>
    <row r="621" spans="1:4" ht="27.75" customHeight="1" x14ac:dyDescent="0.25">
      <c r="A621" s="246" t="s">
        <v>4225</v>
      </c>
      <c r="B621" s="247" t="s">
        <v>4223</v>
      </c>
      <c r="C621" s="248">
        <v>13.993369394879551</v>
      </c>
      <c r="D621" s="248">
        <v>1.4515510043942219</v>
      </c>
    </row>
    <row r="622" spans="1:4" ht="27.75" customHeight="1" x14ac:dyDescent="0.25">
      <c r="A622" s="246" t="s">
        <v>4225</v>
      </c>
      <c r="B622" s="247" t="s">
        <v>4223</v>
      </c>
      <c r="C622" s="248">
        <v>13.993369394879551</v>
      </c>
      <c r="D622" s="248">
        <v>1.4515510043942219</v>
      </c>
    </row>
    <row r="623" spans="1:4" ht="27.75" customHeight="1" x14ac:dyDescent="0.25">
      <c r="A623" s="246" t="s">
        <v>4226</v>
      </c>
      <c r="B623" s="247" t="s">
        <v>4223</v>
      </c>
      <c r="C623" s="248">
        <v>13.993369394879551</v>
      </c>
      <c r="D623" s="248">
        <v>1.4515510043942219</v>
      </c>
    </row>
    <row r="624" spans="1:4" ht="27.75" customHeight="1" x14ac:dyDescent="0.25">
      <c r="A624" s="246" t="s">
        <v>4226</v>
      </c>
      <c r="B624" s="247" t="s">
        <v>4223</v>
      </c>
      <c r="C624" s="248">
        <v>13.993369394879551</v>
      </c>
      <c r="D624" s="248">
        <v>1.4515510043942219</v>
      </c>
    </row>
    <row r="625" spans="1:4" ht="27.75" customHeight="1" x14ac:dyDescent="0.25">
      <c r="A625" s="246" t="s">
        <v>4227</v>
      </c>
      <c r="B625" s="247" t="s">
        <v>4228</v>
      </c>
      <c r="C625" s="248">
        <v>0.27151313751258827</v>
      </c>
      <c r="D625" s="248">
        <v>1.2531375577504074</v>
      </c>
    </row>
    <row r="626" spans="1:4" ht="27.75" customHeight="1" x14ac:dyDescent="0.25">
      <c r="A626" s="246" t="s">
        <v>4229</v>
      </c>
      <c r="B626" s="247" t="s">
        <v>4228</v>
      </c>
      <c r="C626" s="248">
        <v>0.27151313751258827</v>
      </c>
      <c r="D626" s="248">
        <v>1.2531375577504074</v>
      </c>
    </row>
    <row r="627" spans="1:4" ht="27.75" customHeight="1" x14ac:dyDescent="0.25">
      <c r="A627" s="246" t="s">
        <v>4230</v>
      </c>
      <c r="B627" s="247" t="s">
        <v>4231</v>
      </c>
      <c r="C627" s="248">
        <v>3.0075301386009778</v>
      </c>
      <c r="D627" s="248">
        <v>0.22974188558757469</v>
      </c>
    </row>
    <row r="628" spans="1:4" ht="27.75" customHeight="1" x14ac:dyDescent="0.25">
      <c r="A628" s="246" t="s">
        <v>4232</v>
      </c>
      <c r="B628" s="247" t="s">
        <v>4233</v>
      </c>
      <c r="C628" s="248">
        <v>3.0075301386009778</v>
      </c>
      <c r="D628" s="248">
        <v>0.22974188558757469</v>
      </c>
    </row>
    <row r="629" spans="1:4" ht="27.75" customHeight="1" x14ac:dyDescent="0.25">
      <c r="A629" s="246" t="s">
        <v>4234</v>
      </c>
      <c r="B629" s="247" t="s">
        <v>4235</v>
      </c>
      <c r="C629" s="248">
        <v>3.0075301386009778</v>
      </c>
      <c r="D629" s="248">
        <v>0.22974188558757469</v>
      </c>
    </row>
    <row r="630" spans="1:4" ht="27.75" customHeight="1" x14ac:dyDescent="0.25">
      <c r="A630" s="246" t="s">
        <v>4236</v>
      </c>
      <c r="B630" s="247" t="s">
        <v>4237</v>
      </c>
      <c r="C630" s="248">
        <v>3.9160548679700233</v>
      </c>
      <c r="D630" s="248">
        <v>3.1432867073572717</v>
      </c>
    </row>
    <row r="631" spans="1:4" ht="27.75" customHeight="1" x14ac:dyDescent="0.25">
      <c r="A631" s="246" t="s">
        <v>4238</v>
      </c>
      <c r="B631" s="247" t="s">
        <v>4237</v>
      </c>
      <c r="C631" s="248">
        <v>3.9160548679700233</v>
      </c>
      <c r="D631" s="248">
        <v>3.1432867073572717</v>
      </c>
    </row>
    <row r="632" spans="1:4" ht="27.75" customHeight="1" x14ac:dyDescent="0.25">
      <c r="A632" s="246" t="s">
        <v>4239</v>
      </c>
      <c r="B632" s="247" t="s">
        <v>4240</v>
      </c>
      <c r="C632" s="248">
        <v>7.7276816061275131</v>
      </c>
      <c r="D632" s="248">
        <v>0.76232534763149784</v>
      </c>
    </row>
    <row r="633" spans="1:4" ht="27.75" customHeight="1" x14ac:dyDescent="0.25">
      <c r="A633" s="246" t="s">
        <v>4241</v>
      </c>
      <c r="B633" s="247" t="s">
        <v>4242</v>
      </c>
      <c r="C633" s="248">
        <v>0</v>
      </c>
      <c r="D633" s="248">
        <v>0.88763910340653862</v>
      </c>
    </row>
    <row r="634" spans="1:4" ht="27.75" customHeight="1" x14ac:dyDescent="0.25">
      <c r="A634" s="246" t="s">
        <v>4243</v>
      </c>
      <c r="B634" s="247" t="s">
        <v>4244</v>
      </c>
      <c r="C634" s="248">
        <v>7.1533268921585753</v>
      </c>
      <c r="D634" s="248">
        <v>0.53258346204392315</v>
      </c>
    </row>
    <row r="635" spans="1:4" ht="27.75" customHeight="1" x14ac:dyDescent="0.25">
      <c r="A635" s="246" t="s">
        <v>4245</v>
      </c>
      <c r="B635" s="247" t="s">
        <v>4244</v>
      </c>
      <c r="C635" s="248">
        <v>7.1533268921585753</v>
      </c>
      <c r="D635" s="248">
        <v>0.53258346204392315</v>
      </c>
    </row>
    <row r="636" spans="1:4" ht="27.75" customHeight="1" x14ac:dyDescent="0.25">
      <c r="A636" s="246" t="s">
        <v>4246</v>
      </c>
      <c r="B636" s="247" t="s">
        <v>4244</v>
      </c>
      <c r="C636" s="248">
        <v>0.13575656875629413</v>
      </c>
      <c r="D636" s="248">
        <v>0.29239876347509508</v>
      </c>
    </row>
    <row r="637" spans="1:4" ht="27.75" customHeight="1" x14ac:dyDescent="0.25">
      <c r="A637" s="246" t="s">
        <v>4246</v>
      </c>
      <c r="B637" s="247" t="s">
        <v>4244</v>
      </c>
      <c r="C637" s="248">
        <v>0.13575656875629413</v>
      </c>
      <c r="D637" s="248">
        <v>0.29239876347509508</v>
      </c>
    </row>
    <row r="638" spans="1:4" ht="27.75" customHeight="1" x14ac:dyDescent="0.25">
      <c r="A638" s="246" t="s">
        <v>4247</v>
      </c>
      <c r="B638" s="247" t="s">
        <v>4244</v>
      </c>
      <c r="C638" s="248">
        <v>0.13575656875629413</v>
      </c>
      <c r="D638" s="248">
        <v>0.29239876347509508</v>
      </c>
    </row>
    <row r="639" spans="1:4" ht="27.75" customHeight="1" x14ac:dyDescent="0.25">
      <c r="A639" s="246" t="s">
        <v>4247</v>
      </c>
      <c r="B639" s="247" t="s">
        <v>4244</v>
      </c>
      <c r="C639" s="248">
        <v>0.13575656875629413</v>
      </c>
      <c r="D639" s="248">
        <v>0.29239876347509508</v>
      </c>
    </row>
    <row r="640" spans="1:4" ht="27.75" customHeight="1" x14ac:dyDescent="0.25">
      <c r="A640" s="246" t="s">
        <v>4248</v>
      </c>
      <c r="B640" s="247" t="s">
        <v>4249</v>
      </c>
      <c r="C640" s="248">
        <v>7.2890834609148705</v>
      </c>
      <c r="D640" s="248">
        <v>3.6236561044949283</v>
      </c>
    </row>
    <row r="641" spans="1:4" ht="27.75" customHeight="1" x14ac:dyDescent="0.25">
      <c r="A641" s="246" t="s">
        <v>4250</v>
      </c>
      <c r="B641" s="247" t="s">
        <v>4251</v>
      </c>
      <c r="C641" s="248">
        <v>0.79365378657525809</v>
      </c>
      <c r="D641" s="248">
        <v>3.0493013905259914</v>
      </c>
    </row>
    <row r="642" spans="1:4" ht="27.75" customHeight="1" x14ac:dyDescent="0.25">
      <c r="A642" s="246" t="s">
        <v>4252</v>
      </c>
      <c r="B642" s="247" t="s">
        <v>4251</v>
      </c>
      <c r="C642" s="248">
        <v>0.79365378657525809</v>
      </c>
      <c r="D642" s="248">
        <v>3.0493013905259914</v>
      </c>
    </row>
    <row r="643" spans="1:4" ht="27.75" customHeight="1" x14ac:dyDescent="0.25">
      <c r="A643" s="246" t="s">
        <v>4253</v>
      </c>
      <c r="B643" s="247" t="s">
        <v>4251</v>
      </c>
      <c r="C643" s="248">
        <v>1.9423632145131315</v>
      </c>
      <c r="D643" s="248">
        <v>0.64745440483771055</v>
      </c>
    </row>
    <row r="644" spans="1:4" ht="27.75" customHeight="1" x14ac:dyDescent="0.25">
      <c r="A644" s="246" t="s">
        <v>4253</v>
      </c>
      <c r="B644" s="247" t="s">
        <v>4251</v>
      </c>
      <c r="C644" s="248">
        <v>1.9423632145131315</v>
      </c>
      <c r="D644" s="248">
        <v>0.64745440483771055</v>
      </c>
    </row>
    <row r="645" spans="1:4" ht="27.75" customHeight="1" x14ac:dyDescent="0.25">
      <c r="A645" s="246" t="s">
        <v>4254</v>
      </c>
      <c r="B645" s="247" t="s">
        <v>4251</v>
      </c>
      <c r="C645" s="248">
        <v>1.9423632145131315</v>
      </c>
      <c r="D645" s="248">
        <v>0.64745440483771055</v>
      </c>
    </row>
    <row r="646" spans="1:4" ht="27.75" customHeight="1" x14ac:dyDescent="0.25">
      <c r="A646" s="246" t="s">
        <v>4254</v>
      </c>
      <c r="B646" s="247" t="s">
        <v>4251</v>
      </c>
      <c r="C646" s="248">
        <v>1.9423632145131315</v>
      </c>
      <c r="D646" s="248">
        <v>0.64745440483771055</v>
      </c>
    </row>
    <row r="647" spans="1:4" ht="27.75" customHeight="1" x14ac:dyDescent="0.25">
      <c r="A647" s="246" t="s">
        <v>4255</v>
      </c>
      <c r="B647" s="247" t="s">
        <v>4256</v>
      </c>
      <c r="C647" s="248" t="e">
        <v>#N/A</v>
      </c>
      <c r="D647" s="248" t="e">
        <v>#N/A</v>
      </c>
    </row>
    <row r="648" spans="1:4" ht="27.75" customHeight="1" x14ac:dyDescent="0.25">
      <c r="A648" s="246" t="s">
        <v>4255</v>
      </c>
      <c r="B648" s="247" t="s">
        <v>4256</v>
      </c>
      <c r="C648" s="248" t="e">
        <v>#N/A</v>
      </c>
      <c r="D648" s="248" t="e">
        <v>#N/A</v>
      </c>
    </row>
    <row r="649" spans="1:4" ht="27.75" customHeight="1" x14ac:dyDescent="0.25">
      <c r="A649" s="246" t="s">
        <v>4257</v>
      </c>
      <c r="B649" s="247" t="s">
        <v>4256</v>
      </c>
      <c r="C649" s="248" t="e">
        <v>#N/A</v>
      </c>
      <c r="D649" s="248" t="e">
        <v>#N/A</v>
      </c>
    </row>
    <row r="650" spans="1:4" ht="27.75" customHeight="1" x14ac:dyDescent="0.25">
      <c r="A650" s="246" t="s">
        <v>4257</v>
      </c>
      <c r="B650" s="247" t="s">
        <v>4256</v>
      </c>
      <c r="C650" s="248" t="e">
        <v>#N/A</v>
      </c>
      <c r="D650" s="248" t="e">
        <v>#N/A</v>
      </c>
    </row>
    <row r="651" spans="1:4" ht="27.75" customHeight="1" x14ac:dyDescent="0.25">
      <c r="A651" s="246" t="s">
        <v>4258</v>
      </c>
      <c r="B651" s="247" t="s">
        <v>4256</v>
      </c>
      <c r="C651" s="248">
        <v>2.5689319933883352</v>
      </c>
      <c r="D651" s="248">
        <v>6.9653562584960147</v>
      </c>
    </row>
    <row r="652" spans="1:4" ht="27.75" customHeight="1" x14ac:dyDescent="0.25">
      <c r="A652" s="246" t="s">
        <v>4258</v>
      </c>
      <c r="B652" s="247" t="s">
        <v>4256</v>
      </c>
      <c r="C652" s="248">
        <v>2.5689319933883352</v>
      </c>
      <c r="D652" s="248">
        <v>6.9653562584960147</v>
      </c>
    </row>
    <row r="653" spans="1:4" ht="27.75" customHeight="1" x14ac:dyDescent="0.25">
      <c r="A653" s="246" t="s">
        <v>4259</v>
      </c>
      <c r="B653" s="247" t="s">
        <v>4256</v>
      </c>
      <c r="C653" s="248">
        <v>6.7042859339646794</v>
      </c>
      <c r="D653" s="248">
        <v>10.850082687522278</v>
      </c>
    </row>
    <row r="654" spans="1:4" ht="27.75" customHeight="1" x14ac:dyDescent="0.25">
      <c r="A654" s="246" t="s">
        <v>4260</v>
      </c>
      <c r="B654" s="247" t="s">
        <v>4256</v>
      </c>
      <c r="C654" s="248">
        <v>6.7042859339646794</v>
      </c>
      <c r="D654" s="248">
        <v>10.850082687522278</v>
      </c>
    </row>
    <row r="655" spans="1:4" ht="27.75" customHeight="1" x14ac:dyDescent="0.25">
      <c r="A655" s="246" t="s">
        <v>4261</v>
      </c>
      <c r="B655" s="247" t="s">
        <v>4262</v>
      </c>
      <c r="C655" s="248">
        <v>2.6838029361821225</v>
      </c>
      <c r="D655" s="248">
        <v>6.9131421935897475</v>
      </c>
    </row>
    <row r="656" spans="1:4" ht="27.75" customHeight="1" x14ac:dyDescent="0.25">
      <c r="A656" s="246" t="s">
        <v>4261</v>
      </c>
      <c r="B656" s="247" t="s">
        <v>4262</v>
      </c>
      <c r="C656" s="248">
        <v>2.6838029361821225</v>
      </c>
      <c r="D656" s="248">
        <v>6.9131421935897475</v>
      </c>
    </row>
    <row r="657" spans="1:4" ht="27.75" customHeight="1" x14ac:dyDescent="0.25">
      <c r="A657" s="246" t="s">
        <v>4263</v>
      </c>
      <c r="B657" s="247" t="s">
        <v>4264</v>
      </c>
      <c r="C657" s="248">
        <v>1.3575656875629414</v>
      </c>
      <c r="D657" s="248">
        <v>11.382666149566202</v>
      </c>
    </row>
    <row r="658" spans="1:4" ht="27.75" customHeight="1" x14ac:dyDescent="0.25">
      <c r="A658" s="246" t="s">
        <v>4265</v>
      </c>
      <c r="B658" s="247" t="s">
        <v>4266</v>
      </c>
      <c r="C658" s="248">
        <v>16.113260430073989</v>
      </c>
      <c r="D658" s="248">
        <v>0.49081221011890958</v>
      </c>
    </row>
    <row r="659" spans="1:4" ht="27.75" customHeight="1" x14ac:dyDescent="0.25">
      <c r="A659" s="246" t="s">
        <v>4265</v>
      </c>
      <c r="B659" s="247" t="s">
        <v>4266</v>
      </c>
      <c r="C659" s="248">
        <v>16.113260430073989</v>
      </c>
      <c r="D659" s="248">
        <v>0.49081221011890958</v>
      </c>
    </row>
    <row r="660" spans="1:4" ht="27.75" customHeight="1" x14ac:dyDescent="0.25">
      <c r="A660" s="246" t="s">
        <v>4267</v>
      </c>
      <c r="B660" s="247" t="s">
        <v>4266</v>
      </c>
      <c r="C660" s="248">
        <v>16.123703243055242</v>
      </c>
      <c r="D660" s="248">
        <v>0.49081221011890958</v>
      </c>
    </row>
    <row r="661" spans="1:4" ht="27.75" customHeight="1" x14ac:dyDescent="0.25">
      <c r="A661" s="246" t="s">
        <v>4267</v>
      </c>
      <c r="B661" s="247" t="s">
        <v>4266</v>
      </c>
      <c r="C661" s="248">
        <v>16.123703243055242</v>
      </c>
      <c r="D661" s="248">
        <v>0.49081221011890958</v>
      </c>
    </row>
    <row r="662" spans="1:4" ht="27.75" customHeight="1" x14ac:dyDescent="0.25">
      <c r="A662" s="246" t="s">
        <v>4268</v>
      </c>
      <c r="B662" s="247" t="s">
        <v>4266</v>
      </c>
      <c r="C662" s="248">
        <v>1.9319204015318783</v>
      </c>
      <c r="D662" s="248">
        <v>12.030120554403911</v>
      </c>
    </row>
    <row r="663" spans="1:4" ht="27.75" customHeight="1" x14ac:dyDescent="0.25">
      <c r="A663" s="246" t="s">
        <v>4269</v>
      </c>
      <c r="B663" s="247" t="s">
        <v>4266</v>
      </c>
      <c r="C663" s="248">
        <v>1.9319204015318783</v>
      </c>
      <c r="D663" s="248">
        <v>12.030120554403911</v>
      </c>
    </row>
    <row r="664" spans="1:4" ht="27.75" customHeight="1" x14ac:dyDescent="0.25">
      <c r="A664" s="246" t="s">
        <v>4270</v>
      </c>
      <c r="B664" s="247" t="s">
        <v>4271</v>
      </c>
      <c r="C664" s="248">
        <v>-0.15664219471880092</v>
      </c>
      <c r="D664" s="248">
        <v>0.15664219471880092</v>
      </c>
    </row>
    <row r="665" spans="1:4" ht="27.75" customHeight="1" x14ac:dyDescent="0.25">
      <c r="A665" s="246" t="s">
        <v>4272</v>
      </c>
      <c r="B665" s="247" t="s">
        <v>4271</v>
      </c>
      <c r="C665" s="248">
        <v>0.15664219471880092</v>
      </c>
      <c r="D665" s="248">
        <v>-0.15664219471880092</v>
      </c>
    </row>
    <row r="666" spans="1:4" ht="27.75" customHeight="1" x14ac:dyDescent="0.25">
      <c r="A666" s="246" t="s">
        <v>4272</v>
      </c>
      <c r="B666" s="247" t="s">
        <v>4271</v>
      </c>
      <c r="C666" s="248">
        <v>0.15664219471880092</v>
      </c>
      <c r="D666" s="248">
        <v>-0.15664219471880092</v>
      </c>
    </row>
    <row r="667" spans="1:4" ht="27.75" customHeight="1" x14ac:dyDescent="0.25">
      <c r="A667" s="246" t="s">
        <v>4273</v>
      </c>
      <c r="B667" s="247" t="s">
        <v>4274</v>
      </c>
      <c r="C667" s="248">
        <v>10.589012362990944</v>
      </c>
      <c r="D667" s="248">
        <v>10.213071095665819</v>
      </c>
    </row>
    <row r="668" spans="1:4" ht="27.75" customHeight="1" x14ac:dyDescent="0.25">
      <c r="A668" s="246" t="s">
        <v>4273</v>
      </c>
      <c r="B668" s="247" t="s">
        <v>4274</v>
      </c>
      <c r="C668" s="248">
        <v>10.589012362990944</v>
      </c>
      <c r="D668" s="248">
        <v>10.213071095665819</v>
      </c>
    </row>
    <row r="669" spans="1:4" ht="27.75" customHeight="1" x14ac:dyDescent="0.25">
      <c r="A669" s="246" t="s">
        <v>4275</v>
      </c>
      <c r="B669" s="247" t="s">
        <v>4274</v>
      </c>
      <c r="C669" s="248">
        <v>10.599455175972198</v>
      </c>
      <c r="D669" s="248">
        <v>10.213071095665819</v>
      </c>
    </row>
    <row r="670" spans="1:4" ht="27.75" customHeight="1" x14ac:dyDescent="0.25">
      <c r="A670" s="246" t="s">
        <v>4275</v>
      </c>
      <c r="B670" s="247" t="s">
        <v>4274</v>
      </c>
      <c r="C670" s="248">
        <v>10.599455175972198</v>
      </c>
      <c r="D670" s="248">
        <v>10.213071095665819</v>
      </c>
    </row>
    <row r="671" spans="1:4" ht="27.75" customHeight="1" x14ac:dyDescent="0.25">
      <c r="A671" s="246" t="s">
        <v>4276</v>
      </c>
      <c r="B671" s="247" t="s">
        <v>4274</v>
      </c>
      <c r="C671" s="248">
        <v>5.1900780516829377</v>
      </c>
      <c r="D671" s="248">
        <v>17.439497678693169</v>
      </c>
    </row>
    <row r="672" spans="1:4" ht="27.75" customHeight="1" x14ac:dyDescent="0.25">
      <c r="A672" s="246" t="s">
        <v>4277</v>
      </c>
      <c r="B672" s="247" t="s">
        <v>4274</v>
      </c>
      <c r="C672" s="248">
        <v>5.1900780516829377</v>
      </c>
      <c r="D672" s="248">
        <v>17.439497678693169</v>
      </c>
    </row>
    <row r="673" spans="1:4" ht="27.75" customHeight="1" x14ac:dyDescent="0.25">
      <c r="A673" s="246" t="s">
        <v>4278</v>
      </c>
      <c r="B673" s="247" t="s">
        <v>4279</v>
      </c>
      <c r="C673" s="248">
        <v>2.0363485313444118</v>
      </c>
      <c r="D673" s="248">
        <v>5.0125502310016294</v>
      </c>
    </row>
    <row r="674" spans="1:4" ht="27.75" customHeight="1" x14ac:dyDescent="0.25">
      <c r="A674" s="246" t="s">
        <v>4280</v>
      </c>
      <c r="B674" s="247" t="s">
        <v>4279</v>
      </c>
      <c r="C674" s="248">
        <v>2.0363485313444118</v>
      </c>
      <c r="D674" s="248">
        <v>5.0125502310016294</v>
      </c>
    </row>
    <row r="675" spans="1:4" ht="27.75" customHeight="1" x14ac:dyDescent="0.25">
      <c r="A675" s="246" t="s">
        <v>4281</v>
      </c>
      <c r="B675" s="247" t="s">
        <v>4282</v>
      </c>
      <c r="C675" s="248">
        <v>0.63701159185645706</v>
      </c>
      <c r="D675" s="248">
        <v>15.87307573150516</v>
      </c>
    </row>
    <row r="676" spans="1:4" ht="27.75" customHeight="1" x14ac:dyDescent="0.25">
      <c r="A676" s="246" t="s">
        <v>4283</v>
      </c>
      <c r="B676" s="247" t="s">
        <v>4282</v>
      </c>
      <c r="C676" s="248">
        <v>0.63701159185645706</v>
      </c>
      <c r="D676" s="248">
        <v>15.87307573150516</v>
      </c>
    </row>
    <row r="677" spans="1:4" ht="27.75" customHeight="1" x14ac:dyDescent="0.25">
      <c r="A677" s="246" t="s">
        <v>4284</v>
      </c>
      <c r="B677" s="247" t="s">
        <v>4282</v>
      </c>
      <c r="C677" s="248">
        <v>0.63701159185645706</v>
      </c>
      <c r="D677" s="248">
        <v>15.87307573150516</v>
      </c>
    </row>
    <row r="678" spans="1:4" ht="27.75" customHeight="1" x14ac:dyDescent="0.25">
      <c r="A678" s="246" t="s">
        <v>4285</v>
      </c>
      <c r="B678" s="247" t="s">
        <v>4286</v>
      </c>
      <c r="C678" s="248">
        <v>2.5793748063695889</v>
      </c>
      <c r="D678" s="248">
        <v>6.9549134455147614</v>
      </c>
    </row>
    <row r="679" spans="1:4" ht="27.75" customHeight="1" x14ac:dyDescent="0.25">
      <c r="A679" s="246" t="s">
        <v>4285</v>
      </c>
      <c r="B679" s="247" t="s">
        <v>4286</v>
      </c>
      <c r="C679" s="248">
        <v>2.5793748063695889</v>
      </c>
      <c r="D679" s="248">
        <v>6.9549134455147614</v>
      </c>
    </row>
    <row r="680" spans="1:4" ht="27.75" customHeight="1" x14ac:dyDescent="0.25">
      <c r="A680" s="246" t="s">
        <v>4287</v>
      </c>
      <c r="B680" s="247" t="s">
        <v>4286</v>
      </c>
      <c r="C680" s="248">
        <v>1.0442812981253395E-2</v>
      </c>
      <c r="D680" s="248">
        <v>10.139971404797048</v>
      </c>
    </row>
    <row r="681" spans="1:4" ht="27.75" customHeight="1" x14ac:dyDescent="0.25">
      <c r="A681" s="246" t="s">
        <v>4288</v>
      </c>
      <c r="B681" s="247" t="s">
        <v>4289</v>
      </c>
      <c r="C681" s="248">
        <v>0.63701159185645706</v>
      </c>
      <c r="D681" s="248">
        <v>15.87307573150516</v>
      </c>
    </row>
    <row r="682" spans="1:4" ht="27.75" customHeight="1" x14ac:dyDescent="0.25">
      <c r="A682" s="246" t="s">
        <v>4290</v>
      </c>
      <c r="B682" s="247" t="s">
        <v>4289</v>
      </c>
      <c r="C682" s="248">
        <v>0.63701159185645706</v>
      </c>
      <c r="D682" s="248">
        <v>15.87307573150516</v>
      </c>
    </row>
    <row r="683" spans="1:4" ht="27.75" customHeight="1" x14ac:dyDescent="0.25">
      <c r="A683" s="246" t="s">
        <v>4291</v>
      </c>
      <c r="B683" s="247" t="s">
        <v>4292</v>
      </c>
      <c r="C683" s="248">
        <v>8.3542503850027164E-2</v>
      </c>
      <c r="D683" s="248">
        <v>31.996778974560403</v>
      </c>
    </row>
    <row r="684" spans="1:4" ht="27.75" customHeight="1" x14ac:dyDescent="0.25">
      <c r="A684" s="246" t="s">
        <v>4293</v>
      </c>
      <c r="B684" s="247" t="s">
        <v>4292</v>
      </c>
      <c r="C684" s="248">
        <v>46.407860888690088</v>
      </c>
      <c r="D684" s="248">
        <v>8.2393794422089286</v>
      </c>
    </row>
    <row r="685" spans="1:4" ht="27.75" customHeight="1" x14ac:dyDescent="0.25">
      <c r="A685" s="246" t="s">
        <v>4293</v>
      </c>
      <c r="B685" s="247" t="s">
        <v>4292</v>
      </c>
      <c r="C685" s="248">
        <v>46.407860888690088</v>
      </c>
      <c r="D685" s="248">
        <v>8.2393794422089286</v>
      </c>
    </row>
    <row r="686" spans="1:4" ht="27.75" customHeight="1" x14ac:dyDescent="0.25">
      <c r="A686" s="246" t="s">
        <v>4294</v>
      </c>
      <c r="B686" s="247" t="s">
        <v>4292</v>
      </c>
      <c r="C686" s="248">
        <v>46.397418075708835</v>
      </c>
      <c r="D686" s="248">
        <v>8.2393794422089286</v>
      </c>
    </row>
    <row r="687" spans="1:4" ht="27.75" customHeight="1" x14ac:dyDescent="0.25">
      <c r="A687" s="246" t="s">
        <v>4294</v>
      </c>
      <c r="B687" s="247" t="s">
        <v>4292</v>
      </c>
      <c r="C687" s="248">
        <v>46.397418075708835</v>
      </c>
      <c r="D687" s="248">
        <v>8.2393794422089286</v>
      </c>
    </row>
    <row r="688" spans="1:4" ht="27.75" customHeight="1" x14ac:dyDescent="0.25">
      <c r="A688" s="246" t="s">
        <v>4295</v>
      </c>
      <c r="B688" s="247" t="s">
        <v>4296</v>
      </c>
      <c r="C688" s="248">
        <v>1.3784513135254484</v>
      </c>
      <c r="D688" s="248">
        <v>0.6161259658939503</v>
      </c>
    </row>
    <row r="689" spans="1:4" ht="27.75" customHeight="1" x14ac:dyDescent="0.25">
      <c r="A689" s="246" t="s">
        <v>4297</v>
      </c>
      <c r="B689" s="247" t="s">
        <v>4298</v>
      </c>
      <c r="C689" s="248">
        <v>1.2635803707316609</v>
      </c>
      <c r="D689" s="248">
        <v>0.51169783608141639</v>
      </c>
    </row>
    <row r="690" spans="1:4" ht="27.75" customHeight="1" x14ac:dyDescent="0.25">
      <c r="A690" s="246" t="s">
        <v>4299</v>
      </c>
      <c r="B690" s="247" t="s">
        <v>4300</v>
      </c>
      <c r="C690" s="248">
        <v>4.0518114367263172</v>
      </c>
      <c r="D690" s="248">
        <v>21.303338481756924</v>
      </c>
    </row>
    <row r="691" spans="1:4" ht="27.75" customHeight="1" x14ac:dyDescent="0.25">
      <c r="A691" s="246" t="s">
        <v>4301</v>
      </c>
      <c r="B691" s="247" t="s">
        <v>4302</v>
      </c>
      <c r="C691" s="248">
        <v>3.7385270472887155</v>
      </c>
      <c r="D691" s="248">
        <v>4.2711105093326385</v>
      </c>
    </row>
    <row r="692" spans="1:4" ht="27.75" customHeight="1" x14ac:dyDescent="0.25">
      <c r="A692" s="246" t="s">
        <v>4303</v>
      </c>
      <c r="B692" s="247" t="s">
        <v>4302</v>
      </c>
      <c r="C692" s="248">
        <v>3.7385270472887155</v>
      </c>
      <c r="D692" s="248">
        <v>4.2711105093326385</v>
      </c>
    </row>
    <row r="693" spans="1:4" ht="27.75" customHeight="1" x14ac:dyDescent="0.25">
      <c r="A693" s="246" t="s">
        <v>4304</v>
      </c>
      <c r="B693" s="247" t="s">
        <v>4305</v>
      </c>
      <c r="C693" s="248">
        <v>15.06897913194865</v>
      </c>
      <c r="D693" s="248">
        <v>0.2401846985688281</v>
      </c>
    </row>
    <row r="694" spans="1:4" ht="27.75" customHeight="1" x14ac:dyDescent="0.25">
      <c r="A694" s="246" t="s">
        <v>4304</v>
      </c>
      <c r="B694" s="247" t="s">
        <v>4305</v>
      </c>
      <c r="C694" s="248">
        <v>15.06897913194865</v>
      </c>
      <c r="D694" s="248">
        <v>0.2401846985688281</v>
      </c>
    </row>
    <row r="695" spans="1:4" ht="27.75" customHeight="1" x14ac:dyDescent="0.25">
      <c r="A695" s="246" t="s">
        <v>4306</v>
      </c>
      <c r="B695" s="247" t="s">
        <v>4305</v>
      </c>
      <c r="C695" s="248">
        <v>15.06897913194865</v>
      </c>
      <c r="D695" s="248">
        <v>0.2401846985688281</v>
      </c>
    </row>
    <row r="696" spans="1:4" ht="27.75" customHeight="1" x14ac:dyDescent="0.25">
      <c r="A696" s="246" t="s">
        <v>4306</v>
      </c>
      <c r="B696" s="247" t="s">
        <v>4305</v>
      </c>
      <c r="C696" s="248">
        <v>15.06897913194865</v>
      </c>
      <c r="D696" s="248">
        <v>0.2401846985688281</v>
      </c>
    </row>
    <row r="697" spans="1:4" ht="27.75" customHeight="1" x14ac:dyDescent="0.25">
      <c r="A697" s="246" t="s">
        <v>4307</v>
      </c>
      <c r="B697" s="247" t="s">
        <v>4305</v>
      </c>
      <c r="C697" s="248">
        <v>15.058536318967397</v>
      </c>
      <c r="D697" s="248">
        <v>0.2401846985688281</v>
      </c>
    </row>
    <row r="698" spans="1:4" ht="27.75" customHeight="1" x14ac:dyDescent="0.25">
      <c r="A698" s="246" t="s">
        <v>4307</v>
      </c>
      <c r="B698" s="247" t="s">
        <v>4305</v>
      </c>
      <c r="C698" s="248">
        <v>15.058536318967397</v>
      </c>
      <c r="D698" s="248">
        <v>0.2401846985688281</v>
      </c>
    </row>
    <row r="699" spans="1:4" ht="27.75" customHeight="1" x14ac:dyDescent="0.25">
      <c r="A699" s="246" t="s">
        <v>4308</v>
      </c>
      <c r="B699" s="247" t="s">
        <v>4309</v>
      </c>
      <c r="C699" s="248">
        <v>1.2844659966941676</v>
      </c>
      <c r="D699" s="248">
        <v>14.557281295867233</v>
      </c>
    </row>
    <row r="700" spans="1:4" ht="27.75" customHeight="1" x14ac:dyDescent="0.25">
      <c r="A700" s="246" t="s">
        <v>4310</v>
      </c>
      <c r="B700" s="247" t="s">
        <v>4309</v>
      </c>
      <c r="C700" s="248">
        <v>1.2844659966941676</v>
      </c>
      <c r="D700" s="248">
        <v>14.557281295867233</v>
      </c>
    </row>
    <row r="701" spans="1:4" ht="27.75" customHeight="1" x14ac:dyDescent="0.25">
      <c r="A701" s="246" t="s">
        <v>4311</v>
      </c>
      <c r="B701" s="247" t="s">
        <v>4312</v>
      </c>
      <c r="C701" s="248">
        <v>13.690527818423201</v>
      </c>
      <c r="D701" s="248">
        <v>1.2009234928441404</v>
      </c>
    </row>
    <row r="702" spans="1:4" ht="27.75" customHeight="1" x14ac:dyDescent="0.25">
      <c r="A702" s="246" t="s">
        <v>4311</v>
      </c>
      <c r="B702" s="247" t="s">
        <v>4312</v>
      </c>
      <c r="C702" s="248">
        <v>13.690527818423201</v>
      </c>
      <c r="D702" s="248">
        <v>1.2009234928441404</v>
      </c>
    </row>
    <row r="703" spans="1:4" ht="27.75" customHeight="1" x14ac:dyDescent="0.25">
      <c r="A703" s="246" t="s">
        <v>4313</v>
      </c>
      <c r="B703" s="247" t="s">
        <v>4312</v>
      </c>
      <c r="C703" s="248">
        <v>13.690527818423201</v>
      </c>
      <c r="D703" s="248">
        <v>1.2009234928441404</v>
      </c>
    </row>
    <row r="704" spans="1:4" ht="27.75" customHeight="1" x14ac:dyDescent="0.25">
      <c r="A704" s="246" t="s">
        <v>4313</v>
      </c>
      <c r="B704" s="247" t="s">
        <v>4312</v>
      </c>
      <c r="C704" s="248">
        <v>13.690527818423201</v>
      </c>
      <c r="D704" s="248">
        <v>1.2009234928441404</v>
      </c>
    </row>
    <row r="705" spans="1:4" ht="27.75" customHeight="1" x14ac:dyDescent="0.25">
      <c r="A705" s="246" t="s">
        <v>4314</v>
      </c>
      <c r="B705" s="247" t="s">
        <v>4315</v>
      </c>
      <c r="C705" s="248">
        <v>3.9995973718200504</v>
      </c>
      <c r="D705" s="248">
        <v>0.26107032453133489</v>
      </c>
    </row>
    <row r="706" spans="1:4" ht="27.75" customHeight="1" x14ac:dyDescent="0.25">
      <c r="A706" s="246" t="s">
        <v>4314</v>
      </c>
      <c r="B706" s="247" t="s">
        <v>4315</v>
      </c>
      <c r="C706" s="248">
        <v>3.9995973718200504</v>
      </c>
      <c r="D706" s="248">
        <v>0.26107032453133489</v>
      </c>
    </row>
    <row r="707" spans="1:4" ht="27.75" customHeight="1" x14ac:dyDescent="0.25">
      <c r="A707" s="246" t="s">
        <v>4316</v>
      </c>
      <c r="B707" s="247" t="s">
        <v>4315</v>
      </c>
      <c r="C707" s="248">
        <v>3.9995973718200504</v>
      </c>
      <c r="D707" s="248">
        <v>0.26107032453133489</v>
      </c>
    </row>
    <row r="708" spans="1:4" ht="27.75" customHeight="1" x14ac:dyDescent="0.25">
      <c r="A708" s="246" t="s">
        <v>4316</v>
      </c>
      <c r="B708" s="247" t="s">
        <v>4315</v>
      </c>
      <c r="C708" s="248">
        <v>3.9995973718200504</v>
      </c>
      <c r="D708" s="248">
        <v>0.26107032453133489</v>
      </c>
    </row>
    <row r="709" spans="1:4" ht="27.75" customHeight="1" x14ac:dyDescent="0.25">
      <c r="A709" s="246" t="s">
        <v>4317</v>
      </c>
      <c r="B709" s="247" t="s">
        <v>4315</v>
      </c>
      <c r="C709" s="248">
        <v>0.85631066446277837</v>
      </c>
      <c r="D709" s="248">
        <v>2.6002604323320955</v>
      </c>
    </row>
    <row r="710" spans="1:4" ht="27.75" customHeight="1" x14ac:dyDescent="0.25">
      <c r="A710" s="246" t="s">
        <v>4318</v>
      </c>
      <c r="B710" s="247" t="s">
        <v>4315</v>
      </c>
      <c r="C710" s="248">
        <v>0.85631066446277837</v>
      </c>
      <c r="D710" s="248">
        <v>2.6002604323320955</v>
      </c>
    </row>
    <row r="711" spans="1:4" ht="27.75" customHeight="1" x14ac:dyDescent="0.25">
      <c r="A711" s="246" t="s">
        <v>4319</v>
      </c>
      <c r="B711" s="247" t="s">
        <v>4315</v>
      </c>
      <c r="C711" s="248">
        <v>0</v>
      </c>
      <c r="D711" s="248">
        <v>3.592327665551168</v>
      </c>
    </row>
    <row r="712" spans="1:4" ht="27.75" customHeight="1" x14ac:dyDescent="0.25">
      <c r="A712" s="246" t="s">
        <v>4319</v>
      </c>
      <c r="B712" s="247" t="s">
        <v>4315</v>
      </c>
      <c r="C712" s="248">
        <v>0</v>
      </c>
      <c r="D712" s="248">
        <v>3.592327665551168</v>
      </c>
    </row>
    <row r="713" spans="1:4" ht="27.75" customHeight="1" x14ac:dyDescent="0.25">
      <c r="A713" s="246" t="s">
        <v>4320</v>
      </c>
      <c r="B713" s="247" t="s">
        <v>4315</v>
      </c>
      <c r="C713" s="248">
        <v>0</v>
      </c>
      <c r="D713" s="248">
        <v>3.592327665551168</v>
      </c>
    </row>
    <row r="714" spans="1:4" ht="27.75" customHeight="1" x14ac:dyDescent="0.25">
      <c r="A714" s="246" t="s">
        <v>4320</v>
      </c>
      <c r="B714" s="247" t="s">
        <v>4315</v>
      </c>
      <c r="C714" s="248">
        <v>0</v>
      </c>
      <c r="D714" s="248">
        <v>3.592327665551168</v>
      </c>
    </row>
    <row r="715" spans="1:4" ht="27.75" customHeight="1" x14ac:dyDescent="0.25">
      <c r="A715" s="246" t="s">
        <v>4321</v>
      </c>
      <c r="B715" s="247" t="s">
        <v>4315</v>
      </c>
      <c r="C715" s="248">
        <v>1.7335069548880635</v>
      </c>
      <c r="D715" s="248">
        <v>1.5142078822817422</v>
      </c>
    </row>
    <row r="716" spans="1:4" ht="27.75" customHeight="1" x14ac:dyDescent="0.25">
      <c r="A716" s="246" t="s">
        <v>4322</v>
      </c>
      <c r="B716" s="247" t="s">
        <v>4315</v>
      </c>
      <c r="C716" s="248">
        <v>1.7335069548880635</v>
      </c>
      <c r="D716" s="248">
        <v>1.5142078822817422</v>
      </c>
    </row>
    <row r="717" spans="1:4" ht="27.75" customHeight="1" x14ac:dyDescent="0.25">
      <c r="A717" s="246" t="s">
        <v>4323</v>
      </c>
      <c r="B717" s="247" t="s">
        <v>4324</v>
      </c>
      <c r="C717" s="248">
        <v>1.10693817601286</v>
      </c>
      <c r="D717" s="248">
        <v>6.8818137546459877</v>
      </c>
    </row>
    <row r="718" spans="1:4" ht="27.75" customHeight="1" x14ac:dyDescent="0.25">
      <c r="A718" s="246" t="s">
        <v>4323</v>
      </c>
      <c r="B718" s="247" t="s">
        <v>4324</v>
      </c>
      <c r="C718" s="248">
        <v>1.10693817601286</v>
      </c>
      <c r="D718" s="248">
        <v>6.8818137546459877</v>
      </c>
    </row>
    <row r="719" spans="1:4" ht="27.75" customHeight="1" x14ac:dyDescent="0.25">
      <c r="A719" s="246" t="s">
        <v>4325</v>
      </c>
      <c r="B719" s="247" t="s">
        <v>4326</v>
      </c>
      <c r="C719" s="248">
        <v>1.0442812981253395</v>
      </c>
      <c r="D719" s="248">
        <v>7.0802272012898024</v>
      </c>
    </row>
    <row r="720" spans="1:4" ht="27.75" customHeight="1" x14ac:dyDescent="0.25">
      <c r="A720" s="246" t="s">
        <v>4327</v>
      </c>
      <c r="B720" s="247" t="s">
        <v>4326</v>
      </c>
      <c r="C720" s="248">
        <v>1.0442812981253395</v>
      </c>
      <c r="D720" s="248">
        <v>7.0802272012898024</v>
      </c>
    </row>
    <row r="721" spans="1:4" ht="27.75" customHeight="1" x14ac:dyDescent="0.25">
      <c r="A721" s="246" t="s">
        <v>4328</v>
      </c>
      <c r="B721" s="247" t="s">
        <v>4329</v>
      </c>
      <c r="C721" s="248">
        <v>5.4824768151580328</v>
      </c>
      <c r="D721" s="248">
        <v>0.49081221011890958</v>
      </c>
    </row>
    <row r="722" spans="1:4" ht="27.75" customHeight="1" x14ac:dyDescent="0.25">
      <c r="A722" s="246" t="s">
        <v>4330</v>
      </c>
      <c r="B722" s="247" t="s">
        <v>4331</v>
      </c>
      <c r="C722" s="248">
        <v>5.7748755786331278</v>
      </c>
      <c r="D722" s="248">
        <v>1.4724366303567287</v>
      </c>
    </row>
    <row r="723" spans="1:4" ht="27.75" customHeight="1" x14ac:dyDescent="0.25">
      <c r="A723" s="246" t="s">
        <v>4330</v>
      </c>
      <c r="B723" s="247" t="s">
        <v>4331</v>
      </c>
      <c r="C723" s="248">
        <v>5.7748755786331278</v>
      </c>
      <c r="D723" s="248">
        <v>1.4724366303567287</v>
      </c>
    </row>
    <row r="724" spans="1:4" ht="27.75" customHeight="1" x14ac:dyDescent="0.25">
      <c r="A724" s="246" t="s">
        <v>4332</v>
      </c>
      <c r="B724" s="247" t="s">
        <v>4331</v>
      </c>
      <c r="C724" s="248">
        <v>5.7748755786331278</v>
      </c>
      <c r="D724" s="248">
        <v>1.4724366303567287</v>
      </c>
    </row>
    <row r="725" spans="1:4" ht="27.75" customHeight="1" x14ac:dyDescent="0.25">
      <c r="A725" s="246" t="s">
        <v>4332</v>
      </c>
      <c r="B725" s="247" t="s">
        <v>4331</v>
      </c>
      <c r="C725" s="248">
        <v>5.7748755786331278</v>
      </c>
      <c r="D725" s="248">
        <v>1.4724366303567287</v>
      </c>
    </row>
    <row r="726" spans="1:4" ht="27.75" customHeight="1" x14ac:dyDescent="0.25">
      <c r="A726" s="246" t="s">
        <v>4333</v>
      </c>
      <c r="B726" s="247" t="s">
        <v>4331</v>
      </c>
      <c r="C726" s="248">
        <v>0.29239876347509508</v>
      </c>
      <c r="D726" s="248">
        <v>7.2368693960086024</v>
      </c>
    </row>
    <row r="727" spans="1:4" ht="27.75" customHeight="1" x14ac:dyDescent="0.25">
      <c r="A727" s="246" t="s">
        <v>4334</v>
      </c>
      <c r="B727" s="247" t="s">
        <v>4335</v>
      </c>
      <c r="C727" s="248">
        <v>0.63701159185645706</v>
      </c>
      <c r="D727" s="248">
        <v>11.10071019907236</v>
      </c>
    </row>
    <row r="728" spans="1:4" ht="27.75" customHeight="1" x14ac:dyDescent="0.25">
      <c r="A728" s="246" t="s">
        <v>4336</v>
      </c>
      <c r="B728" s="247" t="s">
        <v>4335</v>
      </c>
      <c r="C728" s="248">
        <v>0.63701159185645706</v>
      </c>
      <c r="D728" s="248">
        <v>11.10071019907236</v>
      </c>
    </row>
    <row r="729" spans="1:4" ht="27.75" customHeight="1" x14ac:dyDescent="0.25">
      <c r="A729" s="246" t="s">
        <v>4337</v>
      </c>
      <c r="B729" s="247" t="s">
        <v>4335</v>
      </c>
      <c r="C729" s="248">
        <v>0.63701159185645706</v>
      </c>
      <c r="D729" s="248">
        <v>11.10071019907236</v>
      </c>
    </row>
    <row r="730" spans="1:4" ht="27.75" customHeight="1" x14ac:dyDescent="0.25">
      <c r="A730" s="246" t="s">
        <v>4338</v>
      </c>
      <c r="B730" s="247" t="s">
        <v>4335</v>
      </c>
      <c r="C730" s="248">
        <v>0.63701159185645706</v>
      </c>
      <c r="D730" s="248">
        <v>11.10071019907236</v>
      </c>
    </row>
    <row r="731" spans="1:4" ht="27.75" customHeight="1" x14ac:dyDescent="0.25">
      <c r="A731" s="246" t="s">
        <v>4339</v>
      </c>
      <c r="B731" s="247" t="s">
        <v>4335</v>
      </c>
      <c r="C731" s="248">
        <v>0.63701159185645706</v>
      </c>
      <c r="D731" s="248">
        <v>11.10071019907236</v>
      </c>
    </row>
    <row r="732" spans="1:4" ht="27.75" customHeight="1" x14ac:dyDescent="0.25">
      <c r="A732" s="246" t="s">
        <v>4340</v>
      </c>
      <c r="B732" s="247" t="s">
        <v>4335</v>
      </c>
      <c r="C732" s="248">
        <v>0.63701159185645706</v>
      </c>
      <c r="D732" s="248">
        <v>11.10071019907236</v>
      </c>
    </row>
    <row r="733" spans="1:4" ht="27.75" customHeight="1" x14ac:dyDescent="0.25">
      <c r="A733" s="246" t="s">
        <v>4341</v>
      </c>
      <c r="B733" s="247" t="s">
        <v>4342</v>
      </c>
      <c r="C733" s="248">
        <v>4.2188964444263721</v>
      </c>
      <c r="D733" s="248">
        <v>2.8613307568634307</v>
      </c>
    </row>
    <row r="734" spans="1:4" ht="27.75" customHeight="1" x14ac:dyDescent="0.25">
      <c r="A734" s="246" t="s">
        <v>4343</v>
      </c>
      <c r="B734" s="247" t="s">
        <v>4342</v>
      </c>
      <c r="C734" s="248">
        <v>4.2188964444263721</v>
      </c>
      <c r="D734" s="248">
        <v>2.8613307568634307</v>
      </c>
    </row>
    <row r="735" spans="1:4" ht="27.75" customHeight="1" x14ac:dyDescent="0.25">
      <c r="A735" s="246" t="s">
        <v>4344</v>
      </c>
      <c r="B735" s="247" t="s">
        <v>4345</v>
      </c>
      <c r="C735" s="248">
        <v>7.309969086877377E-2</v>
      </c>
      <c r="D735" s="248">
        <v>12.688017772222876</v>
      </c>
    </row>
    <row r="736" spans="1:4" ht="27.75" customHeight="1" x14ac:dyDescent="0.25">
      <c r="A736" s="246" t="s">
        <v>4346</v>
      </c>
      <c r="B736" s="247" t="s">
        <v>4347</v>
      </c>
      <c r="C736" s="248">
        <v>3.1328438943760188E-2</v>
      </c>
      <c r="D736" s="248">
        <v>-5.2214064906266983E-2</v>
      </c>
    </row>
    <row r="737" spans="1:4" ht="27.75" customHeight="1" x14ac:dyDescent="0.25">
      <c r="A737" s="246" t="s">
        <v>4348</v>
      </c>
      <c r="B737" s="247" t="s">
        <v>4347</v>
      </c>
      <c r="C737" s="248">
        <v>3.1328438943760188E-2</v>
      </c>
      <c r="D737" s="248">
        <v>-5.2214064906266983E-2</v>
      </c>
    </row>
    <row r="738" spans="1:4" ht="27.75" customHeight="1" x14ac:dyDescent="0.25">
      <c r="A738" s="246" t="s">
        <v>4349</v>
      </c>
      <c r="B738" s="247" t="s">
        <v>4350</v>
      </c>
      <c r="C738" s="248">
        <v>3.1328438943760188E-2</v>
      </c>
      <c r="D738" s="248">
        <v>-5.2214064906266983E-2</v>
      </c>
    </row>
    <row r="739" spans="1:4" ht="27.75" customHeight="1" x14ac:dyDescent="0.25">
      <c r="A739" s="246" t="s">
        <v>4351</v>
      </c>
      <c r="B739" s="247" t="s">
        <v>4350</v>
      </c>
      <c r="C739" s="248">
        <v>3.1328438943760188E-2</v>
      </c>
      <c r="D739" s="248">
        <v>-5.2214064906266983E-2</v>
      </c>
    </row>
    <row r="740" spans="1:4" ht="27.75" customHeight="1" x14ac:dyDescent="0.25">
      <c r="A740" s="246" t="s">
        <v>4352</v>
      </c>
      <c r="B740" s="247" t="s">
        <v>4353</v>
      </c>
      <c r="C740" s="248">
        <v>0.75188253465024446</v>
      </c>
      <c r="D740" s="248">
        <v>0.14619938173754754</v>
      </c>
    </row>
    <row r="741" spans="1:4" ht="27.75" customHeight="1" x14ac:dyDescent="0.25">
      <c r="A741" s="246" t="s">
        <v>4354</v>
      </c>
      <c r="B741" s="247" t="s">
        <v>4355</v>
      </c>
      <c r="C741" s="248">
        <v>0.73099690868773759</v>
      </c>
      <c r="D741" s="248">
        <v>0.14619938173754754</v>
      </c>
    </row>
    <row r="742" spans="1:4" ht="27.75" customHeight="1" x14ac:dyDescent="0.25">
      <c r="A742" s="246" t="s">
        <v>4356</v>
      </c>
      <c r="B742" s="247" t="s">
        <v>4357</v>
      </c>
      <c r="C742" s="248">
        <v>2.8300023179196701</v>
      </c>
      <c r="D742" s="248">
        <v>6.7042859339646794</v>
      </c>
    </row>
    <row r="743" spans="1:4" ht="27.75" customHeight="1" x14ac:dyDescent="0.25">
      <c r="A743" s="246" t="s">
        <v>4358</v>
      </c>
      <c r="B743" s="247" t="s">
        <v>4357</v>
      </c>
      <c r="C743" s="248">
        <v>2.8300023179196701</v>
      </c>
      <c r="D743" s="248">
        <v>6.7042859339646794</v>
      </c>
    </row>
    <row r="744" spans="1:4" ht="27.75" customHeight="1" x14ac:dyDescent="0.25">
      <c r="A744" s="246" t="s">
        <v>4359</v>
      </c>
      <c r="B744" s="247" t="s">
        <v>4360</v>
      </c>
      <c r="C744" s="248">
        <v>3.9682689328762901</v>
      </c>
      <c r="D744" s="248">
        <v>11.330452084659933</v>
      </c>
    </row>
    <row r="745" spans="1:4" ht="27.75" customHeight="1" x14ac:dyDescent="0.25">
      <c r="A745" s="246" t="s">
        <v>4361</v>
      </c>
      <c r="B745" s="247" t="s">
        <v>4360</v>
      </c>
      <c r="C745" s="248">
        <v>3.9682689328762901</v>
      </c>
      <c r="D745" s="248">
        <v>11.330452084659933</v>
      </c>
    </row>
    <row r="746" spans="1:4" ht="27.75" customHeight="1" x14ac:dyDescent="0.25">
      <c r="A746" s="246" t="s">
        <v>4362</v>
      </c>
      <c r="B746" s="247" t="s">
        <v>4360</v>
      </c>
      <c r="C746" s="248">
        <v>3.1328438943760188</v>
      </c>
      <c r="D746" s="248">
        <v>6.8922565676272409</v>
      </c>
    </row>
    <row r="747" spans="1:4" ht="27.75" customHeight="1" x14ac:dyDescent="0.25">
      <c r="A747" s="246" t="s">
        <v>4362</v>
      </c>
      <c r="B747" s="247" t="s">
        <v>4360</v>
      </c>
      <c r="C747" s="248">
        <v>3.1328438943760188</v>
      </c>
      <c r="D747" s="248">
        <v>6.8922565676272409</v>
      </c>
    </row>
    <row r="748" spans="1:4" ht="27.75" customHeight="1" x14ac:dyDescent="0.25">
      <c r="A748" s="246" t="s">
        <v>4363</v>
      </c>
      <c r="B748" s="247" t="s">
        <v>4360</v>
      </c>
      <c r="C748" s="248">
        <v>3.1328438943760188</v>
      </c>
      <c r="D748" s="248">
        <v>6.8922565676272409</v>
      </c>
    </row>
    <row r="749" spans="1:4" ht="27.75" customHeight="1" x14ac:dyDescent="0.25">
      <c r="A749" s="246" t="s">
        <v>4363</v>
      </c>
      <c r="B749" s="247" t="s">
        <v>4360</v>
      </c>
      <c r="C749" s="248">
        <v>3.1328438943760188</v>
      </c>
      <c r="D749" s="248">
        <v>6.8922565676272409</v>
      </c>
    </row>
    <row r="750" spans="1:4" ht="27.75" customHeight="1" x14ac:dyDescent="0.25">
      <c r="A750" s="246" t="s">
        <v>4364</v>
      </c>
      <c r="B750" s="247" t="s">
        <v>4365</v>
      </c>
      <c r="C750" s="248">
        <v>2.5689319933883352</v>
      </c>
      <c r="D750" s="248">
        <v>6.9549134455147614</v>
      </c>
    </row>
    <row r="751" spans="1:4" ht="27.75" customHeight="1" x14ac:dyDescent="0.25">
      <c r="A751" s="246" t="s">
        <v>4366</v>
      </c>
      <c r="B751" s="247" t="s">
        <v>4367</v>
      </c>
      <c r="C751" s="248">
        <v>2.5689319933883352</v>
      </c>
      <c r="D751" s="248">
        <v>6.9549134455147614</v>
      </c>
    </row>
    <row r="752" spans="1:4" ht="27.75" customHeight="1" x14ac:dyDescent="0.25">
      <c r="A752" s="246" t="s">
        <v>4366</v>
      </c>
      <c r="B752" s="247" t="s">
        <v>4367</v>
      </c>
      <c r="C752" s="248">
        <v>2.5689319933883352</v>
      </c>
      <c r="D752" s="248">
        <v>6.9549134455147614</v>
      </c>
    </row>
    <row r="753" spans="1:4" ht="27.75" customHeight="1" x14ac:dyDescent="0.25">
      <c r="A753" s="246" t="s">
        <v>4368</v>
      </c>
      <c r="B753" s="247" t="s">
        <v>4367</v>
      </c>
      <c r="C753" s="248">
        <v>2.6733601232008692</v>
      </c>
      <c r="D753" s="248">
        <v>7.2473122089898565</v>
      </c>
    </row>
    <row r="754" spans="1:4" ht="27.75" customHeight="1" x14ac:dyDescent="0.25">
      <c r="A754" s="246" t="s">
        <v>4369</v>
      </c>
      <c r="B754" s="247" t="s">
        <v>4370</v>
      </c>
      <c r="C754" s="248">
        <v>2.2243191650069729</v>
      </c>
      <c r="D754" s="248">
        <v>15.455363212255026</v>
      </c>
    </row>
    <row r="755" spans="1:4" ht="27.75" customHeight="1" x14ac:dyDescent="0.25">
      <c r="A755" s="246" t="s">
        <v>4371</v>
      </c>
      <c r="B755" s="247" t="s">
        <v>4370</v>
      </c>
      <c r="C755" s="248">
        <v>2.2243191650069729</v>
      </c>
      <c r="D755" s="248">
        <v>15.455363212255026</v>
      </c>
    </row>
    <row r="756" spans="1:4" ht="27.75" customHeight="1" x14ac:dyDescent="0.25">
      <c r="A756" s="246" t="s">
        <v>4372</v>
      </c>
      <c r="B756" s="247" t="s">
        <v>4373</v>
      </c>
      <c r="C756" s="248">
        <v>1.0860525500503531</v>
      </c>
      <c r="D756" s="248">
        <v>13.116173104454266</v>
      </c>
    </row>
    <row r="757" spans="1:4" ht="27.75" customHeight="1" x14ac:dyDescent="0.25">
      <c r="A757" s="246" t="s">
        <v>4374</v>
      </c>
      <c r="B757" s="247" t="s">
        <v>4373</v>
      </c>
      <c r="C757" s="248">
        <v>1.0860525500503531</v>
      </c>
      <c r="D757" s="248">
        <v>13.116173104454266</v>
      </c>
    </row>
    <row r="758" spans="1:4" ht="27.75" customHeight="1" x14ac:dyDescent="0.25">
      <c r="A758" s="246" t="s">
        <v>4375</v>
      </c>
      <c r="B758" s="247" t="s">
        <v>4376</v>
      </c>
      <c r="C758" s="248">
        <v>13.638313753516934</v>
      </c>
      <c r="D758" s="248">
        <v>5.5242480670830458</v>
      </c>
    </row>
    <row r="759" spans="1:4" ht="27.75" customHeight="1" x14ac:dyDescent="0.25">
      <c r="A759" s="246" t="s">
        <v>4375</v>
      </c>
      <c r="B759" s="247" t="s">
        <v>4376</v>
      </c>
      <c r="C759" s="248">
        <v>13.638313753516934</v>
      </c>
      <c r="D759" s="248">
        <v>5.5242480670830458</v>
      </c>
    </row>
    <row r="760" spans="1:4" ht="27.75" customHeight="1" x14ac:dyDescent="0.25">
      <c r="A760" s="246" t="s">
        <v>4377</v>
      </c>
      <c r="B760" s="247" t="s">
        <v>4376</v>
      </c>
      <c r="C760" s="248">
        <v>13.648756566498188</v>
      </c>
      <c r="D760" s="248">
        <v>5.5242480670830458</v>
      </c>
    </row>
    <row r="761" spans="1:4" ht="27.75" customHeight="1" x14ac:dyDescent="0.25">
      <c r="A761" s="246" t="s">
        <v>4377</v>
      </c>
      <c r="B761" s="247" t="s">
        <v>4376</v>
      </c>
      <c r="C761" s="248">
        <v>13.648756566498188</v>
      </c>
      <c r="D761" s="248">
        <v>5.5242480670830458</v>
      </c>
    </row>
    <row r="762" spans="1:4" ht="27.75" customHeight="1" x14ac:dyDescent="0.25">
      <c r="A762" s="246" t="s">
        <v>4378</v>
      </c>
      <c r="B762" s="247" t="s">
        <v>4379</v>
      </c>
      <c r="C762" s="248">
        <v>1.7126213289255567</v>
      </c>
      <c r="D762" s="248">
        <v>18.556878667687283</v>
      </c>
    </row>
    <row r="763" spans="1:4" ht="27.75" customHeight="1" x14ac:dyDescent="0.25">
      <c r="A763" s="246" t="s">
        <v>4380</v>
      </c>
      <c r="B763" s="247" t="s">
        <v>4379</v>
      </c>
      <c r="C763" s="248">
        <v>1.7126213289255567</v>
      </c>
      <c r="D763" s="248">
        <v>18.556878667687283</v>
      </c>
    </row>
    <row r="764" spans="1:4" ht="27.75" customHeight="1" x14ac:dyDescent="0.25">
      <c r="A764" s="246" t="s">
        <v>4381</v>
      </c>
      <c r="B764" s="247" t="s">
        <v>4379</v>
      </c>
      <c r="C764" s="248">
        <v>18.713520862406085</v>
      </c>
      <c r="D764" s="248">
        <v>-0.30284157645634846</v>
      </c>
    </row>
    <row r="765" spans="1:4" ht="27.75" customHeight="1" x14ac:dyDescent="0.25">
      <c r="A765" s="246" t="s">
        <v>4381</v>
      </c>
      <c r="B765" s="247" t="s">
        <v>4379</v>
      </c>
      <c r="C765" s="248">
        <v>18.713520862406085</v>
      </c>
      <c r="D765" s="248">
        <v>-0.30284157645634846</v>
      </c>
    </row>
    <row r="766" spans="1:4" ht="27.75" customHeight="1" x14ac:dyDescent="0.25">
      <c r="A766" s="246" t="s">
        <v>4382</v>
      </c>
      <c r="B766" s="247" t="s">
        <v>4379</v>
      </c>
      <c r="C766" s="248">
        <v>18.713520862406085</v>
      </c>
      <c r="D766" s="248">
        <v>-0.30284157645634846</v>
      </c>
    </row>
    <row r="767" spans="1:4" ht="27.75" customHeight="1" x14ac:dyDescent="0.25">
      <c r="A767" s="246" t="s">
        <v>4382</v>
      </c>
      <c r="B767" s="247" t="s">
        <v>4379</v>
      </c>
      <c r="C767" s="248">
        <v>18.713520862406085</v>
      </c>
      <c r="D767" s="248">
        <v>-0.30284157645634846</v>
      </c>
    </row>
    <row r="768" spans="1:4" ht="27.75" customHeight="1" x14ac:dyDescent="0.25">
      <c r="A768" s="246" t="s">
        <v>4383</v>
      </c>
      <c r="B768" s="247" t="s">
        <v>4384</v>
      </c>
      <c r="C768" s="248">
        <v>1.0756097370690998</v>
      </c>
      <c r="D768" s="248">
        <v>0.51169783608141639</v>
      </c>
    </row>
    <row r="769" spans="1:4" ht="27.75" customHeight="1" x14ac:dyDescent="0.25">
      <c r="A769" s="246" t="s">
        <v>4385</v>
      </c>
      <c r="B769" s="247" t="s">
        <v>4386</v>
      </c>
      <c r="C769" s="248">
        <v>0.30284157645634846</v>
      </c>
      <c r="D769" s="248">
        <v>8.8763910340653869</v>
      </c>
    </row>
    <row r="770" spans="1:4" ht="27.75" customHeight="1" x14ac:dyDescent="0.25">
      <c r="A770" s="246" t="s">
        <v>4387</v>
      </c>
      <c r="B770" s="247" t="s">
        <v>4386</v>
      </c>
      <c r="C770" s="248">
        <v>0.30284157645634846</v>
      </c>
      <c r="D770" s="248">
        <v>8.8763910340653869</v>
      </c>
    </row>
    <row r="771" spans="1:4" ht="27.75" customHeight="1" x14ac:dyDescent="0.25">
      <c r="A771" s="246" t="s">
        <v>4388</v>
      </c>
      <c r="B771" s="247" t="s">
        <v>4389</v>
      </c>
      <c r="C771" s="248">
        <v>2.4645038635758012</v>
      </c>
      <c r="D771" s="248">
        <v>4.3859814521264262</v>
      </c>
    </row>
    <row r="772" spans="1:4" ht="27.75" customHeight="1" x14ac:dyDescent="0.25">
      <c r="A772" s="246" t="s">
        <v>4390</v>
      </c>
      <c r="B772" s="247" t="s">
        <v>4389</v>
      </c>
      <c r="C772" s="248">
        <v>2.4645038635758012</v>
      </c>
      <c r="D772" s="248">
        <v>4.3859814521264262</v>
      </c>
    </row>
    <row r="773" spans="1:4" ht="27.75" customHeight="1" x14ac:dyDescent="0.25">
      <c r="A773" s="246" t="s">
        <v>4391</v>
      </c>
      <c r="B773" s="247" t="s">
        <v>4392</v>
      </c>
      <c r="C773" s="248">
        <v>4.1666823795201049</v>
      </c>
      <c r="D773" s="248">
        <v>8.2289366292276753</v>
      </c>
    </row>
    <row r="774" spans="1:4" ht="27.75" customHeight="1" x14ac:dyDescent="0.25">
      <c r="A774" s="246" t="s">
        <v>4393</v>
      </c>
      <c r="B774" s="247" t="s">
        <v>4392</v>
      </c>
      <c r="C774" s="248">
        <v>4.1666823795201049</v>
      </c>
      <c r="D774" s="248">
        <v>8.2289366292276753</v>
      </c>
    </row>
    <row r="775" spans="1:4" ht="27.75" customHeight="1" x14ac:dyDescent="0.25">
      <c r="A775" s="246" t="s">
        <v>4394</v>
      </c>
      <c r="B775" s="247" t="s">
        <v>4395</v>
      </c>
      <c r="C775" s="248">
        <v>0.4803693971376562</v>
      </c>
      <c r="D775" s="248">
        <v>2.6315888712758557</v>
      </c>
    </row>
    <row r="776" spans="1:4" ht="27.75" customHeight="1" x14ac:dyDescent="0.25">
      <c r="A776" s="246" t="s">
        <v>4396</v>
      </c>
      <c r="B776" s="247" t="s">
        <v>4397</v>
      </c>
      <c r="C776" s="248">
        <v>6.2030309108645172</v>
      </c>
      <c r="D776" s="248">
        <v>2.7777882530134033</v>
      </c>
    </row>
    <row r="777" spans="1:4" ht="27.75" customHeight="1" x14ac:dyDescent="0.25">
      <c r="A777" s="246" t="s">
        <v>4398</v>
      </c>
      <c r="B777" s="247" t="s">
        <v>4397</v>
      </c>
      <c r="C777" s="248">
        <v>6.2030309108645172</v>
      </c>
      <c r="D777" s="248">
        <v>2.7777882530134033</v>
      </c>
    </row>
    <row r="778" spans="1:4" ht="27.75" customHeight="1" x14ac:dyDescent="0.25">
      <c r="A778" s="246" t="s">
        <v>4399</v>
      </c>
      <c r="B778" s="247" t="s">
        <v>4400</v>
      </c>
      <c r="C778" s="248">
        <v>0.76232534763149784</v>
      </c>
      <c r="D778" s="248">
        <v>4.3337673872201599</v>
      </c>
    </row>
    <row r="779" spans="1:4" ht="27.75" customHeight="1" x14ac:dyDescent="0.25">
      <c r="A779" s="246" t="s">
        <v>4401</v>
      </c>
      <c r="B779" s="247" t="s">
        <v>4400</v>
      </c>
      <c r="C779" s="248">
        <v>0.76232534763149784</v>
      </c>
      <c r="D779" s="248">
        <v>4.3337673872201599</v>
      </c>
    </row>
    <row r="780" spans="1:4" ht="27.75" customHeight="1" x14ac:dyDescent="0.25">
      <c r="A780" s="246" t="s">
        <v>4402</v>
      </c>
      <c r="B780" s="247" t="s">
        <v>4403</v>
      </c>
      <c r="C780" s="248">
        <v>2.2138763520257201</v>
      </c>
      <c r="D780" s="248">
        <v>3.9682689328762901</v>
      </c>
    </row>
    <row r="781" spans="1:4" ht="27.75" customHeight="1" x14ac:dyDescent="0.25">
      <c r="A781" s="246" t="s">
        <v>4402</v>
      </c>
      <c r="B781" s="247" t="s">
        <v>4403</v>
      </c>
      <c r="C781" s="248">
        <v>2.2138763520257201</v>
      </c>
      <c r="D781" s="248">
        <v>3.9682689328762901</v>
      </c>
    </row>
    <row r="782" spans="1:4" ht="27.75" customHeight="1" x14ac:dyDescent="0.25">
      <c r="A782" s="246" t="s">
        <v>4404</v>
      </c>
      <c r="B782" s="247" t="s">
        <v>4403</v>
      </c>
      <c r="C782" s="248">
        <v>2.2138763520257201</v>
      </c>
      <c r="D782" s="248">
        <v>3.9578261198950369</v>
      </c>
    </row>
    <row r="783" spans="1:4" ht="27.75" customHeight="1" x14ac:dyDescent="0.25">
      <c r="A783" s="246" t="s">
        <v>4404</v>
      </c>
      <c r="B783" s="247" t="s">
        <v>4403</v>
      </c>
      <c r="C783" s="248">
        <v>2.2138763520257201</v>
      </c>
      <c r="D783" s="248">
        <v>3.9578261198950369</v>
      </c>
    </row>
    <row r="784" spans="1:4" ht="27.75" customHeight="1" x14ac:dyDescent="0.25">
      <c r="A784" s="246" t="s">
        <v>4405</v>
      </c>
      <c r="B784" s="247" t="s">
        <v>4403</v>
      </c>
      <c r="C784" s="248">
        <v>2.6838029361821225</v>
      </c>
      <c r="D784" s="248">
        <v>6.9862418844585221</v>
      </c>
    </row>
    <row r="785" spans="1:4" ht="27.75" customHeight="1" x14ac:dyDescent="0.25">
      <c r="A785" s="246" t="s">
        <v>4406</v>
      </c>
      <c r="B785" s="247" t="s">
        <v>4403</v>
      </c>
      <c r="C785" s="248">
        <v>2.6838029361821225</v>
      </c>
      <c r="D785" s="248">
        <v>6.9862418844585221</v>
      </c>
    </row>
    <row r="786" spans="1:4" ht="27.75" customHeight="1" x14ac:dyDescent="0.25">
      <c r="A786" s="246" t="s">
        <v>4407</v>
      </c>
      <c r="B786" s="247" t="s">
        <v>4403</v>
      </c>
      <c r="C786" s="248">
        <v>2.6838029361821225</v>
      </c>
      <c r="D786" s="248">
        <v>6.9862418844585221</v>
      </c>
    </row>
    <row r="787" spans="1:4" ht="27.75" customHeight="1" x14ac:dyDescent="0.25">
      <c r="A787" s="246" t="s">
        <v>4408</v>
      </c>
      <c r="B787" s="247" t="s">
        <v>4409</v>
      </c>
      <c r="C787" s="248">
        <v>9.2418894884092548</v>
      </c>
      <c r="D787" s="248">
        <v>6.9549134455147614</v>
      </c>
    </row>
    <row r="788" spans="1:4" ht="27.75" customHeight="1" x14ac:dyDescent="0.25">
      <c r="A788" s="246" t="s">
        <v>4408</v>
      </c>
      <c r="B788" s="247" t="s">
        <v>4409</v>
      </c>
      <c r="C788" s="248">
        <v>9.2418894884092548</v>
      </c>
      <c r="D788" s="248">
        <v>6.9549134455147614</v>
      </c>
    </row>
    <row r="789" spans="1:4" ht="27.75" customHeight="1" x14ac:dyDescent="0.25">
      <c r="A789" s="246" t="s">
        <v>4410</v>
      </c>
      <c r="B789" s="247" t="s">
        <v>4409</v>
      </c>
      <c r="C789" s="248">
        <v>9.2523323013905081</v>
      </c>
      <c r="D789" s="248">
        <v>6.9549134455147614</v>
      </c>
    </row>
    <row r="790" spans="1:4" ht="27.75" customHeight="1" x14ac:dyDescent="0.25">
      <c r="A790" s="246" t="s">
        <v>4410</v>
      </c>
      <c r="B790" s="247" t="s">
        <v>4409</v>
      </c>
      <c r="C790" s="248">
        <v>9.2523323013905081</v>
      </c>
      <c r="D790" s="248">
        <v>6.9549134455147614</v>
      </c>
    </row>
    <row r="791" spans="1:4" ht="27.75" customHeight="1" x14ac:dyDescent="0.25">
      <c r="A791" s="246" t="s">
        <v>4411</v>
      </c>
      <c r="B791" s="247" t="s">
        <v>4409</v>
      </c>
      <c r="C791" s="248">
        <v>3.8116267381574893</v>
      </c>
      <c r="D791" s="248">
        <v>17.376840800805649</v>
      </c>
    </row>
    <row r="792" spans="1:4" ht="27.75" customHeight="1" x14ac:dyDescent="0.25">
      <c r="A792" s="246" t="s">
        <v>4412</v>
      </c>
      <c r="B792" s="247" t="s">
        <v>4409</v>
      </c>
      <c r="C792" s="248">
        <v>3.8116267381574893</v>
      </c>
      <c r="D792" s="248">
        <v>17.376840800805649</v>
      </c>
    </row>
    <row r="793" spans="1:4" ht="27.75" customHeight="1" x14ac:dyDescent="0.25">
      <c r="A793" s="246" t="s">
        <v>4413</v>
      </c>
      <c r="B793" s="247" t="s">
        <v>4414</v>
      </c>
      <c r="C793" s="248">
        <v>1.1800378668816336</v>
      </c>
      <c r="D793" s="248">
        <v>0.6161259658939503</v>
      </c>
    </row>
    <row r="794" spans="1:4" ht="27.75" customHeight="1" x14ac:dyDescent="0.25">
      <c r="A794" s="246" t="s">
        <v>4415</v>
      </c>
      <c r="B794" s="247" t="s">
        <v>4416</v>
      </c>
      <c r="C794" s="248">
        <v>0.90852472936904538</v>
      </c>
      <c r="D794" s="248">
        <v>4.3964242651076795</v>
      </c>
    </row>
    <row r="795" spans="1:4" ht="27.75" customHeight="1" x14ac:dyDescent="0.25">
      <c r="A795" s="246" t="s">
        <v>4417</v>
      </c>
      <c r="B795" s="247" t="s">
        <v>4416</v>
      </c>
      <c r="C795" s="248">
        <v>0.90852472936904538</v>
      </c>
      <c r="D795" s="248">
        <v>4.3964242651076795</v>
      </c>
    </row>
    <row r="796" spans="1:4" ht="27.75" customHeight="1" x14ac:dyDescent="0.25">
      <c r="A796" s="246" t="s">
        <v>4418</v>
      </c>
      <c r="B796" s="247" t="s">
        <v>4416</v>
      </c>
      <c r="C796" s="248">
        <v>3.7071986083449553</v>
      </c>
      <c r="D796" s="248">
        <v>0.13575656875629413</v>
      </c>
    </row>
    <row r="797" spans="1:4" ht="27.75" customHeight="1" x14ac:dyDescent="0.25">
      <c r="A797" s="246" t="s">
        <v>4418</v>
      </c>
      <c r="B797" s="247" t="s">
        <v>4416</v>
      </c>
      <c r="C797" s="248">
        <v>3.7071986083449553</v>
      </c>
      <c r="D797" s="248">
        <v>0.13575656875629413</v>
      </c>
    </row>
    <row r="798" spans="1:4" ht="27.75" customHeight="1" x14ac:dyDescent="0.25">
      <c r="A798" s="246" t="s">
        <v>4419</v>
      </c>
      <c r="B798" s="247" t="s">
        <v>4416</v>
      </c>
      <c r="C798" s="248">
        <v>3.7071986083449553</v>
      </c>
      <c r="D798" s="248">
        <v>0.13575656875629413</v>
      </c>
    </row>
    <row r="799" spans="1:4" ht="27.75" customHeight="1" x14ac:dyDescent="0.25">
      <c r="A799" s="246" t="s">
        <v>4419</v>
      </c>
      <c r="B799" s="247" t="s">
        <v>4416</v>
      </c>
      <c r="C799" s="248">
        <v>3.7071986083449553</v>
      </c>
      <c r="D799" s="248">
        <v>0.13575656875629413</v>
      </c>
    </row>
    <row r="800" spans="1:4" ht="27.75" customHeight="1" x14ac:dyDescent="0.25">
      <c r="A800" s="246" t="s">
        <v>4420</v>
      </c>
      <c r="B800" s="247" t="s">
        <v>4421</v>
      </c>
      <c r="C800" s="248">
        <v>5.4615911891955262</v>
      </c>
      <c r="D800" s="248">
        <v>1.2426947447691541</v>
      </c>
    </row>
    <row r="801" spans="1:4" ht="27.75" customHeight="1" x14ac:dyDescent="0.25">
      <c r="A801" s="246" t="s">
        <v>4420</v>
      </c>
      <c r="B801" s="247" t="s">
        <v>4421</v>
      </c>
      <c r="C801" s="248">
        <v>5.4615911891955262</v>
      </c>
      <c r="D801" s="248">
        <v>1.2426947447691541</v>
      </c>
    </row>
    <row r="802" spans="1:4" ht="27.75" customHeight="1" x14ac:dyDescent="0.25">
      <c r="A802" s="246" t="s">
        <v>4422</v>
      </c>
      <c r="B802" s="247" t="s">
        <v>4421</v>
      </c>
      <c r="C802" s="248">
        <v>4.4590811429951991</v>
      </c>
      <c r="D802" s="248">
        <v>1.4306653784317154</v>
      </c>
    </row>
    <row r="803" spans="1:4" ht="27.75" customHeight="1" x14ac:dyDescent="0.25">
      <c r="A803" s="246" t="s">
        <v>4423</v>
      </c>
      <c r="B803" s="247" t="s">
        <v>4424</v>
      </c>
      <c r="C803" s="248">
        <v>5.4615911891955262</v>
      </c>
      <c r="D803" s="248">
        <v>1.2426947447691541</v>
      </c>
    </row>
    <row r="804" spans="1:4" ht="27.75" customHeight="1" x14ac:dyDescent="0.25">
      <c r="A804" s="246" t="s">
        <v>4425</v>
      </c>
      <c r="B804" s="247" t="s">
        <v>4426</v>
      </c>
      <c r="C804" s="248">
        <v>7.3412975258211368</v>
      </c>
      <c r="D804" s="248">
        <v>0.82498222551901823</v>
      </c>
    </row>
    <row r="805" spans="1:4" ht="27.75" customHeight="1" x14ac:dyDescent="0.25">
      <c r="A805" s="246" t="s">
        <v>4425</v>
      </c>
      <c r="B805" s="247" t="s">
        <v>4426</v>
      </c>
      <c r="C805" s="248">
        <v>7.3412975258211368</v>
      </c>
      <c r="D805" s="248">
        <v>0.82498222551901823</v>
      </c>
    </row>
    <row r="806" spans="1:4" ht="27.75" customHeight="1" x14ac:dyDescent="0.25">
      <c r="A806" s="246" t="s">
        <v>4427</v>
      </c>
      <c r="B806" s="247" t="s">
        <v>4426</v>
      </c>
      <c r="C806" s="248">
        <v>7.3412975258211368</v>
      </c>
      <c r="D806" s="248">
        <v>0.82498222551901823</v>
      </c>
    </row>
    <row r="807" spans="1:4" ht="27.75" customHeight="1" x14ac:dyDescent="0.25">
      <c r="A807" s="246" t="s">
        <v>4427</v>
      </c>
      <c r="B807" s="247" t="s">
        <v>4426</v>
      </c>
      <c r="C807" s="248">
        <v>7.3412975258211368</v>
      </c>
      <c r="D807" s="248">
        <v>0.82498222551901823</v>
      </c>
    </row>
    <row r="808" spans="1:4" ht="27.75" customHeight="1" x14ac:dyDescent="0.25">
      <c r="A808" s="246" t="s">
        <v>4428</v>
      </c>
      <c r="B808" s="247" t="s">
        <v>4426</v>
      </c>
      <c r="C808" s="248">
        <v>8.1558369383589007</v>
      </c>
      <c r="D808" s="248">
        <v>9.0225904158029344</v>
      </c>
    </row>
    <row r="809" spans="1:4" ht="27.75" customHeight="1" x14ac:dyDescent="0.25">
      <c r="A809" s="246" t="s">
        <v>4429</v>
      </c>
      <c r="B809" s="247" t="s">
        <v>4426</v>
      </c>
      <c r="C809" s="248">
        <v>8.1558369383589007</v>
      </c>
      <c r="D809" s="248">
        <v>9.0225904158029344</v>
      </c>
    </row>
    <row r="810" spans="1:4" ht="27.75" customHeight="1" x14ac:dyDescent="0.25">
      <c r="A810" s="246" t="s">
        <v>4430</v>
      </c>
      <c r="B810" s="247" t="s">
        <v>4431</v>
      </c>
      <c r="C810" s="248">
        <v>5.8062040175768876</v>
      </c>
      <c r="D810" s="248">
        <v>4.7097086545452811</v>
      </c>
    </row>
    <row r="811" spans="1:4" ht="27.75" customHeight="1" x14ac:dyDescent="0.25">
      <c r="A811" s="246" t="s">
        <v>4430</v>
      </c>
      <c r="B811" s="247" t="s">
        <v>4431</v>
      </c>
      <c r="C811" s="248">
        <v>5.8062040175768876</v>
      </c>
      <c r="D811" s="248">
        <v>4.7097086545452811</v>
      </c>
    </row>
    <row r="812" spans="1:4" ht="27.75" customHeight="1" x14ac:dyDescent="0.25">
      <c r="A812" s="246" t="s">
        <v>4432</v>
      </c>
      <c r="B812" s="247" t="s">
        <v>4431</v>
      </c>
      <c r="C812" s="248">
        <v>4.0935826886513311</v>
      </c>
      <c r="D812" s="248">
        <v>3.5505564136261545</v>
      </c>
    </row>
    <row r="813" spans="1:4" ht="27.75" customHeight="1" x14ac:dyDescent="0.25">
      <c r="A813" s="246" t="s">
        <v>4433</v>
      </c>
      <c r="B813" s="247" t="s">
        <v>4431</v>
      </c>
      <c r="C813" s="248">
        <v>4.0935826886513311</v>
      </c>
      <c r="D813" s="248">
        <v>3.5505564136261545</v>
      </c>
    </row>
    <row r="814" spans="1:4" ht="27.75" customHeight="1" x14ac:dyDescent="0.25">
      <c r="A814" s="246" t="s">
        <v>4434</v>
      </c>
      <c r="B814" s="247" t="s">
        <v>4431</v>
      </c>
      <c r="C814" s="248">
        <v>0</v>
      </c>
      <c r="D814" s="248">
        <v>10.51591267212217</v>
      </c>
    </row>
    <row r="815" spans="1:4" ht="27.75" customHeight="1" x14ac:dyDescent="0.25">
      <c r="A815" s="246" t="s">
        <v>4434</v>
      </c>
      <c r="B815" s="247" t="s">
        <v>4431</v>
      </c>
      <c r="C815" s="248">
        <v>0</v>
      </c>
      <c r="D815" s="248">
        <v>10.51591267212217</v>
      </c>
    </row>
    <row r="816" spans="1:4" ht="27.75" customHeight="1" x14ac:dyDescent="0.25">
      <c r="A816" s="246" t="s">
        <v>4435</v>
      </c>
      <c r="B816" s="247" t="s">
        <v>4436</v>
      </c>
      <c r="C816" s="248">
        <v>5.8062040175768876</v>
      </c>
      <c r="D816" s="248">
        <v>4.7097086545452811</v>
      </c>
    </row>
    <row r="817" spans="1:4" ht="27.75" customHeight="1" x14ac:dyDescent="0.25">
      <c r="A817" s="246" t="s">
        <v>4437</v>
      </c>
      <c r="B817" s="247" t="s">
        <v>4436</v>
      </c>
      <c r="C817" s="248">
        <v>5.8166468305581418</v>
      </c>
      <c r="D817" s="248">
        <v>4.7097086545452811</v>
      </c>
    </row>
    <row r="818" spans="1:4" ht="27.75" customHeight="1" x14ac:dyDescent="0.25">
      <c r="A818" s="246" t="s">
        <v>4438</v>
      </c>
      <c r="B818" s="247" t="s">
        <v>4439</v>
      </c>
      <c r="C818" s="248">
        <v>4.1980108184638647</v>
      </c>
      <c r="D818" s="248">
        <v>8.8868338470466401</v>
      </c>
    </row>
    <row r="819" spans="1:4" ht="27.75" customHeight="1" x14ac:dyDescent="0.25">
      <c r="A819" s="246" t="s">
        <v>4440</v>
      </c>
      <c r="B819" s="247" t="s">
        <v>4439</v>
      </c>
      <c r="C819" s="248">
        <v>4.1980108184638647</v>
      </c>
      <c r="D819" s="248">
        <v>8.8868338470466401</v>
      </c>
    </row>
    <row r="820" spans="1:4" ht="27.75" customHeight="1" x14ac:dyDescent="0.25">
      <c r="A820" s="246" t="s">
        <v>4441</v>
      </c>
      <c r="B820" s="247" t="s">
        <v>4439</v>
      </c>
      <c r="C820" s="248">
        <v>7.3726259647648966</v>
      </c>
      <c r="D820" s="248">
        <v>1.4724366303567287</v>
      </c>
    </row>
    <row r="821" spans="1:4" ht="27.75" customHeight="1" x14ac:dyDescent="0.25">
      <c r="A821" s="246" t="s">
        <v>4441</v>
      </c>
      <c r="B821" s="247" t="s">
        <v>4439</v>
      </c>
      <c r="C821" s="248">
        <v>7.3726259647648966</v>
      </c>
      <c r="D821" s="248">
        <v>1.4724366303567287</v>
      </c>
    </row>
    <row r="822" spans="1:4" ht="27.75" customHeight="1" x14ac:dyDescent="0.25">
      <c r="A822" s="246" t="s">
        <v>4442</v>
      </c>
      <c r="B822" s="247" t="s">
        <v>4439</v>
      </c>
      <c r="C822" s="248">
        <v>7.3726259647648966</v>
      </c>
      <c r="D822" s="248">
        <v>1.4724366303567287</v>
      </c>
    </row>
    <row r="823" spans="1:4" ht="27.75" customHeight="1" x14ac:dyDescent="0.25">
      <c r="A823" s="246" t="s">
        <v>4442</v>
      </c>
      <c r="B823" s="247" t="s">
        <v>4439</v>
      </c>
      <c r="C823" s="248">
        <v>7.3726259647648966</v>
      </c>
      <c r="D823" s="248">
        <v>1.4724366303567287</v>
      </c>
    </row>
    <row r="824" spans="1:4" ht="27.75" customHeight="1" x14ac:dyDescent="0.25">
      <c r="A824" s="246" t="s">
        <v>4443</v>
      </c>
      <c r="B824" s="247" t="s">
        <v>4444</v>
      </c>
      <c r="C824" s="248">
        <v>2.1616622871194529</v>
      </c>
      <c r="D824" s="248">
        <v>19.329646828300035</v>
      </c>
    </row>
    <row r="825" spans="1:4" ht="27.75" customHeight="1" x14ac:dyDescent="0.25">
      <c r="A825" s="246" t="s">
        <v>4445</v>
      </c>
      <c r="B825" s="247" t="s">
        <v>4444</v>
      </c>
      <c r="C825" s="248">
        <v>7.7067959801650057</v>
      </c>
      <c r="D825" s="248">
        <v>10.223513908647073</v>
      </c>
    </row>
    <row r="826" spans="1:4" ht="27.75" customHeight="1" x14ac:dyDescent="0.25">
      <c r="A826" s="246" t="s">
        <v>4445</v>
      </c>
      <c r="B826" s="247" t="s">
        <v>4444</v>
      </c>
      <c r="C826" s="248">
        <v>7.7067959801650057</v>
      </c>
      <c r="D826" s="248">
        <v>10.223513908647073</v>
      </c>
    </row>
    <row r="827" spans="1:4" ht="27.75" customHeight="1" x14ac:dyDescent="0.25">
      <c r="A827" s="246" t="s">
        <v>4446</v>
      </c>
      <c r="B827" s="247" t="s">
        <v>4444</v>
      </c>
      <c r="C827" s="248">
        <v>7.7067959801650057</v>
      </c>
      <c r="D827" s="248">
        <v>10.223513908647073</v>
      </c>
    </row>
    <row r="828" spans="1:4" ht="27.75" customHeight="1" x14ac:dyDescent="0.25">
      <c r="A828" s="246" t="s">
        <v>4446</v>
      </c>
      <c r="B828" s="247" t="s">
        <v>4444</v>
      </c>
      <c r="C828" s="248">
        <v>7.7067959801650057</v>
      </c>
      <c r="D828" s="248">
        <v>10.223513908647073</v>
      </c>
    </row>
    <row r="829" spans="1:4" ht="27.75" customHeight="1" x14ac:dyDescent="0.25">
      <c r="A829" s="246" t="s">
        <v>4447</v>
      </c>
      <c r="B829" s="247" t="s">
        <v>4448</v>
      </c>
      <c r="C829" s="248">
        <v>5.2318493036079508</v>
      </c>
      <c r="D829" s="248">
        <v>12.594032455391595</v>
      </c>
    </row>
    <row r="830" spans="1:4" ht="27.75" customHeight="1" x14ac:dyDescent="0.25">
      <c r="A830" s="246" t="s">
        <v>4449</v>
      </c>
      <c r="B830" s="247" t="s">
        <v>4448</v>
      </c>
      <c r="C830" s="248">
        <v>5.2318493036079508</v>
      </c>
      <c r="D830" s="248">
        <v>12.594032455391595</v>
      </c>
    </row>
    <row r="831" spans="1:4" ht="27.75" customHeight="1" x14ac:dyDescent="0.25">
      <c r="A831" s="246" t="s">
        <v>4450</v>
      </c>
      <c r="B831" s="247" t="s">
        <v>4451</v>
      </c>
      <c r="C831" s="248">
        <v>0.31328438943760184</v>
      </c>
      <c r="D831" s="248">
        <v>0.15664219471880092</v>
      </c>
    </row>
    <row r="832" spans="1:4" ht="27.75" customHeight="1" x14ac:dyDescent="0.25">
      <c r="A832" s="246" t="s">
        <v>4450</v>
      </c>
      <c r="B832" s="247" t="s">
        <v>4451</v>
      </c>
      <c r="C832" s="248">
        <v>0.31328438943760184</v>
      </c>
      <c r="D832" s="248">
        <v>0.15664219471880092</v>
      </c>
    </row>
    <row r="833" spans="1:4" ht="27.75" customHeight="1" x14ac:dyDescent="0.25">
      <c r="A833" s="246" t="s">
        <v>4452</v>
      </c>
      <c r="B833" s="247" t="s">
        <v>4453</v>
      </c>
      <c r="C833" s="248">
        <v>9.2627751143717614</v>
      </c>
      <c r="D833" s="248">
        <v>8.1036228734526343</v>
      </c>
    </row>
    <row r="834" spans="1:4" ht="27.75" customHeight="1" x14ac:dyDescent="0.25">
      <c r="A834" s="246" t="s">
        <v>4452</v>
      </c>
      <c r="B834" s="247" t="s">
        <v>4453</v>
      </c>
      <c r="C834" s="248">
        <v>9.2627751143717614</v>
      </c>
      <c r="D834" s="248">
        <v>8.1036228734526343</v>
      </c>
    </row>
    <row r="835" spans="1:4" ht="27.75" customHeight="1" x14ac:dyDescent="0.25">
      <c r="A835" s="246" t="s">
        <v>4454</v>
      </c>
      <c r="B835" s="247" t="s">
        <v>4453</v>
      </c>
      <c r="C835" s="248">
        <v>9.2627751143717614</v>
      </c>
      <c r="D835" s="248">
        <v>8.1036228734526343</v>
      </c>
    </row>
    <row r="836" spans="1:4" ht="27.75" customHeight="1" x14ac:dyDescent="0.25">
      <c r="A836" s="246" t="s">
        <v>4454</v>
      </c>
      <c r="B836" s="247" t="s">
        <v>4453</v>
      </c>
      <c r="C836" s="248">
        <v>9.2627751143717614</v>
      </c>
      <c r="D836" s="248">
        <v>8.1036228734526343</v>
      </c>
    </row>
    <row r="837" spans="1:4" ht="27.75" customHeight="1" x14ac:dyDescent="0.25">
      <c r="A837" s="246" t="s">
        <v>4455</v>
      </c>
      <c r="B837" s="247" t="s">
        <v>4453</v>
      </c>
      <c r="C837" s="248">
        <v>0.76232534763149784</v>
      </c>
      <c r="D837" s="248">
        <v>18.556878667687283</v>
      </c>
    </row>
    <row r="838" spans="1:4" ht="27.75" customHeight="1" x14ac:dyDescent="0.25">
      <c r="A838" s="246" t="s">
        <v>4456</v>
      </c>
      <c r="B838" s="247" t="s">
        <v>4453</v>
      </c>
      <c r="C838" s="248">
        <v>0.76232534763149784</v>
      </c>
      <c r="D838" s="248">
        <v>18.556878667687283</v>
      </c>
    </row>
    <row r="839" spans="1:4" ht="27.75" customHeight="1" x14ac:dyDescent="0.25">
      <c r="A839" s="246" t="s">
        <v>4457</v>
      </c>
      <c r="B839" s="247" t="s">
        <v>4458</v>
      </c>
      <c r="C839" s="248">
        <v>6.7669428118522008</v>
      </c>
      <c r="D839" s="248">
        <v>6.4223299834708385</v>
      </c>
    </row>
    <row r="840" spans="1:4" ht="27.75" customHeight="1" x14ac:dyDescent="0.25">
      <c r="A840" s="246" t="s">
        <v>4459</v>
      </c>
      <c r="B840" s="247" t="s">
        <v>4458</v>
      </c>
      <c r="C840" s="248">
        <v>6.7669428118522008</v>
      </c>
      <c r="D840" s="248">
        <v>6.4223299834708385</v>
      </c>
    </row>
    <row r="841" spans="1:4" ht="27.75" customHeight="1" x14ac:dyDescent="0.25">
      <c r="A841" s="246" t="s">
        <v>4460</v>
      </c>
      <c r="B841" s="247" t="s">
        <v>4461</v>
      </c>
      <c r="C841" s="248">
        <v>3.9056120549887701</v>
      </c>
      <c r="D841" s="248">
        <v>2.2869760428944934</v>
      </c>
    </row>
    <row r="842" spans="1:4" ht="27.75" customHeight="1" x14ac:dyDescent="0.25">
      <c r="A842" s="246" t="s">
        <v>4462</v>
      </c>
      <c r="B842" s="247" t="s">
        <v>4461</v>
      </c>
      <c r="C842" s="248">
        <v>3.9056120549887701</v>
      </c>
      <c r="D842" s="248">
        <v>2.2869760428944934</v>
      </c>
    </row>
    <row r="843" spans="1:4" ht="27.75" customHeight="1" x14ac:dyDescent="0.25">
      <c r="A843" s="246" t="s">
        <v>4463</v>
      </c>
      <c r="B843" s="247" t="s">
        <v>4461</v>
      </c>
      <c r="C843" s="248">
        <v>2.704688562144629</v>
      </c>
      <c r="D843" s="248">
        <v>0.13575656875629413</v>
      </c>
    </row>
    <row r="844" spans="1:4" ht="27.75" customHeight="1" x14ac:dyDescent="0.25">
      <c r="A844" s="246" t="s">
        <v>4463</v>
      </c>
      <c r="B844" s="247" t="s">
        <v>4461</v>
      </c>
      <c r="C844" s="248">
        <v>2.704688562144629</v>
      </c>
      <c r="D844" s="248">
        <v>0.13575656875629413</v>
      </c>
    </row>
    <row r="845" spans="1:4" ht="27.75" customHeight="1" x14ac:dyDescent="0.25">
      <c r="A845" s="246" t="s">
        <v>4464</v>
      </c>
      <c r="B845" s="247" t="s">
        <v>4461</v>
      </c>
      <c r="C845" s="248">
        <v>2.704688562144629</v>
      </c>
      <c r="D845" s="248">
        <v>0.13575656875629413</v>
      </c>
    </row>
    <row r="846" spans="1:4" ht="27.75" customHeight="1" x14ac:dyDescent="0.25">
      <c r="A846" s="246" t="s">
        <v>4464</v>
      </c>
      <c r="B846" s="247" t="s">
        <v>4461</v>
      </c>
      <c r="C846" s="248">
        <v>2.704688562144629</v>
      </c>
      <c r="D846" s="248">
        <v>0.13575656875629413</v>
      </c>
    </row>
    <row r="847" spans="1:4" ht="27.75" customHeight="1" x14ac:dyDescent="0.25">
      <c r="A847" s="246" t="s">
        <v>4465</v>
      </c>
      <c r="B847" s="247" t="s">
        <v>4466</v>
      </c>
      <c r="C847" s="248">
        <v>2.3809613597257742</v>
      </c>
      <c r="D847" s="248">
        <v>12.092777432291433</v>
      </c>
    </row>
    <row r="848" spans="1:4" ht="27.75" customHeight="1" x14ac:dyDescent="0.25">
      <c r="A848" s="246" t="s">
        <v>4467</v>
      </c>
      <c r="B848" s="247" t="s">
        <v>4466</v>
      </c>
      <c r="C848" s="248">
        <v>2.3809613597257742</v>
      </c>
      <c r="D848" s="248">
        <v>12.092777432291433</v>
      </c>
    </row>
    <row r="849" spans="1:4" ht="27.75" customHeight="1" x14ac:dyDescent="0.25">
      <c r="A849" s="246" t="s">
        <v>4468</v>
      </c>
      <c r="B849" s="247" t="s">
        <v>4466</v>
      </c>
      <c r="C849" s="248">
        <v>12.280748065953993</v>
      </c>
      <c r="D849" s="248">
        <v>-0.30284157645634846</v>
      </c>
    </row>
    <row r="850" spans="1:4" ht="27.75" customHeight="1" x14ac:dyDescent="0.25">
      <c r="A850" s="246" t="s">
        <v>4468</v>
      </c>
      <c r="B850" s="247" t="s">
        <v>4466</v>
      </c>
      <c r="C850" s="248">
        <v>12.280748065953993</v>
      </c>
      <c r="D850" s="248">
        <v>-0.30284157645634846</v>
      </c>
    </row>
    <row r="851" spans="1:4" ht="27.75" customHeight="1" x14ac:dyDescent="0.25">
      <c r="A851" s="246" t="s">
        <v>4469</v>
      </c>
      <c r="B851" s="247" t="s">
        <v>4466</v>
      </c>
      <c r="C851" s="248">
        <v>12.280748065953993</v>
      </c>
      <c r="D851" s="248">
        <v>-0.30284157645634846</v>
      </c>
    </row>
    <row r="852" spans="1:4" ht="27.75" customHeight="1" x14ac:dyDescent="0.25">
      <c r="A852" s="246" t="s">
        <v>4469</v>
      </c>
      <c r="B852" s="247" t="s">
        <v>4466</v>
      </c>
      <c r="C852" s="248">
        <v>12.280748065953993</v>
      </c>
      <c r="D852" s="248">
        <v>-0.30284157645634846</v>
      </c>
    </row>
    <row r="853" spans="1:4" ht="27.75" customHeight="1" x14ac:dyDescent="0.25">
      <c r="A853" s="246" t="s">
        <v>4470</v>
      </c>
      <c r="B853" s="247" t="s">
        <v>4471</v>
      </c>
      <c r="C853" s="248">
        <v>0</v>
      </c>
      <c r="D853" s="248">
        <v>2.4958323025195615</v>
      </c>
    </row>
    <row r="854" spans="1:4" ht="27.75" customHeight="1" x14ac:dyDescent="0.25">
      <c r="A854" s="246" t="s">
        <v>4470</v>
      </c>
      <c r="B854" s="247" t="s">
        <v>4471</v>
      </c>
      <c r="C854" s="248">
        <v>0</v>
      </c>
      <c r="D854" s="248">
        <v>2.4958323025195615</v>
      </c>
    </row>
    <row r="855" spans="1:4" ht="27.75" customHeight="1" x14ac:dyDescent="0.25">
      <c r="A855" s="246" t="s">
        <v>4472</v>
      </c>
      <c r="B855" s="247" t="s">
        <v>4471</v>
      </c>
      <c r="C855" s="248">
        <v>0</v>
      </c>
      <c r="D855" s="248">
        <v>2.4958323025195615</v>
      </c>
    </row>
    <row r="856" spans="1:4" ht="27.75" customHeight="1" x14ac:dyDescent="0.25">
      <c r="A856" s="246" t="s">
        <v>4472</v>
      </c>
      <c r="B856" s="247" t="s">
        <v>4471</v>
      </c>
      <c r="C856" s="248">
        <v>0</v>
      </c>
      <c r="D856" s="248">
        <v>2.4958323025195615</v>
      </c>
    </row>
    <row r="857" spans="1:4" ht="27.75" customHeight="1" x14ac:dyDescent="0.25">
      <c r="A857" s="246" t="s">
        <v>4473</v>
      </c>
      <c r="B857" s="247" t="s">
        <v>4471</v>
      </c>
      <c r="C857" s="248">
        <v>-2.4853894895383082</v>
      </c>
      <c r="D857" s="248">
        <v>2.0781197832694258</v>
      </c>
    </row>
    <row r="858" spans="1:4" ht="27.75" customHeight="1" x14ac:dyDescent="0.25">
      <c r="A858" s="246" t="s">
        <v>4474</v>
      </c>
      <c r="B858" s="247" t="s">
        <v>4471</v>
      </c>
      <c r="C858" s="248">
        <v>-2.4853894895383082</v>
      </c>
      <c r="D858" s="248">
        <v>2.0781197832694258</v>
      </c>
    </row>
    <row r="859" spans="1:4" ht="27.75" customHeight="1" x14ac:dyDescent="0.25">
      <c r="A859" s="246" t="s">
        <v>4475</v>
      </c>
      <c r="B859" s="247" t="s">
        <v>4476</v>
      </c>
      <c r="C859" s="248">
        <v>0.57435471396893678</v>
      </c>
      <c r="D859" s="248">
        <v>1.9214775885506248</v>
      </c>
    </row>
    <row r="860" spans="1:4" ht="27.75" customHeight="1" x14ac:dyDescent="0.25">
      <c r="A860" s="246" t="s">
        <v>4475</v>
      </c>
      <c r="B860" s="247" t="s">
        <v>4476</v>
      </c>
      <c r="C860" s="248">
        <v>0.57435471396893678</v>
      </c>
      <c r="D860" s="248">
        <v>1.9214775885506248</v>
      </c>
    </row>
    <row r="861" spans="1:4" ht="27.75" customHeight="1" x14ac:dyDescent="0.25">
      <c r="A861" s="246" t="s">
        <v>4477</v>
      </c>
      <c r="B861" s="247" t="s">
        <v>4478</v>
      </c>
      <c r="C861" s="248">
        <v>1.3157944356379279</v>
      </c>
      <c r="D861" s="248">
        <v>12.844659966941677</v>
      </c>
    </row>
    <row r="862" spans="1:4" ht="27.75" customHeight="1" x14ac:dyDescent="0.25">
      <c r="A862" s="246" t="s">
        <v>4479</v>
      </c>
      <c r="B862" s="247" t="s">
        <v>4478</v>
      </c>
      <c r="C862" s="248">
        <v>1.3157944356379279</v>
      </c>
      <c r="D862" s="248">
        <v>12.844659966941677</v>
      </c>
    </row>
    <row r="863" spans="1:4" ht="27.75" customHeight="1" x14ac:dyDescent="0.25">
      <c r="A863" s="246" t="s">
        <v>4480</v>
      </c>
      <c r="B863" s="247" t="s">
        <v>4478</v>
      </c>
      <c r="C863" s="248">
        <v>6.1612596589395032</v>
      </c>
      <c r="D863" s="248">
        <v>5.367605872364245</v>
      </c>
    </row>
    <row r="864" spans="1:4" ht="27.75" customHeight="1" x14ac:dyDescent="0.25">
      <c r="A864" s="246" t="s">
        <v>4480</v>
      </c>
      <c r="B864" s="247" t="s">
        <v>4478</v>
      </c>
      <c r="C864" s="248">
        <v>6.1612596589395032</v>
      </c>
      <c r="D864" s="248">
        <v>5.367605872364245</v>
      </c>
    </row>
    <row r="865" spans="1:4" ht="27.75" customHeight="1" x14ac:dyDescent="0.25">
      <c r="A865" s="246" t="s">
        <v>4481</v>
      </c>
      <c r="B865" s="247" t="s">
        <v>4478</v>
      </c>
      <c r="C865" s="248">
        <v>6.1612596589395032</v>
      </c>
      <c r="D865" s="248">
        <v>5.367605872364245</v>
      </c>
    </row>
    <row r="866" spans="1:4" ht="27.75" customHeight="1" x14ac:dyDescent="0.25">
      <c r="A866" s="246" t="s">
        <v>4481</v>
      </c>
      <c r="B866" s="247" t="s">
        <v>4478</v>
      </c>
      <c r="C866" s="248">
        <v>6.1612596589395032</v>
      </c>
      <c r="D866" s="248">
        <v>5.367605872364245</v>
      </c>
    </row>
    <row r="867" spans="1:4" ht="27.75" customHeight="1" x14ac:dyDescent="0.25">
      <c r="A867" s="246" t="s">
        <v>4482</v>
      </c>
      <c r="B867" s="247" t="s">
        <v>4483</v>
      </c>
      <c r="C867" s="248">
        <v>0.449040958193896</v>
      </c>
      <c r="D867" s="248">
        <v>14.243996906429633</v>
      </c>
    </row>
    <row r="868" spans="1:4" ht="27.75" customHeight="1" x14ac:dyDescent="0.25">
      <c r="A868" s="246" t="s">
        <v>4484</v>
      </c>
      <c r="B868" s="247" t="s">
        <v>4483</v>
      </c>
      <c r="C868" s="248">
        <v>0.449040958193896</v>
      </c>
      <c r="D868" s="248">
        <v>14.243996906429633</v>
      </c>
    </row>
    <row r="869" spans="1:4" ht="27.75" customHeight="1" x14ac:dyDescent="0.25">
      <c r="A869" s="246" t="s">
        <v>4485</v>
      </c>
      <c r="B869" s="247" t="s">
        <v>4483</v>
      </c>
      <c r="C869" s="248">
        <v>20.373928126425376</v>
      </c>
      <c r="D869" s="248">
        <v>6.934027819552254</v>
      </c>
    </row>
    <row r="870" spans="1:4" ht="27.75" customHeight="1" x14ac:dyDescent="0.25">
      <c r="A870" s="246" t="s">
        <v>4485</v>
      </c>
      <c r="B870" s="247" t="s">
        <v>4483</v>
      </c>
      <c r="C870" s="248">
        <v>20.373928126425376</v>
      </c>
      <c r="D870" s="248">
        <v>6.934027819552254</v>
      </c>
    </row>
    <row r="871" spans="1:4" ht="27.75" customHeight="1" x14ac:dyDescent="0.25">
      <c r="A871" s="246" t="s">
        <v>4486</v>
      </c>
      <c r="B871" s="247" t="s">
        <v>4483</v>
      </c>
      <c r="C871" s="248">
        <v>20.342599687481616</v>
      </c>
      <c r="D871" s="248">
        <v>6.934027819552254</v>
      </c>
    </row>
    <row r="872" spans="1:4" ht="27.75" customHeight="1" x14ac:dyDescent="0.25">
      <c r="A872" s="246" t="s">
        <v>4486</v>
      </c>
      <c r="B872" s="247" t="s">
        <v>4483</v>
      </c>
      <c r="C872" s="248">
        <v>20.342599687481616</v>
      </c>
      <c r="D872" s="248">
        <v>6.934027819552254</v>
      </c>
    </row>
    <row r="873" spans="1:4" ht="27.75" customHeight="1" x14ac:dyDescent="0.25">
      <c r="A873" s="246" t="s">
        <v>4487</v>
      </c>
      <c r="B873" s="247" t="s">
        <v>4488</v>
      </c>
      <c r="C873" s="248">
        <v>1.5037650693004889</v>
      </c>
      <c r="D873" s="248">
        <v>5.3049489944767245</v>
      </c>
    </row>
    <row r="874" spans="1:4" ht="27.75" customHeight="1" x14ac:dyDescent="0.25">
      <c r="A874" s="246" t="s">
        <v>4487</v>
      </c>
      <c r="B874" s="247" t="s">
        <v>4488</v>
      </c>
      <c r="C874" s="248">
        <v>1.5037650693004889</v>
      </c>
      <c r="D874" s="248">
        <v>5.3049489944767245</v>
      </c>
    </row>
    <row r="875" spans="1:4" ht="27.75" customHeight="1" x14ac:dyDescent="0.25">
      <c r="A875" s="246" t="s">
        <v>4489</v>
      </c>
      <c r="B875" s="247" t="s">
        <v>4488</v>
      </c>
      <c r="C875" s="248">
        <v>1.5037650693004889</v>
      </c>
      <c r="D875" s="248">
        <v>5.3049489944767245</v>
      </c>
    </row>
    <row r="876" spans="1:4" ht="27.75" customHeight="1" x14ac:dyDescent="0.25">
      <c r="A876" s="246" t="s">
        <v>4489</v>
      </c>
      <c r="B876" s="247" t="s">
        <v>4488</v>
      </c>
      <c r="C876" s="248">
        <v>1.5037650693004889</v>
      </c>
      <c r="D876" s="248">
        <v>5.3049489944767245</v>
      </c>
    </row>
    <row r="877" spans="1:4" ht="27.75" customHeight="1" x14ac:dyDescent="0.25">
      <c r="A877" s="246" t="s">
        <v>4490</v>
      </c>
      <c r="B877" s="247" t="s">
        <v>4491</v>
      </c>
      <c r="C877" s="248">
        <v>9.3985316831280558E-2</v>
      </c>
      <c r="D877" s="248">
        <v>2.1303338481756926</v>
      </c>
    </row>
    <row r="878" spans="1:4" ht="27.75" customHeight="1" x14ac:dyDescent="0.25">
      <c r="A878" s="246" t="s">
        <v>4492</v>
      </c>
      <c r="B878" s="247" t="s">
        <v>4491</v>
      </c>
      <c r="C878" s="248">
        <v>8.3542503850027164E-2</v>
      </c>
      <c r="D878" s="248">
        <v>1.900591962588118</v>
      </c>
    </row>
    <row r="879" spans="1:4" ht="27.75" customHeight="1" x14ac:dyDescent="0.25">
      <c r="A879" s="246" t="s">
        <v>4492</v>
      </c>
      <c r="B879" s="247" t="s">
        <v>4491</v>
      </c>
      <c r="C879" s="248">
        <v>8.3542503850027164E-2</v>
      </c>
      <c r="D879" s="248">
        <v>1.900591962588118</v>
      </c>
    </row>
    <row r="880" spans="1:4" ht="27.75" customHeight="1" x14ac:dyDescent="0.25">
      <c r="A880" s="246" t="s">
        <v>4493</v>
      </c>
      <c r="B880" s="247" t="s">
        <v>4494</v>
      </c>
      <c r="C880" s="248">
        <v>9.3985316831280558E-2</v>
      </c>
      <c r="D880" s="248">
        <v>2.1407766611569459</v>
      </c>
    </row>
    <row r="881" spans="1:4" ht="27.75" customHeight="1" x14ac:dyDescent="0.25">
      <c r="A881" s="246" t="s">
        <v>4495</v>
      </c>
      <c r="B881" s="247" t="s">
        <v>4496</v>
      </c>
      <c r="C881" s="248">
        <v>1.2635803707316609</v>
      </c>
      <c r="D881" s="248">
        <v>2.8091166919571635</v>
      </c>
    </row>
    <row r="882" spans="1:4" ht="27.75" customHeight="1" x14ac:dyDescent="0.25">
      <c r="A882" s="246" t="s">
        <v>4495</v>
      </c>
      <c r="B882" s="247" t="s">
        <v>4496</v>
      </c>
      <c r="C882" s="248">
        <v>1.2635803707316609</v>
      </c>
      <c r="D882" s="248">
        <v>2.8091166919571635</v>
      </c>
    </row>
    <row r="883" spans="1:4" ht="27.75" customHeight="1" x14ac:dyDescent="0.25">
      <c r="A883" s="246" t="s">
        <v>4497</v>
      </c>
      <c r="B883" s="247" t="s">
        <v>4496</v>
      </c>
      <c r="C883" s="248">
        <v>1.2635803707316609</v>
      </c>
      <c r="D883" s="248">
        <v>2.8091166919571635</v>
      </c>
    </row>
    <row r="884" spans="1:4" ht="27.75" customHeight="1" x14ac:dyDescent="0.25">
      <c r="A884" s="246" t="s">
        <v>4497</v>
      </c>
      <c r="B884" s="247" t="s">
        <v>4496</v>
      </c>
      <c r="C884" s="248">
        <v>1.2635803707316609</v>
      </c>
      <c r="D884" s="248">
        <v>2.8091166919571635</v>
      </c>
    </row>
    <row r="885" spans="1:4" ht="27.75" customHeight="1" x14ac:dyDescent="0.25">
      <c r="A885" s="246" t="s">
        <v>4498</v>
      </c>
      <c r="B885" s="247" t="s">
        <v>4496</v>
      </c>
      <c r="C885" s="248">
        <v>2.0154629053819053</v>
      </c>
      <c r="D885" s="248">
        <v>2.2138763520257201</v>
      </c>
    </row>
    <row r="886" spans="1:4" ht="27.75" customHeight="1" x14ac:dyDescent="0.25">
      <c r="A886" s="246" t="s">
        <v>4499</v>
      </c>
      <c r="B886" s="247" t="s">
        <v>4496</v>
      </c>
      <c r="C886" s="248">
        <v>2.0154629053819053</v>
      </c>
      <c r="D886" s="248">
        <v>2.2138763520257201</v>
      </c>
    </row>
    <row r="887" spans="1:4" ht="27.75" customHeight="1" x14ac:dyDescent="0.25">
      <c r="A887" s="246" t="s">
        <v>4500</v>
      </c>
      <c r="B887" s="247" t="s">
        <v>4501</v>
      </c>
      <c r="C887" s="248">
        <v>14.881008498286089</v>
      </c>
      <c r="D887" s="248">
        <v>1.4411081914129684</v>
      </c>
    </row>
    <row r="888" spans="1:4" ht="27.75" customHeight="1" x14ac:dyDescent="0.25">
      <c r="A888" s="246" t="s">
        <v>4500</v>
      </c>
      <c r="B888" s="247" t="s">
        <v>4501</v>
      </c>
      <c r="C888" s="248">
        <v>14.881008498286089</v>
      </c>
      <c r="D888" s="248">
        <v>1.4411081914129684</v>
      </c>
    </row>
    <row r="889" spans="1:4" ht="27.75" customHeight="1" x14ac:dyDescent="0.25">
      <c r="A889" s="246" t="s">
        <v>4502</v>
      </c>
      <c r="B889" s="247" t="s">
        <v>4501</v>
      </c>
      <c r="C889" s="248">
        <v>14.881008498286089</v>
      </c>
      <c r="D889" s="248">
        <v>1.4411081914129684</v>
      </c>
    </row>
    <row r="890" spans="1:4" ht="27.75" customHeight="1" x14ac:dyDescent="0.25">
      <c r="A890" s="246" t="s">
        <v>4502</v>
      </c>
      <c r="B890" s="247" t="s">
        <v>4501</v>
      </c>
      <c r="C890" s="248">
        <v>14.881008498286089</v>
      </c>
      <c r="D890" s="248">
        <v>1.4411081914129684</v>
      </c>
    </row>
    <row r="891" spans="1:4" ht="27.75" customHeight="1" x14ac:dyDescent="0.25">
      <c r="A891" s="246" t="s">
        <v>4503</v>
      </c>
      <c r="B891" s="247" t="s">
        <v>4501</v>
      </c>
      <c r="C891" s="248">
        <v>2.8613307568634307</v>
      </c>
      <c r="D891" s="248">
        <v>10.254842347590834</v>
      </c>
    </row>
    <row r="892" spans="1:4" ht="27.75" customHeight="1" x14ac:dyDescent="0.25">
      <c r="A892" s="246" t="s">
        <v>4504</v>
      </c>
      <c r="B892" s="247" t="s">
        <v>4501</v>
      </c>
      <c r="C892" s="248">
        <v>2.8613307568634307</v>
      </c>
      <c r="D892" s="248">
        <v>10.254842347590834</v>
      </c>
    </row>
    <row r="893" spans="1:4" ht="27.75" customHeight="1" x14ac:dyDescent="0.25">
      <c r="A893" s="246" t="s">
        <v>4505</v>
      </c>
      <c r="B893" s="247" t="s">
        <v>4506</v>
      </c>
      <c r="C893" s="248">
        <v>7.1115556402335622</v>
      </c>
      <c r="D893" s="248">
        <v>7.101112827252309</v>
      </c>
    </row>
    <row r="894" spans="1:4" ht="27.75" customHeight="1" x14ac:dyDescent="0.25">
      <c r="A894" s="246" t="s">
        <v>4505</v>
      </c>
      <c r="B894" s="247" t="s">
        <v>4506</v>
      </c>
      <c r="C894" s="248">
        <v>7.1115556402335622</v>
      </c>
      <c r="D894" s="248">
        <v>7.101112827252309</v>
      </c>
    </row>
    <row r="895" spans="1:4" ht="27.75" customHeight="1" x14ac:dyDescent="0.25">
      <c r="A895" s="246" t="s">
        <v>4507</v>
      </c>
      <c r="B895" s="247" t="s">
        <v>4506</v>
      </c>
      <c r="C895" s="248">
        <v>7.1533268921585753</v>
      </c>
      <c r="D895" s="248">
        <v>7.101112827252309</v>
      </c>
    </row>
    <row r="896" spans="1:4" ht="27.75" customHeight="1" x14ac:dyDescent="0.25">
      <c r="A896" s="246" t="s">
        <v>4507</v>
      </c>
      <c r="B896" s="247" t="s">
        <v>4506</v>
      </c>
      <c r="C896" s="248">
        <v>7.1533268921585753</v>
      </c>
      <c r="D896" s="248">
        <v>7.101112827252309</v>
      </c>
    </row>
    <row r="897" spans="1:4" ht="27.75" customHeight="1" x14ac:dyDescent="0.25">
      <c r="A897" s="246" t="s">
        <v>4508</v>
      </c>
      <c r="B897" s="247" t="s">
        <v>4506</v>
      </c>
      <c r="C897" s="248">
        <v>0.54302627502517653</v>
      </c>
      <c r="D897" s="248">
        <v>7.4143972166899106</v>
      </c>
    </row>
    <row r="898" spans="1:4" ht="27.75" customHeight="1" x14ac:dyDescent="0.25">
      <c r="A898" s="246" t="s">
        <v>4509</v>
      </c>
      <c r="B898" s="247" t="s">
        <v>4506</v>
      </c>
      <c r="C898" s="248">
        <v>0.54302627502517653</v>
      </c>
      <c r="D898" s="248">
        <v>7.4143972166899106</v>
      </c>
    </row>
    <row r="899" spans="1:4" ht="27.75" customHeight="1" x14ac:dyDescent="0.25">
      <c r="A899" s="246" t="s">
        <v>4510</v>
      </c>
      <c r="B899" s="247" t="s">
        <v>4511</v>
      </c>
      <c r="C899" s="248">
        <v>4.9290077271516024</v>
      </c>
      <c r="D899" s="248">
        <v>1.8170494587380908</v>
      </c>
    </row>
    <row r="900" spans="1:4" ht="27.75" customHeight="1" x14ac:dyDescent="0.25">
      <c r="A900" s="246" t="s">
        <v>4510</v>
      </c>
      <c r="B900" s="247" t="s">
        <v>4511</v>
      </c>
      <c r="C900" s="248">
        <v>4.9290077271516024</v>
      </c>
      <c r="D900" s="248">
        <v>1.8170494587380908</v>
      </c>
    </row>
    <row r="901" spans="1:4" ht="27.75" customHeight="1" x14ac:dyDescent="0.25">
      <c r="A901" s="246" t="s">
        <v>4512</v>
      </c>
      <c r="B901" s="247" t="s">
        <v>4511</v>
      </c>
      <c r="C901" s="248">
        <v>7.8634381748838074</v>
      </c>
      <c r="D901" s="248">
        <v>-1.0442812981253395E-2</v>
      </c>
    </row>
    <row r="902" spans="1:4" ht="27.75" customHeight="1" x14ac:dyDescent="0.25">
      <c r="A902" s="246" t="s">
        <v>4512</v>
      </c>
      <c r="B902" s="247" t="s">
        <v>4511</v>
      </c>
      <c r="C902" s="248">
        <v>7.8634381748838074</v>
      </c>
      <c r="D902" s="248">
        <v>-1.0442812981253395E-2</v>
      </c>
    </row>
    <row r="903" spans="1:4" ht="27.75" customHeight="1" x14ac:dyDescent="0.25">
      <c r="A903" s="246" t="s">
        <v>4513</v>
      </c>
      <c r="B903" s="247" t="s">
        <v>4511</v>
      </c>
      <c r="C903" s="248">
        <v>6.0881599680707295</v>
      </c>
      <c r="D903" s="248">
        <v>7.3621831517836434</v>
      </c>
    </row>
    <row r="904" spans="1:4" ht="27.75" customHeight="1" x14ac:dyDescent="0.25">
      <c r="A904" s="246" t="s">
        <v>4514</v>
      </c>
      <c r="B904" s="247" t="s">
        <v>4511</v>
      </c>
      <c r="C904" s="248">
        <v>6.0881599680707295</v>
      </c>
      <c r="D904" s="248">
        <v>7.3621831517836434</v>
      </c>
    </row>
    <row r="905" spans="1:4" ht="27.75" customHeight="1" x14ac:dyDescent="0.25">
      <c r="A905" s="246" t="s">
        <v>4515</v>
      </c>
      <c r="B905" s="247" t="s">
        <v>4516</v>
      </c>
      <c r="C905" s="248">
        <v>6.234359349808277</v>
      </c>
      <c r="D905" s="248">
        <v>0</v>
      </c>
    </row>
    <row r="906" spans="1:4" ht="27.75" customHeight="1" x14ac:dyDescent="0.25">
      <c r="A906" s="246" t="s">
        <v>4515</v>
      </c>
      <c r="B906" s="247" t="s">
        <v>4516</v>
      </c>
      <c r="C906" s="248">
        <v>6.234359349808277</v>
      </c>
      <c r="D906" s="248">
        <v>0</v>
      </c>
    </row>
    <row r="907" spans="1:4" ht="27.75" customHeight="1" x14ac:dyDescent="0.25">
      <c r="A907" s="246" t="s">
        <v>4517</v>
      </c>
      <c r="B907" s="247" t="s">
        <v>4516</v>
      </c>
      <c r="C907" s="248">
        <v>6.234359349808277</v>
      </c>
      <c r="D907" s="248">
        <v>0</v>
      </c>
    </row>
    <row r="908" spans="1:4" ht="27.75" customHeight="1" x14ac:dyDescent="0.25">
      <c r="A908" s="246" t="s">
        <v>4517</v>
      </c>
      <c r="B908" s="247" t="s">
        <v>4516</v>
      </c>
      <c r="C908" s="248">
        <v>6.234359349808277</v>
      </c>
      <c r="D908" s="248">
        <v>0</v>
      </c>
    </row>
    <row r="909" spans="1:4" ht="27.75" customHeight="1" x14ac:dyDescent="0.25">
      <c r="A909" s="246" t="s">
        <v>4518</v>
      </c>
      <c r="B909" s="247" t="s">
        <v>4516</v>
      </c>
      <c r="C909" s="248">
        <v>5.5242480670830458</v>
      </c>
      <c r="D909" s="248">
        <v>7.0802272012898024</v>
      </c>
    </row>
    <row r="910" spans="1:4" ht="27.75" customHeight="1" x14ac:dyDescent="0.25">
      <c r="A910" s="246" t="s">
        <v>4519</v>
      </c>
      <c r="B910" s="247" t="s">
        <v>4516</v>
      </c>
      <c r="C910" s="248">
        <v>5.5242480670830458</v>
      </c>
      <c r="D910" s="248">
        <v>7.0802272012898024</v>
      </c>
    </row>
    <row r="911" spans="1:4" ht="27.75" customHeight="1" x14ac:dyDescent="0.25">
      <c r="A911" s="246" t="s">
        <v>4520</v>
      </c>
      <c r="B911" s="247" t="s">
        <v>4521</v>
      </c>
      <c r="C911" s="248">
        <v>4.8872364752265884</v>
      </c>
      <c r="D911" s="248">
        <v>1.5559791342067559</v>
      </c>
    </row>
    <row r="912" spans="1:4" ht="27.75" customHeight="1" x14ac:dyDescent="0.25">
      <c r="A912" s="246" t="s">
        <v>4522</v>
      </c>
      <c r="B912" s="247" t="s">
        <v>4523</v>
      </c>
      <c r="C912" s="248">
        <v>5.8584180824831549</v>
      </c>
      <c r="D912" s="248">
        <v>1.3366800616004346</v>
      </c>
    </row>
    <row r="913" spans="1:4" ht="27.75" customHeight="1" x14ac:dyDescent="0.25">
      <c r="A913" s="246" t="s">
        <v>4524</v>
      </c>
      <c r="B913" s="247" t="s">
        <v>4525</v>
      </c>
      <c r="C913" s="248">
        <v>9.3985316831280558E-2</v>
      </c>
      <c r="D913" s="248">
        <v>34.670139097761279</v>
      </c>
    </row>
    <row r="914" spans="1:4" ht="27.75" customHeight="1" x14ac:dyDescent="0.25">
      <c r="A914" s="246" t="s">
        <v>4526</v>
      </c>
      <c r="B914" s="247" t="s">
        <v>4525</v>
      </c>
      <c r="C914" s="248">
        <v>50.021074180203762</v>
      </c>
      <c r="D914" s="248">
        <v>8.7615200912715991</v>
      </c>
    </row>
    <row r="915" spans="1:4" ht="27.75" customHeight="1" x14ac:dyDescent="0.25">
      <c r="A915" s="246" t="s">
        <v>4526</v>
      </c>
      <c r="B915" s="247" t="s">
        <v>4525</v>
      </c>
      <c r="C915" s="248">
        <v>50.021074180203762</v>
      </c>
      <c r="D915" s="248">
        <v>8.7615200912715991</v>
      </c>
    </row>
    <row r="916" spans="1:4" ht="27.75" customHeight="1" x14ac:dyDescent="0.25">
      <c r="A916" s="246" t="s">
        <v>4527</v>
      </c>
      <c r="B916" s="247" t="s">
        <v>4528</v>
      </c>
      <c r="C916" s="248">
        <v>0.29239876347509508</v>
      </c>
      <c r="D916" s="248">
        <v>4.5739520857889868</v>
      </c>
    </row>
    <row r="917" spans="1:4" ht="27.75" customHeight="1" x14ac:dyDescent="0.25">
      <c r="A917" s="246" t="s">
        <v>4529</v>
      </c>
      <c r="B917" s="247" t="s">
        <v>4528</v>
      </c>
      <c r="C917" s="248">
        <v>0.29239876347509508</v>
      </c>
      <c r="D917" s="248">
        <v>4.5739520857889868</v>
      </c>
    </row>
    <row r="918" spans="1:4" ht="27.75" customHeight="1" x14ac:dyDescent="0.25">
      <c r="A918" s="246" t="s">
        <v>4530</v>
      </c>
      <c r="B918" s="247" t="s">
        <v>4528</v>
      </c>
      <c r="C918" s="248">
        <v>3.9160548679700233</v>
      </c>
      <c r="D918" s="248">
        <v>0.30284157645634846</v>
      </c>
    </row>
    <row r="919" spans="1:4" ht="27.75" customHeight="1" x14ac:dyDescent="0.25">
      <c r="A919" s="246" t="s">
        <v>4530</v>
      </c>
      <c r="B919" s="247" t="s">
        <v>4528</v>
      </c>
      <c r="C919" s="248">
        <v>3.9160548679700233</v>
      </c>
      <c r="D919" s="248">
        <v>0.30284157645634846</v>
      </c>
    </row>
    <row r="920" spans="1:4" ht="27.75" customHeight="1" x14ac:dyDescent="0.25">
      <c r="A920" s="246" t="s">
        <v>4531</v>
      </c>
      <c r="B920" s="247" t="s">
        <v>4528</v>
      </c>
      <c r="C920" s="248">
        <v>3.9160548679700233</v>
      </c>
      <c r="D920" s="248">
        <v>0.30284157645634846</v>
      </c>
    </row>
    <row r="921" spans="1:4" ht="27.75" customHeight="1" x14ac:dyDescent="0.25">
      <c r="A921" s="246" t="s">
        <v>4531</v>
      </c>
      <c r="B921" s="247" t="s">
        <v>4528</v>
      </c>
      <c r="C921" s="248">
        <v>3.9160548679700233</v>
      </c>
      <c r="D921" s="248">
        <v>0.30284157645634846</v>
      </c>
    </row>
    <row r="922" spans="1:4" ht="27.75" customHeight="1" x14ac:dyDescent="0.25">
      <c r="A922" s="246" t="s">
        <v>4532</v>
      </c>
      <c r="B922" s="247" t="s">
        <v>4533</v>
      </c>
      <c r="C922" s="248">
        <v>1.7021785159443032</v>
      </c>
      <c r="D922" s="248">
        <v>2.0990054092319324</v>
      </c>
    </row>
    <row r="923" spans="1:4" ht="27.75" customHeight="1" x14ac:dyDescent="0.25">
      <c r="A923" s="246" t="s">
        <v>4532</v>
      </c>
      <c r="B923" s="247" t="s">
        <v>4533</v>
      </c>
      <c r="C923" s="248">
        <v>1.7021785159443032</v>
      </c>
      <c r="D923" s="248">
        <v>2.0990054092319324</v>
      </c>
    </row>
    <row r="924" spans="1:4" ht="27.75" customHeight="1" x14ac:dyDescent="0.25">
      <c r="A924" s="246" t="s">
        <v>4534</v>
      </c>
      <c r="B924" s="247" t="s">
        <v>4533</v>
      </c>
      <c r="C924" s="248">
        <v>1.7021785159443032</v>
      </c>
      <c r="D924" s="248">
        <v>2.0990054092319324</v>
      </c>
    </row>
    <row r="925" spans="1:4" ht="27.75" customHeight="1" x14ac:dyDescent="0.25">
      <c r="A925" s="246" t="s">
        <v>4534</v>
      </c>
      <c r="B925" s="247" t="s">
        <v>4533</v>
      </c>
      <c r="C925" s="248">
        <v>1.7021785159443032</v>
      </c>
      <c r="D925" s="248">
        <v>2.0990054092319324</v>
      </c>
    </row>
    <row r="926" spans="1:4" ht="27.75" customHeight="1" x14ac:dyDescent="0.25">
      <c r="A926" s="246" t="s">
        <v>4535</v>
      </c>
      <c r="B926" s="247" t="s">
        <v>4533</v>
      </c>
      <c r="C926" s="248">
        <v>1.7021785159443032</v>
      </c>
      <c r="D926" s="248">
        <v>2.0990054092319324</v>
      </c>
    </row>
    <row r="927" spans="1:4" ht="27.75" customHeight="1" x14ac:dyDescent="0.25">
      <c r="A927" s="246" t="s">
        <v>4535</v>
      </c>
      <c r="B927" s="247" t="s">
        <v>4533</v>
      </c>
      <c r="C927" s="248">
        <v>1.7021785159443032</v>
      </c>
      <c r="D927" s="248">
        <v>2.0990054092319324</v>
      </c>
    </row>
    <row r="928" spans="1:4" ht="27.75" customHeight="1" x14ac:dyDescent="0.25">
      <c r="A928" s="246" t="s">
        <v>4536</v>
      </c>
      <c r="B928" s="247" t="s">
        <v>4533</v>
      </c>
      <c r="C928" s="248">
        <v>2.2347619779882266</v>
      </c>
      <c r="D928" s="248">
        <v>4.0204829977825574</v>
      </c>
    </row>
    <row r="929" spans="1:4" ht="27.75" customHeight="1" x14ac:dyDescent="0.25">
      <c r="A929" s="246" t="s">
        <v>4537</v>
      </c>
      <c r="B929" s="247" t="s">
        <v>4533</v>
      </c>
      <c r="C929" s="248">
        <v>2.2347619779882266</v>
      </c>
      <c r="D929" s="248">
        <v>4.0204829977825574</v>
      </c>
    </row>
    <row r="930" spans="1:4" ht="27.75" customHeight="1" x14ac:dyDescent="0.25">
      <c r="A930" s="246" t="s">
        <v>4538</v>
      </c>
      <c r="B930" s="247" t="s">
        <v>4539</v>
      </c>
      <c r="C930" s="248">
        <v>0</v>
      </c>
      <c r="D930" s="248">
        <v>0</v>
      </c>
    </row>
    <row r="931" spans="1:4" ht="27.75" customHeight="1" x14ac:dyDescent="0.25">
      <c r="A931" s="246" t="s">
        <v>4538</v>
      </c>
      <c r="B931" s="247" t="s">
        <v>4539</v>
      </c>
      <c r="C931" s="248">
        <v>0</v>
      </c>
      <c r="D931" s="248">
        <v>0</v>
      </c>
    </row>
    <row r="932" spans="1:4" ht="27.75" customHeight="1" x14ac:dyDescent="0.25">
      <c r="A932" s="246" t="s">
        <v>4540</v>
      </c>
      <c r="B932" s="247" t="s">
        <v>4541</v>
      </c>
      <c r="C932" s="248">
        <v>0</v>
      </c>
      <c r="D932" s="248">
        <v>0</v>
      </c>
    </row>
    <row r="933" spans="1:4" ht="27.75" customHeight="1" x14ac:dyDescent="0.25">
      <c r="A933" s="246" t="s">
        <v>4540</v>
      </c>
      <c r="B933" s="247" t="s">
        <v>4541</v>
      </c>
      <c r="C933" s="248">
        <v>0</v>
      </c>
      <c r="D933" s="248">
        <v>0</v>
      </c>
    </row>
    <row r="934" spans="1:4" ht="27.75" customHeight="1" x14ac:dyDescent="0.25">
      <c r="A934" s="246" t="s">
        <v>4542</v>
      </c>
      <c r="B934" s="247" t="s">
        <v>4541</v>
      </c>
      <c r="C934" s="248">
        <v>0</v>
      </c>
      <c r="D934" s="248">
        <v>0</v>
      </c>
    </row>
    <row r="935" spans="1:4" ht="27.75" customHeight="1" x14ac:dyDescent="0.25">
      <c r="A935" s="246" t="s">
        <v>4542</v>
      </c>
      <c r="B935" s="247" t="s">
        <v>4541</v>
      </c>
      <c r="C935" s="248">
        <v>0</v>
      </c>
      <c r="D935" s="248">
        <v>0</v>
      </c>
    </row>
    <row r="936" spans="1:4" ht="27.75" customHeight="1" x14ac:dyDescent="0.25">
      <c r="A936" s="246" t="s">
        <v>4543</v>
      </c>
      <c r="B936" s="247" t="s">
        <v>4541</v>
      </c>
      <c r="C936" s="248">
        <v>0</v>
      </c>
      <c r="D936" s="248">
        <v>0</v>
      </c>
    </row>
    <row r="937" spans="1:4" ht="27.75" customHeight="1" x14ac:dyDescent="0.25">
      <c r="A937" s="246" t="s">
        <v>4543</v>
      </c>
      <c r="B937" s="247" t="s">
        <v>4541</v>
      </c>
      <c r="C937" s="248">
        <v>0</v>
      </c>
      <c r="D937" s="248">
        <v>0</v>
      </c>
    </row>
    <row r="938" spans="1:4" ht="27.75" customHeight="1" x14ac:dyDescent="0.25">
      <c r="A938" s="246" t="s">
        <v>4544</v>
      </c>
      <c r="B938" s="247" t="s">
        <v>4541</v>
      </c>
      <c r="C938" s="248">
        <v>0</v>
      </c>
      <c r="D938" s="248">
        <v>0</v>
      </c>
    </row>
    <row r="939" spans="1:4" ht="27.75" customHeight="1" x14ac:dyDescent="0.25">
      <c r="A939" s="246" t="s">
        <v>4544</v>
      </c>
      <c r="B939" s="247" t="s">
        <v>4541</v>
      </c>
      <c r="C939" s="248">
        <v>0</v>
      </c>
      <c r="D939" s="248">
        <v>0</v>
      </c>
    </row>
    <row r="940" spans="1:4" ht="27.75" customHeight="1" x14ac:dyDescent="0.25">
      <c r="A940" s="246" t="s">
        <v>4545</v>
      </c>
      <c r="B940" s="247" t="s">
        <v>4546</v>
      </c>
      <c r="C940" s="248">
        <v>0.64745440483771055</v>
      </c>
      <c r="D940" s="248">
        <v>0.46992658415640282</v>
      </c>
    </row>
    <row r="941" spans="1:4" ht="27.75" customHeight="1" x14ac:dyDescent="0.25">
      <c r="A941" s="246" t="s">
        <v>4547</v>
      </c>
      <c r="B941" s="247" t="s">
        <v>4546</v>
      </c>
      <c r="C941" s="248">
        <v>0.64745440483771055</v>
      </c>
      <c r="D941" s="248">
        <v>0.46992658415640282</v>
      </c>
    </row>
    <row r="942" spans="1:4" ht="27.75" customHeight="1" x14ac:dyDescent="0.25">
      <c r="A942" s="246" t="s">
        <v>4548</v>
      </c>
      <c r="B942" s="247" t="s">
        <v>4549</v>
      </c>
      <c r="C942" s="248">
        <v>2.7360170010883897</v>
      </c>
      <c r="D942" s="248">
        <v>2.7360170010883897</v>
      </c>
    </row>
    <row r="943" spans="1:4" ht="27.75" customHeight="1" x14ac:dyDescent="0.25">
      <c r="A943" s="246" t="s">
        <v>4550</v>
      </c>
      <c r="B943" s="247" t="s">
        <v>4549</v>
      </c>
      <c r="C943" s="248">
        <v>2.7360170010883897</v>
      </c>
      <c r="D943" s="248">
        <v>2.7360170010883897</v>
      </c>
    </row>
    <row r="944" spans="1:4" ht="27.75" customHeight="1" x14ac:dyDescent="0.25">
      <c r="A944" s="246" t="s">
        <v>4551</v>
      </c>
      <c r="B944" s="247" t="s">
        <v>4552</v>
      </c>
      <c r="C944" s="248">
        <v>2.5376035544445754</v>
      </c>
      <c r="D944" s="248">
        <v>7.5188253465024451</v>
      </c>
    </row>
    <row r="945" spans="1:4" ht="27.75" customHeight="1" x14ac:dyDescent="0.25">
      <c r="A945" s="246" t="s">
        <v>4553</v>
      </c>
      <c r="B945" s="247" t="s">
        <v>4552</v>
      </c>
      <c r="C945" s="248">
        <v>2.5376035544445754</v>
      </c>
      <c r="D945" s="248">
        <v>7.5188253465024451</v>
      </c>
    </row>
    <row r="946" spans="1:4" ht="27.75" customHeight="1" x14ac:dyDescent="0.25">
      <c r="A946" s="246" t="s">
        <v>4554</v>
      </c>
      <c r="B946" s="247" t="s">
        <v>4555</v>
      </c>
      <c r="C946" s="248">
        <v>3.7280842343074618</v>
      </c>
      <c r="D946" s="248">
        <v>5.6286761968955794</v>
      </c>
    </row>
    <row r="947" spans="1:4" ht="27.75" customHeight="1" x14ac:dyDescent="0.25">
      <c r="A947" s="246" t="s">
        <v>4556</v>
      </c>
      <c r="B947" s="247" t="s">
        <v>4555</v>
      </c>
      <c r="C947" s="248">
        <v>3.7280842343074618</v>
      </c>
      <c r="D947" s="248">
        <v>5.6286761968955794</v>
      </c>
    </row>
    <row r="948" spans="1:4" ht="27.75" customHeight="1" x14ac:dyDescent="0.25">
      <c r="A948" s="246" t="s">
        <v>4557</v>
      </c>
      <c r="B948" s="247" t="s">
        <v>4555</v>
      </c>
      <c r="C948" s="248">
        <v>3.6340989174761815</v>
      </c>
      <c r="D948" s="248">
        <v>1.5142078822817422</v>
      </c>
    </row>
    <row r="949" spans="1:4" ht="27.75" customHeight="1" x14ac:dyDescent="0.25">
      <c r="A949" s="246" t="s">
        <v>4557</v>
      </c>
      <c r="B949" s="247" t="s">
        <v>4555</v>
      </c>
      <c r="C949" s="248">
        <v>3.6340989174761815</v>
      </c>
      <c r="D949" s="248">
        <v>1.5142078822817422</v>
      </c>
    </row>
    <row r="950" spans="1:4" ht="27.75" customHeight="1" x14ac:dyDescent="0.25">
      <c r="A950" s="246" t="s">
        <v>4558</v>
      </c>
      <c r="B950" s="247" t="s">
        <v>4555</v>
      </c>
      <c r="C950" s="248">
        <v>3.6340989174761815</v>
      </c>
      <c r="D950" s="248">
        <v>1.5142078822817422</v>
      </c>
    </row>
    <row r="951" spans="1:4" ht="27.75" customHeight="1" x14ac:dyDescent="0.25">
      <c r="A951" s="246" t="s">
        <v>4558</v>
      </c>
      <c r="B951" s="247" t="s">
        <v>4555</v>
      </c>
      <c r="C951" s="248">
        <v>3.6340989174761815</v>
      </c>
      <c r="D951" s="248">
        <v>1.5142078822817422</v>
      </c>
    </row>
    <row r="952" spans="1:4" ht="27.75" customHeight="1" x14ac:dyDescent="0.25">
      <c r="A952" s="246" t="s">
        <v>4559</v>
      </c>
      <c r="B952" s="247" t="s">
        <v>4560</v>
      </c>
      <c r="C952" s="248">
        <v>3.1015154554322586</v>
      </c>
      <c r="D952" s="248">
        <v>6.067274342108222</v>
      </c>
    </row>
    <row r="953" spans="1:4" ht="27.75" customHeight="1" x14ac:dyDescent="0.25">
      <c r="A953" s="246" t="s">
        <v>4561</v>
      </c>
      <c r="B953" s="247" t="s">
        <v>4560</v>
      </c>
      <c r="C953" s="248">
        <v>3.1015154554322586</v>
      </c>
      <c r="D953" s="248">
        <v>6.067274342108222</v>
      </c>
    </row>
    <row r="954" spans="1:4" ht="27.75" customHeight="1" x14ac:dyDescent="0.25">
      <c r="A954" s="246" t="s">
        <v>4562</v>
      </c>
      <c r="B954" s="247" t="s">
        <v>4560</v>
      </c>
      <c r="C954" s="248">
        <v>7.2368693960086024</v>
      </c>
      <c r="D954" s="248">
        <v>0.92941035533155225</v>
      </c>
    </row>
    <row r="955" spans="1:4" ht="27.75" customHeight="1" x14ac:dyDescent="0.25">
      <c r="A955" s="246" t="s">
        <v>4563</v>
      </c>
      <c r="B955" s="247" t="s">
        <v>4560</v>
      </c>
      <c r="C955" s="248">
        <v>5.3780486853454992</v>
      </c>
      <c r="D955" s="248">
        <v>4.1771251925013582E-2</v>
      </c>
    </row>
    <row r="956" spans="1:4" ht="27.75" customHeight="1" x14ac:dyDescent="0.25">
      <c r="A956" s="246" t="s">
        <v>4563</v>
      </c>
      <c r="B956" s="247" t="s">
        <v>4560</v>
      </c>
      <c r="C956" s="248">
        <v>5.3780486853454992</v>
      </c>
      <c r="D956" s="248">
        <v>4.1771251925013582E-2</v>
      </c>
    </row>
    <row r="957" spans="1:4" ht="27.75" customHeight="1" x14ac:dyDescent="0.25">
      <c r="A957" s="246" t="s">
        <v>4564</v>
      </c>
      <c r="B957" s="247" t="s">
        <v>4560</v>
      </c>
      <c r="C957" s="248">
        <v>5.3780486853454992</v>
      </c>
      <c r="D957" s="248">
        <v>4.1771251925013582E-2</v>
      </c>
    </row>
    <row r="958" spans="1:4" ht="27.75" customHeight="1" x14ac:dyDescent="0.25">
      <c r="A958" s="246" t="s">
        <v>4564</v>
      </c>
      <c r="B958" s="247" t="s">
        <v>4560</v>
      </c>
      <c r="C958" s="248">
        <v>5.3780486853454992</v>
      </c>
      <c r="D958" s="248">
        <v>4.1771251925013582E-2</v>
      </c>
    </row>
    <row r="959" spans="1:4" ht="27.75" customHeight="1" x14ac:dyDescent="0.25">
      <c r="A959" s="246" t="s">
        <v>4565</v>
      </c>
      <c r="B959" s="247" t="s">
        <v>4566</v>
      </c>
      <c r="C959" s="248">
        <v>2.8926591958071906</v>
      </c>
      <c r="D959" s="248">
        <v>0.17752782068130774</v>
      </c>
    </row>
    <row r="960" spans="1:4" ht="27.75" customHeight="1" x14ac:dyDescent="0.25">
      <c r="A960" s="246" t="s">
        <v>4567</v>
      </c>
      <c r="B960" s="247" t="s">
        <v>4566</v>
      </c>
      <c r="C960" s="248">
        <v>2.8926591958071906</v>
      </c>
      <c r="D960" s="248">
        <v>0.17752782068130774</v>
      </c>
    </row>
    <row r="961" spans="1:4" ht="27.75" customHeight="1" x14ac:dyDescent="0.25">
      <c r="A961" s="246" t="s">
        <v>4567</v>
      </c>
      <c r="B961" s="247" t="s">
        <v>4566</v>
      </c>
      <c r="C961" s="248">
        <v>2.8926591958071906</v>
      </c>
      <c r="D961" s="248">
        <v>0.17752782068130774</v>
      </c>
    </row>
    <row r="962" spans="1:4" ht="27.75" customHeight="1" x14ac:dyDescent="0.25">
      <c r="A962" s="246" t="s">
        <v>4568</v>
      </c>
      <c r="B962" s="247" t="s">
        <v>4569</v>
      </c>
      <c r="C962" s="248">
        <v>1.3575656875629414</v>
      </c>
      <c r="D962" s="248">
        <v>11.382666149566202</v>
      </c>
    </row>
    <row r="963" spans="1:4" ht="27.75" customHeight="1" x14ac:dyDescent="0.25">
      <c r="A963" s="246" t="s">
        <v>4570</v>
      </c>
      <c r="B963" s="247" t="s">
        <v>4571</v>
      </c>
      <c r="C963" s="248">
        <v>1.7021785159443032</v>
      </c>
      <c r="D963" s="248">
        <v>6.4118871704895843</v>
      </c>
    </row>
    <row r="964" spans="1:4" ht="27.75" customHeight="1" x14ac:dyDescent="0.25">
      <c r="A964" s="246" t="s">
        <v>4572</v>
      </c>
      <c r="B964" s="247" t="s">
        <v>4571</v>
      </c>
      <c r="C964" s="248">
        <v>1.7021785159443032</v>
      </c>
      <c r="D964" s="248">
        <v>6.4118871704895843</v>
      </c>
    </row>
    <row r="965" spans="1:4" ht="27.75" customHeight="1" x14ac:dyDescent="0.25">
      <c r="A965" s="246" t="s">
        <v>4573</v>
      </c>
      <c r="B965" s="247" t="s">
        <v>4571</v>
      </c>
      <c r="C965" s="248">
        <v>1.7021785159443032</v>
      </c>
      <c r="D965" s="248">
        <v>6.4118871704895843</v>
      </c>
    </row>
    <row r="966" spans="1:4" ht="27.75" customHeight="1" x14ac:dyDescent="0.25">
      <c r="A966" s="246" t="s">
        <v>4574</v>
      </c>
      <c r="B966" s="247" t="s">
        <v>4571</v>
      </c>
      <c r="C966" s="248">
        <v>8.0409659955651147</v>
      </c>
      <c r="D966" s="248">
        <v>1.1591522409191271</v>
      </c>
    </row>
    <row r="967" spans="1:4" ht="27.75" customHeight="1" x14ac:dyDescent="0.25">
      <c r="A967" s="246" t="s">
        <v>4574</v>
      </c>
      <c r="B967" s="247" t="s">
        <v>4571</v>
      </c>
      <c r="C967" s="248">
        <v>8.0409659955651147</v>
      </c>
      <c r="D967" s="248">
        <v>1.1591522409191271</v>
      </c>
    </row>
    <row r="968" spans="1:4" ht="27.75" customHeight="1" x14ac:dyDescent="0.25">
      <c r="A968" s="246" t="s">
        <v>4575</v>
      </c>
      <c r="B968" s="247" t="s">
        <v>4571</v>
      </c>
      <c r="C968" s="248">
        <v>8.0409659955651147</v>
      </c>
      <c r="D968" s="248">
        <v>1.1591522409191271</v>
      </c>
    </row>
    <row r="969" spans="1:4" ht="27.75" customHeight="1" x14ac:dyDescent="0.25">
      <c r="A969" s="246" t="s">
        <v>4575</v>
      </c>
      <c r="B969" s="247" t="s">
        <v>4571</v>
      </c>
      <c r="C969" s="248">
        <v>8.0409659955651147</v>
      </c>
      <c r="D969" s="248">
        <v>1.1591522409191271</v>
      </c>
    </row>
    <row r="970" spans="1:4" ht="27.75" customHeight="1" x14ac:dyDescent="0.25">
      <c r="A970" s="246" t="s">
        <v>4576</v>
      </c>
      <c r="B970" s="247" t="s">
        <v>4577</v>
      </c>
      <c r="C970" s="248">
        <v>1.3575656875629414</v>
      </c>
      <c r="D970" s="248">
        <v>11.382666149566202</v>
      </c>
    </row>
    <row r="971" spans="1:4" ht="27.75" customHeight="1" x14ac:dyDescent="0.25">
      <c r="A971" s="246" t="s">
        <v>4578</v>
      </c>
      <c r="B971" s="247" t="s">
        <v>4579</v>
      </c>
      <c r="C971" s="248">
        <v>15.695547910823853</v>
      </c>
      <c r="D971" s="248">
        <v>0.49081221011890958</v>
      </c>
    </row>
    <row r="972" spans="1:4" ht="27.75" customHeight="1" x14ac:dyDescent="0.25">
      <c r="A972" s="246" t="s">
        <v>4578</v>
      </c>
      <c r="B972" s="247" t="s">
        <v>4579</v>
      </c>
      <c r="C972" s="248">
        <v>15.695547910823853</v>
      </c>
      <c r="D972" s="248">
        <v>0.49081221011890958</v>
      </c>
    </row>
    <row r="973" spans="1:4" ht="27.75" customHeight="1" x14ac:dyDescent="0.25">
      <c r="A973" s="246" t="s">
        <v>4580</v>
      </c>
      <c r="B973" s="247" t="s">
        <v>4579</v>
      </c>
      <c r="C973" s="248">
        <v>0.36549845434386879</v>
      </c>
      <c r="D973" s="248">
        <v>9.6700448206406442</v>
      </c>
    </row>
    <row r="974" spans="1:4" ht="27.75" customHeight="1" x14ac:dyDescent="0.25">
      <c r="A974" s="246" t="s">
        <v>4581</v>
      </c>
      <c r="B974" s="247" t="s">
        <v>4579</v>
      </c>
      <c r="C974" s="248">
        <v>0.36549845434386879</v>
      </c>
      <c r="D974" s="248">
        <v>9.6700448206406442</v>
      </c>
    </row>
    <row r="975" spans="1:4" ht="27.75" customHeight="1" x14ac:dyDescent="0.25">
      <c r="A975" s="246" t="s">
        <v>4582</v>
      </c>
      <c r="B975" s="247" t="s">
        <v>4583</v>
      </c>
      <c r="C975" s="248">
        <v>5.8479752695019007</v>
      </c>
      <c r="D975" s="248">
        <v>3.9056120549887701</v>
      </c>
    </row>
    <row r="976" spans="1:4" ht="27.75" customHeight="1" x14ac:dyDescent="0.25">
      <c r="A976" s="246" t="s">
        <v>4584</v>
      </c>
      <c r="B976" s="247" t="s">
        <v>4583</v>
      </c>
      <c r="C976" s="248">
        <v>5.8479752695019007</v>
      </c>
      <c r="D976" s="248">
        <v>3.9056120549887701</v>
      </c>
    </row>
    <row r="977" spans="1:4" ht="27.75" customHeight="1" x14ac:dyDescent="0.25">
      <c r="A977" s="246" t="s">
        <v>4585</v>
      </c>
      <c r="B977" s="247" t="s">
        <v>4586</v>
      </c>
      <c r="C977" s="248">
        <v>4.4277527040514402</v>
      </c>
      <c r="D977" s="248">
        <v>1.0442812981253395</v>
      </c>
    </row>
    <row r="978" spans="1:4" ht="27.75" customHeight="1" x14ac:dyDescent="0.25">
      <c r="A978" s="246" t="s">
        <v>4585</v>
      </c>
      <c r="B978" s="247" t="s">
        <v>4586</v>
      </c>
      <c r="C978" s="248">
        <v>4.4277527040514402</v>
      </c>
      <c r="D978" s="248">
        <v>1.0442812981253395</v>
      </c>
    </row>
    <row r="979" spans="1:4" ht="27.75" customHeight="1" x14ac:dyDescent="0.25">
      <c r="A979" s="246" t="s">
        <v>4587</v>
      </c>
      <c r="B979" s="247" t="s">
        <v>4588</v>
      </c>
      <c r="C979" s="248">
        <v>10.474141420197155</v>
      </c>
      <c r="D979" s="248">
        <v>7.0071275104210287</v>
      </c>
    </row>
    <row r="980" spans="1:4" ht="27.75" customHeight="1" x14ac:dyDescent="0.25">
      <c r="A980" s="246" t="s">
        <v>4589</v>
      </c>
      <c r="B980" s="247" t="s">
        <v>4588</v>
      </c>
      <c r="C980" s="248">
        <v>10.474141420197155</v>
      </c>
      <c r="D980" s="248">
        <v>7.0071275104210287</v>
      </c>
    </row>
    <row r="981" spans="1:4" ht="27.75" customHeight="1" x14ac:dyDescent="0.25">
      <c r="A981" s="246" t="s">
        <v>4590</v>
      </c>
      <c r="B981" s="247" t="s">
        <v>4591</v>
      </c>
      <c r="C981" s="248">
        <v>12.468718699616554</v>
      </c>
      <c r="D981" s="248">
        <v>1.4724366303567287</v>
      </c>
    </row>
    <row r="982" spans="1:4" ht="27.75" customHeight="1" x14ac:dyDescent="0.25">
      <c r="A982" s="246" t="s">
        <v>4590</v>
      </c>
      <c r="B982" s="247" t="s">
        <v>4591</v>
      </c>
      <c r="C982" s="248">
        <v>12.468718699616554</v>
      </c>
      <c r="D982" s="248">
        <v>1.4724366303567287</v>
      </c>
    </row>
    <row r="983" spans="1:4" ht="27.75" customHeight="1" x14ac:dyDescent="0.25">
      <c r="A983" s="246" t="s">
        <v>4592</v>
      </c>
      <c r="B983" s="247" t="s">
        <v>4591</v>
      </c>
      <c r="C983" s="248">
        <v>12.468718699616554</v>
      </c>
      <c r="D983" s="248">
        <v>1.4724366303567287</v>
      </c>
    </row>
    <row r="984" spans="1:4" ht="27.75" customHeight="1" x14ac:dyDescent="0.25">
      <c r="A984" s="246" t="s">
        <v>4592</v>
      </c>
      <c r="B984" s="247" t="s">
        <v>4591</v>
      </c>
      <c r="C984" s="248">
        <v>12.468718699616554</v>
      </c>
      <c r="D984" s="248">
        <v>1.4724366303567287</v>
      </c>
    </row>
    <row r="985" spans="1:4" ht="27.75" customHeight="1" x14ac:dyDescent="0.25">
      <c r="A985" s="246" t="s">
        <v>4593</v>
      </c>
      <c r="B985" s="247" t="s">
        <v>4594</v>
      </c>
      <c r="C985" s="248">
        <v>-0.55346908800643002</v>
      </c>
      <c r="D985" s="248">
        <v>-0.29239876347509508</v>
      </c>
    </row>
    <row r="986" spans="1:4" ht="27.75" customHeight="1" x14ac:dyDescent="0.25">
      <c r="A986" s="246" t="s">
        <v>4595</v>
      </c>
      <c r="B986" s="247" t="s">
        <v>4594</v>
      </c>
      <c r="C986" s="248">
        <v>-0.29239876347509508</v>
      </c>
      <c r="D986" s="248">
        <v>-0.55346908800643002</v>
      </c>
    </row>
    <row r="987" spans="1:4" ht="27.75" customHeight="1" x14ac:dyDescent="0.25">
      <c r="A987" s="246" t="s">
        <v>4595</v>
      </c>
      <c r="B987" s="247" t="s">
        <v>4594</v>
      </c>
      <c r="C987" s="248">
        <v>-0.29239876347509508</v>
      </c>
      <c r="D987" s="248">
        <v>-0.55346908800643002</v>
      </c>
    </row>
    <row r="988" spans="1:4" ht="27.75" customHeight="1" x14ac:dyDescent="0.25">
      <c r="A988" s="246" t="s">
        <v>4596</v>
      </c>
      <c r="B988" s="247" t="s">
        <v>4597</v>
      </c>
      <c r="C988" s="248">
        <v>0</v>
      </c>
      <c r="D988" s="248">
        <v>0</v>
      </c>
    </row>
    <row r="989" spans="1:4" ht="27.75" customHeight="1" x14ac:dyDescent="0.25">
      <c r="A989" s="246" t="s">
        <v>4598</v>
      </c>
      <c r="B989" s="247" t="s">
        <v>4599</v>
      </c>
      <c r="C989" s="248">
        <v>4.4068670780889327</v>
      </c>
      <c r="D989" s="248">
        <v>4.6783802156015213</v>
      </c>
    </row>
    <row r="990" spans="1:4" ht="27.75" customHeight="1" x14ac:dyDescent="0.25">
      <c r="A990" s="246" t="s">
        <v>4598</v>
      </c>
      <c r="B990" s="247" t="s">
        <v>4599</v>
      </c>
      <c r="C990" s="248">
        <v>4.4068670780889327</v>
      </c>
      <c r="D990" s="248">
        <v>4.6783802156015213</v>
      </c>
    </row>
    <row r="991" spans="1:4" ht="27.75" customHeight="1" x14ac:dyDescent="0.25">
      <c r="A991" s="246" t="s">
        <v>4600</v>
      </c>
      <c r="B991" s="247" t="s">
        <v>4599</v>
      </c>
      <c r="C991" s="248">
        <v>4.4068670780889327</v>
      </c>
      <c r="D991" s="248">
        <v>4.6783802156015213</v>
      </c>
    </row>
    <row r="992" spans="1:4" ht="27.75" customHeight="1" x14ac:dyDescent="0.25">
      <c r="A992" s="246" t="s">
        <v>4600</v>
      </c>
      <c r="B992" s="247" t="s">
        <v>4599</v>
      </c>
      <c r="C992" s="248">
        <v>4.4068670780889327</v>
      </c>
      <c r="D992" s="248">
        <v>4.6783802156015213</v>
      </c>
    </row>
    <row r="993" spans="1:4" ht="27.75" customHeight="1" x14ac:dyDescent="0.25">
      <c r="A993" s="246" t="s">
        <v>4601</v>
      </c>
      <c r="B993" s="247" t="s">
        <v>4602</v>
      </c>
      <c r="C993" s="248">
        <v>4.1144683146138377</v>
      </c>
      <c r="D993" s="248">
        <v>2.1198910351944389</v>
      </c>
    </row>
    <row r="994" spans="1:4" ht="27.75" customHeight="1" x14ac:dyDescent="0.25">
      <c r="A994" s="246" t="s">
        <v>4601</v>
      </c>
      <c r="B994" s="247" t="s">
        <v>4602</v>
      </c>
      <c r="C994" s="248">
        <v>4.1144683146138377</v>
      </c>
      <c r="D994" s="248">
        <v>2.1198910351944389</v>
      </c>
    </row>
    <row r="995" spans="1:4" ht="27.75" customHeight="1" x14ac:dyDescent="0.25">
      <c r="A995" s="246" t="s">
        <v>4603</v>
      </c>
      <c r="B995" s="247" t="s">
        <v>4602</v>
      </c>
      <c r="C995" s="248">
        <v>4.1144683146138377</v>
      </c>
      <c r="D995" s="248">
        <v>2.1198910351944389</v>
      </c>
    </row>
    <row r="996" spans="1:4" ht="27.75" customHeight="1" x14ac:dyDescent="0.25">
      <c r="A996" s="246" t="s">
        <v>4603</v>
      </c>
      <c r="B996" s="247" t="s">
        <v>4602</v>
      </c>
      <c r="C996" s="248">
        <v>4.1144683146138377</v>
      </c>
      <c r="D996" s="248">
        <v>2.1198910351944389</v>
      </c>
    </row>
    <row r="997" spans="1:4" ht="27.75" customHeight="1" x14ac:dyDescent="0.25">
      <c r="A997" s="246" t="s">
        <v>4604</v>
      </c>
      <c r="B997" s="247" t="s">
        <v>4602</v>
      </c>
      <c r="C997" s="248">
        <v>3.9056120549887701</v>
      </c>
      <c r="D997" s="248">
        <v>6.5998578041521458</v>
      </c>
    </row>
    <row r="998" spans="1:4" ht="27.75" customHeight="1" x14ac:dyDescent="0.25">
      <c r="A998" s="246" t="s">
        <v>4605</v>
      </c>
      <c r="B998" s="247" t="s">
        <v>4602</v>
      </c>
      <c r="C998" s="248">
        <v>3.9056120549887701</v>
      </c>
      <c r="D998" s="248">
        <v>6.5998578041521458</v>
      </c>
    </row>
    <row r="999" spans="1:4" ht="27.75" customHeight="1" x14ac:dyDescent="0.25">
      <c r="A999" s="246" t="s">
        <v>4606</v>
      </c>
      <c r="B999" s="247" t="s">
        <v>4607</v>
      </c>
      <c r="C999" s="248">
        <v>-0.45948377117514938</v>
      </c>
      <c r="D999" s="248">
        <v>6.2656877887520376E-2</v>
      </c>
    </row>
    <row r="1000" spans="1:4" ht="27.75" customHeight="1" x14ac:dyDescent="0.25">
      <c r="A1000" s="246" t="s">
        <v>4606</v>
      </c>
      <c r="B1000" s="247" t="s">
        <v>4607</v>
      </c>
      <c r="C1000" s="248">
        <v>-0.45948377117514938</v>
      </c>
      <c r="D1000" s="248">
        <v>6.2656877887520376E-2</v>
      </c>
    </row>
    <row r="1001" spans="1:4" ht="27.75" customHeight="1" x14ac:dyDescent="0.25">
      <c r="A1001" s="246" t="s">
        <v>4608</v>
      </c>
      <c r="B1001" s="247" t="s">
        <v>4607</v>
      </c>
      <c r="C1001" s="248">
        <v>-0.45948377117514938</v>
      </c>
      <c r="D1001" s="248">
        <v>6.2656877887520376E-2</v>
      </c>
    </row>
    <row r="1002" spans="1:4" ht="27.75" customHeight="1" x14ac:dyDescent="0.25">
      <c r="A1002" s="246" t="s">
        <v>4608</v>
      </c>
      <c r="B1002" s="247" t="s">
        <v>4607</v>
      </c>
      <c r="C1002" s="248">
        <v>-0.45948377117514938</v>
      </c>
      <c r="D1002" s="248">
        <v>6.2656877887520376E-2</v>
      </c>
    </row>
    <row r="1003" spans="1:4" ht="27.75" customHeight="1" x14ac:dyDescent="0.25">
      <c r="A1003" s="246" t="s">
        <v>4609</v>
      </c>
      <c r="B1003" s="247" t="s">
        <v>4610</v>
      </c>
      <c r="C1003" s="248">
        <v>3.1328438943760188E-2</v>
      </c>
      <c r="D1003" s="248">
        <v>4.4173098910701869</v>
      </c>
    </row>
    <row r="1004" spans="1:4" ht="27.75" customHeight="1" x14ac:dyDescent="0.25">
      <c r="A1004" s="246" t="s">
        <v>4611</v>
      </c>
      <c r="B1004" s="247" t="s">
        <v>4612</v>
      </c>
      <c r="C1004" s="248">
        <v>8.3542503850027164E-2</v>
      </c>
      <c r="D1004" s="248">
        <v>4.3964242651076795</v>
      </c>
    </row>
    <row r="1005" spans="1:4" ht="27.75" customHeight="1" x14ac:dyDescent="0.25">
      <c r="A1005" s="246" t="s">
        <v>4613</v>
      </c>
      <c r="B1005" s="247" t="s">
        <v>4614</v>
      </c>
      <c r="C1005" s="248">
        <v>0.72055409570648421</v>
      </c>
      <c r="D1005" s="248">
        <v>0.14619938173754754</v>
      </c>
    </row>
    <row r="1006" spans="1:4" ht="27.75" customHeight="1" x14ac:dyDescent="0.25">
      <c r="A1006" s="246" t="s">
        <v>4613</v>
      </c>
      <c r="B1006" s="247" t="s">
        <v>4614</v>
      </c>
      <c r="C1006" s="248">
        <v>0.72055409570648421</v>
      </c>
      <c r="D1006" s="248">
        <v>0.14619938173754754</v>
      </c>
    </row>
    <row r="1007" spans="1:4" ht="27.75" customHeight="1" x14ac:dyDescent="0.25">
      <c r="A1007" s="246" t="s">
        <v>4615</v>
      </c>
      <c r="B1007" s="247" t="s">
        <v>4614</v>
      </c>
      <c r="C1007" s="248">
        <v>0.73099690868773759</v>
      </c>
      <c r="D1007" s="248">
        <v>0.14619938173754754</v>
      </c>
    </row>
    <row r="1008" spans="1:4" ht="27.75" customHeight="1" x14ac:dyDescent="0.25">
      <c r="A1008" s="246" t="s">
        <v>4615</v>
      </c>
      <c r="B1008" s="247" t="s">
        <v>4614</v>
      </c>
      <c r="C1008" s="248">
        <v>0.73099690868773759</v>
      </c>
      <c r="D1008" s="248">
        <v>0.14619938173754754</v>
      </c>
    </row>
    <row r="1009" spans="1:4" ht="27.75" customHeight="1" x14ac:dyDescent="0.25">
      <c r="A1009" s="246" t="s">
        <v>4616</v>
      </c>
      <c r="B1009" s="247" t="s">
        <v>4614</v>
      </c>
      <c r="C1009" s="248">
        <v>4.3337673872201599</v>
      </c>
      <c r="D1009" s="248">
        <v>2.2138763520257201</v>
      </c>
    </row>
    <row r="1010" spans="1:4" ht="27.75" customHeight="1" x14ac:dyDescent="0.25">
      <c r="A1010" s="246" t="s">
        <v>4617</v>
      </c>
      <c r="B1010" s="247" t="s">
        <v>4614</v>
      </c>
      <c r="C1010" s="248">
        <v>4.3337673872201599</v>
      </c>
      <c r="D1010" s="248">
        <v>2.2138763520257201</v>
      </c>
    </row>
    <row r="1011" spans="1:4" ht="27.75" customHeight="1" x14ac:dyDescent="0.25">
      <c r="A1011" s="246" t="s">
        <v>4618</v>
      </c>
      <c r="B1011" s="247" t="s">
        <v>4619</v>
      </c>
      <c r="C1011" s="248">
        <v>0.98162442023781915</v>
      </c>
      <c r="D1011" s="248">
        <v>10.589012362990944</v>
      </c>
    </row>
    <row r="1012" spans="1:4" ht="27.75" customHeight="1" x14ac:dyDescent="0.25">
      <c r="A1012" s="246" t="s">
        <v>4620</v>
      </c>
      <c r="B1012" s="247" t="s">
        <v>4619</v>
      </c>
      <c r="C1012" s="248">
        <v>0.98162442023781915</v>
      </c>
      <c r="D1012" s="248">
        <v>10.589012362990944</v>
      </c>
    </row>
    <row r="1013" spans="1:4" ht="27.75" customHeight="1" x14ac:dyDescent="0.25">
      <c r="A1013" s="246" t="s">
        <v>4621</v>
      </c>
      <c r="B1013" s="247" t="s">
        <v>4622</v>
      </c>
      <c r="C1013" s="248">
        <v>0.59524033993144354</v>
      </c>
      <c r="D1013" s="248">
        <v>5.9628462122956885</v>
      </c>
    </row>
    <row r="1014" spans="1:4" ht="27.75" customHeight="1" x14ac:dyDescent="0.25">
      <c r="A1014" s="246" t="s">
        <v>4623</v>
      </c>
      <c r="B1014" s="247" t="s">
        <v>4624</v>
      </c>
      <c r="C1014" s="248">
        <v>0.59524033993144354</v>
      </c>
      <c r="D1014" s="248">
        <v>6.0568315291269688</v>
      </c>
    </row>
    <row r="1015" spans="1:4" ht="27.75" customHeight="1" x14ac:dyDescent="0.25">
      <c r="A1015" s="246" t="s">
        <v>4625</v>
      </c>
      <c r="B1015" s="247" t="s">
        <v>4626</v>
      </c>
      <c r="C1015" s="248">
        <v>0</v>
      </c>
      <c r="D1015" s="248">
        <v>1.1278238019753668</v>
      </c>
    </row>
    <row r="1016" spans="1:4" ht="27.75" customHeight="1" x14ac:dyDescent="0.25">
      <c r="A1016" s="246" t="s">
        <v>4625</v>
      </c>
      <c r="B1016" s="247" t="s">
        <v>4626</v>
      </c>
      <c r="C1016" s="248">
        <v>0</v>
      </c>
      <c r="D1016" s="248">
        <v>1.1278238019753668</v>
      </c>
    </row>
    <row r="1017" spans="1:4" ht="27.75" customHeight="1" x14ac:dyDescent="0.25">
      <c r="A1017" s="246" t="s">
        <v>4627</v>
      </c>
      <c r="B1017" s="247" t="s">
        <v>4626</v>
      </c>
      <c r="C1017" s="248">
        <v>0</v>
      </c>
      <c r="D1017" s="248">
        <v>1.1278238019753668</v>
      </c>
    </row>
    <row r="1018" spans="1:4" ht="27.75" customHeight="1" x14ac:dyDescent="0.25">
      <c r="A1018" s="246" t="s">
        <v>4627</v>
      </c>
      <c r="B1018" s="247" t="s">
        <v>4626</v>
      </c>
      <c r="C1018" s="248">
        <v>0</v>
      </c>
      <c r="D1018" s="248">
        <v>1.1278238019753668</v>
      </c>
    </row>
    <row r="1019" spans="1:4" ht="27.75" customHeight="1" x14ac:dyDescent="0.25">
      <c r="A1019" s="246" t="s">
        <v>4628</v>
      </c>
      <c r="B1019" s="247" t="s">
        <v>4629</v>
      </c>
      <c r="C1019" s="248">
        <v>1.3680085005441949</v>
      </c>
      <c r="D1019" s="248">
        <v>0.59524033993144354</v>
      </c>
    </row>
    <row r="1020" spans="1:4" ht="27.75" customHeight="1" x14ac:dyDescent="0.25">
      <c r="A1020" s="246" t="s">
        <v>4630</v>
      </c>
      <c r="B1020" s="247" t="s">
        <v>4629</v>
      </c>
      <c r="C1020" s="248">
        <v>1.3680085005441949</v>
      </c>
      <c r="D1020" s="248">
        <v>0.59524033993144354</v>
      </c>
    </row>
    <row r="1021" spans="1:4" ht="27.75" customHeight="1" x14ac:dyDescent="0.25">
      <c r="A1021" s="246" t="s">
        <v>4631</v>
      </c>
      <c r="B1021" s="247" t="s">
        <v>4632</v>
      </c>
      <c r="C1021" s="248">
        <v>1.2218091188066471</v>
      </c>
      <c r="D1021" s="248">
        <v>0.49081221011890958</v>
      </c>
    </row>
    <row r="1022" spans="1:4" ht="27.75" customHeight="1" x14ac:dyDescent="0.25">
      <c r="A1022" s="246" t="s">
        <v>4633</v>
      </c>
      <c r="B1022" s="247" t="s">
        <v>4634</v>
      </c>
      <c r="C1022" s="248">
        <v>0.31328438943760184</v>
      </c>
      <c r="D1022" s="248">
        <v>10.327942038459609</v>
      </c>
    </row>
    <row r="1023" spans="1:4" ht="27.75" customHeight="1" x14ac:dyDescent="0.25">
      <c r="A1023" s="246" t="s">
        <v>4635</v>
      </c>
      <c r="B1023" s="247" t="s">
        <v>4634</v>
      </c>
      <c r="C1023" s="248">
        <v>0.31328438943760184</v>
      </c>
      <c r="D1023" s="248">
        <v>10.327942038459609</v>
      </c>
    </row>
    <row r="1024" spans="1:4" ht="27.75" customHeight="1" x14ac:dyDescent="0.25">
      <c r="A1024" s="246" t="s">
        <v>4636</v>
      </c>
      <c r="B1024" s="247" t="s">
        <v>4637</v>
      </c>
      <c r="C1024" s="248">
        <v>0.11487094279378735</v>
      </c>
      <c r="D1024" s="248">
        <v>15.246506952629957</v>
      </c>
    </row>
    <row r="1025" spans="1:4" ht="27.75" customHeight="1" x14ac:dyDescent="0.25">
      <c r="A1025" s="246" t="s">
        <v>4638</v>
      </c>
      <c r="B1025" s="247" t="s">
        <v>4639</v>
      </c>
      <c r="C1025" s="248">
        <v>5.2214064906266983E-2</v>
      </c>
      <c r="D1025" s="248">
        <v>0</v>
      </c>
    </row>
    <row r="1026" spans="1:4" ht="27.75" customHeight="1" x14ac:dyDescent="0.25">
      <c r="A1026" s="246" t="s">
        <v>4638</v>
      </c>
      <c r="B1026" s="247" t="s">
        <v>4639</v>
      </c>
      <c r="C1026" s="248">
        <v>5.2214064906266983E-2</v>
      </c>
      <c r="D1026" s="248">
        <v>0</v>
      </c>
    </row>
    <row r="1027" spans="1:4" ht="27.75" customHeight="1" x14ac:dyDescent="0.25">
      <c r="A1027" s="246" t="s">
        <v>4640</v>
      </c>
      <c r="B1027" s="247" t="s">
        <v>4639</v>
      </c>
      <c r="C1027" s="248">
        <v>5.2214064906266983E-2</v>
      </c>
      <c r="D1027" s="248">
        <v>0</v>
      </c>
    </row>
    <row r="1028" spans="1:4" ht="27.75" customHeight="1" x14ac:dyDescent="0.25">
      <c r="A1028" s="246" t="s">
        <v>4640</v>
      </c>
      <c r="B1028" s="247" t="s">
        <v>4639</v>
      </c>
      <c r="C1028" s="248">
        <v>5.2214064906266983E-2</v>
      </c>
      <c r="D1028" s="248">
        <v>0</v>
      </c>
    </row>
    <row r="1029" spans="1:4" ht="27.75" customHeight="1" x14ac:dyDescent="0.25">
      <c r="A1029" s="246" t="s">
        <v>4641</v>
      </c>
      <c r="B1029" s="247" t="s">
        <v>4639</v>
      </c>
      <c r="C1029" s="248">
        <v>0</v>
      </c>
      <c r="D1029" s="248">
        <v>0</v>
      </c>
    </row>
    <row r="1030" spans="1:4" ht="27.75" customHeight="1" x14ac:dyDescent="0.25">
      <c r="A1030" s="246" t="s">
        <v>4641</v>
      </c>
      <c r="B1030" s="247" t="s">
        <v>4639</v>
      </c>
      <c r="C1030" s="248">
        <v>0</v>
      </c>
      <c r="D1030" s="248">
        <v>0</v>
      </c>
    </row>
    <row r="1031" spans="1:4" ht="27.75" customHeight="1" x14ac:dyDescent="0.25">
      <c r="A1031" s="246" t="s">
        <v>4642</v>
      </c>
      <c r="B1031" s="247" t="s">
        <v>4639</v>
      </c>
      <c r="C1031" s="248">
        <v>0</v>
      </c>
      <c r="D1031" s="248">
        <v>0</v>
      </c>
    </row>
    <row r="1032" spans="1:4" ht="27.75" customHeight="1" x14ac:dyDescent="0.25">
      <c r="A1032" s="246" t="s">
        <v>4642</v>
      </c>
      <c r="B1032" s="247" t="s">
        <v>4639</v>
      </c>
      <c r="C1032" s="248">
        <v>0</v>
      </c>
      <c r="D1032" s="248">
        <v>0</v>
      </c>
    </row>
    <row r="1033" spans="1:4" ht="27.75" customHeight="1" x14ac:dyDescent="0.25">
      <c r="A1033" s="246" t="s">
        <v>4643</v>
      </c>
      <c r="B1033" s="247" t="s">
        <v>4639</v>
      </c>
      <c r="C1033" s="248">
        <v>0</v>
      </c>
      <c r="D1033" s="248">
        <v>0</v>
      </c>
    </row>
    <row r="1034" spans="1:4" ht="27.75" customHeight="1" x14ac:dyDescent="0.25">
      <c r="A1034" s="246" t="s">
        <v>4644</v>
      </c>
      <c r="B1034" s="247" t="s">
        <v>4639</v>
      </c>
      <c r="C1034" s="248">
        <v>0</v>
      </c>
      <c r="D1034" s="248">
        <v>0</v>
      </c>
    </row>
    <row r="1035" spans="1:4" ht="27.75" customHeight="1" x14ac:dyDescent="0.25">
      <c r="A1035" s="246" t="s">
        <v>4644</v>
      </c>
      <c r="B1035" s="247" t="s">
        <v>4639</v>
      </c>
      <c r="C1035" s="248">
        <v>0</v>
      </c>
      <c r="D1035" s="248">
        <v>0</v>
      </c>
    </row>
    <row r="1036" spans="1:4" ht="27.75" customHeight="1" x14ac:dyDescent="0.25">
      <c r="A1036" s="246" t="s">
        <v>4645</v>
      </c>
      <c r="B1036" s="247" t="s">
        <v>4646</v>
      </c>
      <c r="C1036" s="248">
        <v>2.4853894895383082</v>
      </c>
      <c r="D1036" s="248">
        <v>0.87719629042528513</v>
      </c>
    </row>
    <row r="1037" spans="1:4" ht="27.75" customHeight="1" x14ac:dyDescent="0.25">
      <c r="A1037" s="246" t="s">
        <v>4647</v>
      </c>
      <c r="B1037" s="247" t="s">
        <v>4646</v>
      </c>
      <c r="C1037" s="248">
        <v>2.4853894895383082</v>
      </c>
      <c r="D1037" s="248">
        <v>0.87719629042528513</v>
      </c>
    </row>
    <row r="1038" spans="1:4" ht="27.75" customHeight="1" x14ac:dyDescent="0.25">
      <c r="A1038" s="246" t="s">
        <v>4648</v>
      </c>
      <c r="B1038" s="247" t="s">
        <v>4649</v>
      </c>
      <c r="C1038" s="248">
        <v>11.257352393791159</v>
      </c>
      <c r="D1038" s="248">
        <v>1.4306653784317154</v>
      </c>
    </row>
    <row r="1039" spans="1:4" ht="27.75" customHeight="1" x14ac:dyDescent="0.25">
      <c r="A1039" s="246" t="s">
        <v>4650</v>
      </c>
      <c r="B1039" s="247" t="s">
        <v>4651</v>
      </c>
      <c r="C1039" s="248">
        <v>3.0388585775447381</v>
      </c>
      <c r="D1039" s="248">
        <v>0.22974188558757469</v>
      </c>
    </row>
    <row r="1040" spans="1:4" ht="27.75" customHeight="1" x14ac:dyDescent="0.25">
      <c r="A1040" s="246" t="s">
        <v>4652</v>
      </c>
      <c r="B1040" s="247" t="s">
        <v>4651</v>
      </c>
      <c r="C1040" s="248">
        <v>6.5476437392458786</v>
      </c>
      <c r="D1040" s="248">
        <v>0.52214064906266977</v>
      </c>
    </row>
    <row r="1041" spans="1:4" ht="27.75" customHeight="1" x14ac:dyDescent="0.25">
      <c r="A1041" s="246" t="s">
        <v>4653</v>
      </c>
      <c r="B1041" s="247" t="s">
        <v>4654</v>
      </c>
      <c r="C1041" s="248">
        <v>3.2686004631323127</v>
      </c>
      <c r="D1041" s="248">
        <v>6.7669428118522008</v>
      </c>
    </row>
    <row r="1042" spans="1:4" ht="27.75" customHeight="1" x14ac:dyDescent="0.25">
      <c r="A1042" s="246" t="s">
        <v>4655</v>
      </c>
      <c r="B1042" s="247" t="s">
        <v>4654</v>
      </c>
      <c r="C1042" s="248">
        <v>3.2686004631323127</v>
      </c>
      <c r="D1042" s="248">
        <v>6.7669428118522008</v>
      </c>
    </row>
    <row r="1043" spans="1:4" ht="27.75" customHeight="1" x14ac:dyDescent="0.25">
      <c r="A1043" s="246" t="s">
        <v>4656</v>
      </c>
      <c r="B1043" s="247" t="s">
        <v>4657</v>
      </c>
      <c r="C1043" s="248">
        <v>0</v>
      </c>
      <c r="D1043" s="248">
        <v>3.1015154554322586</v>
      </c>
    </row>
    <row r="1044" spans="1:4" ht="27.75" customHeight="1" x14ac:dyDescent="0.25">
      <c r="A1044" s="246" t="s">
        <v>4656</v>
      </c>
      <c r="B1044" s="247" t="s">
        <v>4657</v>
      </c>
      <c r="C1044" s="248">
        <v>0</v>
      </c>
      <c r="D1044" s="248">
        <v>3.1015154554322586</v>
      </c>
    </row>
    <row r="1045" spans="1:4" ht="27.75" customHeight="1" x14ac:dyDescent="0.25">
      <c r="A1045" s="246" t="s">
        <v>4658</v>
      </c>
      <c r="B1045" s="247" t="s">
        <v>4657</v>
      </c>
      <c r="C1045" s="248">
        <v>0.76232534763149784</v>
      </c>
      <c r="D1045" s="248">
        <v>6.5163153003021188</v>
      </c>
    </row>
    <row r="1046" spans="1:4" ht="27.75" customHeight="1" x14ac:dyDescent="0.25">
      <c r="A1046" s="246" t="s">
        <v>4658</v>
      </c>
      <c r="B1046" s="247" t="s">
        <v>4657</v>
      </c>
      <c r="C1046" s="248">
        <v>0.76232534763149784</v>
      </c>
      <c r="D1046" s="248">
        <v>6.5163153003021188</v>
      </c>
    </row>
    <row r="1047" spans="1:4" ht="27.75" customHeight="1" x14ac:dyDescent="0.25">
      <c r="A1047" s="246" t="s">
        <v>4659</v>
      </c>
      <c r="B1047" s="247" t="s">
        <v>4660</v>
      </c>
      <c r="C1047" s="248">
        <v>0</v>
      </c>
      <c r="D1047" s="248">
        <v>8.8346197821403738</v>
      </c>
    </row>
    <row r="1048" spans="1:4" ht="27.75" customHeight="1" x14ac:dyDescent="0.25">
      <c r="A1048" s="246" t="s">
        <v>4661</v>
      </c>
      <c r="B1048" s="247" t="s">
        <v>4662</v>
      </c>
      <c r="C1048" s="248">
        <v>0.62656877887520368</v>
      </c>
      <c r="D1048" s="248">
        <v>10.641226427897209</v>
      </c>
    </row>
    <row r="1049" spans="1:4" ht="27.75" customHeight="1" x14ac:dyDescent="0.25">
      <c r="A1049" s="246" t="s">
        <v>4663</v>
      </c>
      <c r="B1049" s="247" t="s">
        <v>4662</v>
      </c>
      <c r="C1049" s="248">
        <v>0.62656877887520368</v>
      </c>
      <c r="D1049" s="248">
        <v>10.641226427897209</v>
      </c>
    </row>
    <row r="1050" spans="1:4" ht="27.75" customHeight="1" x14ac:dyDescent="0.25">
      <c r="A1050" s="246" t="s">
        <v>4664</v>
      </c>
      <c r="B1050" s="247" t="s">
        <v>4665</v>
      </c>
      <c r="C1050" s="248">
        <v>0.76232534763149784</v>
      </c>
      <c r="D1050" s="248">
        <v>4.1771251925013582E-2</v>
      </c>
    </row>
    <row r="1051" spans="1:4" ht="27.75" customHeight="1" x14ac:dyDescent="0.25">
      <c r="A1051" s="246" t="s">
        <v>4664</v>
      </c>
      <c r="B1051" s="247" t="s">
        <v>4665</v>
      </c>
      <c r="C1051" s="248">
        <v>0.76232534763149784</v>
      </c>
      <c r="D1051" s="248">
        <v>4.1771251925013582E-2</v>
      </c>
    </row>
    <row r="1052" spans="1:4" ht="27.75" customHeight="1" x14ac:dyDescent="0.25">
      <c r="A1052" s="246" t="s">
        <v>4666</v>
      </c>
      <c r="B1052" s="247" t="s">
        <v>4665</v>
      </c>
      <c r="C1052" s="248">
        <v>0.76232534763149784</v>
      </c>
      <c r="D1052" s="248">
        <v>4.1771251925013582E-2</v>
      </c>
    </row>
    <row r="1053" spans="1:4" ht="27.75" customHeight="1" x14ac:dyDescent="0.25">
      <c r="A1053" s="246" t="s">
        <v>4666</v>
      </c>
      <c r="B1053" s="247" t="s">
        <v>4665</v>
      </c>
      <c r="C1053" s="248">
        <v>0.76232534763149784</v>
      </c>
      <c r="D1053" s="248">
        <v>4.1771251925013582E-2</v>
      </c>
    </row>
    <row r="1054" spans="1:4" ht="27.75" customHeight="1" x14ac:dyDescent="0.25">
      <c r="A1054" s="246" t="s">
        <v>4667</v>
      </c>
      <c r="B1054" s="247" t="s">
        <v>4668</v>
      </c>
      <c r="C1054" s="248">
        <v>0</v>
      </c>
      <c r="D1054" s="248">
        <v>0</v>
      </c>
    </row>
    <row r="1055" spans="1:4" ht="27.75" customHeight="1" x14ac:dyDescent="0.25">
      <c r="A1055" s="246" t="s">
        <v>4667</v>
      </c>
      <c r="B1055" s="247" t="s">
        <v>4668</v>
      </c>
      <c r="C1055" s="248">
        <v>0</v>
      </c>
      <c r="D1055" s="248">
        <v>0</v>
      </c>
    </row>
    <row r="1056" spans="1:4" ht="27.75" customHeight="1" x14ac:dyDescent="0.25">
      <c r="A1056" s="246" t="s">
        <v>4669</v>
      </c>
      <c r="B1056" s="247" t="s">
        <v>4668</v>
      </c>
      <c r="C1056" s="248">
        <v>0</v>
      </c>
      <c r="D1056" s="248">
        <v>0</v>
      </c>
    </row>
    <row r="1057" spans="1:4" ht="27.75" customHeight="1" x14ac:dyDescent="0.25">
      <c r="A1057" s="246" t="s">
        <v>4669</v>
      </c>
      <c r="B1057" s="247" t="s">
        <v>4668</v>
      </c>
      <c r="C1057" s="248">
        <v>0</v>
      </c>
      <c r="D1057" s="248">
        <v>0</v>
      </c>
    </row>
    <row r="1058" spans="1:4" ht="27.75" customHeight="1" x14ac:dyDescent="0.25">
      <c r="A1058" s="246" t="s">
        <v>4670</v>
      </c>
      <c r="B1058" s="247" t="s">
        <v>4668</v>
      </c>
      <c r="C1058" s="248">
        <v>0</v>
      </c>
      <c r="D1058" s="248">
        <v>0</v>
      </c>
    </row>
    <row r="1059" spans="1:4" ht="27.75" customHeight="1" x14ac:dyDescent="0.25">
      <c r="A1059" s="246" t="s">
        <v>4670</v>
      </c>
      <c r="B1059" s="247" t="s">
        <v>4668</v>
      </c>
      <c r="C1059" s="248">
        <v>0</v>
      </c>
      <c r="D1059" s="248">
        <v>0</v>
      </c>
    </row>
    <row r="1060" spans="1:4" ht="27.75" customHeight="1" x14ac:dyDescent="0.25">
      <c r="A1060" s="246" t="s">
        <v>4671</v>
      </c>
      <c r="B1060" s="247" t="s">
        <v>4668</v>
      </c>
      <c r="C1060" s="248">
        <v>0</v>
      </c>
      <c r="D1060" s="248">
        <v>0</v>
      </c>
    </row>
    <row r="1061" spans="1:4" ht="27.75" customHeight="1" x14ac:dyDescent="0.25">
      <c r="A1061" s="246" t="s">
        <v>4671</v>
      </c>
      <c r="B1061" s="247" t="s">
        <v>4668</v>
      </c>
      <c r="C1061" s="248">
        <v>0</v>
      </c>
      <c r="D1061" s="248">
        <v>0</v>
      </c>
    </row>
    <row r="1062" spans="1:4" ht="27.75" customHeight="1" x14ac:dyDescent="0.25">
      <c r="A1062" s="246" t="s">
        <v>4672</v>
      </c>
      <c r="B1062" s="247" t="s">
        <v>4668</v>
      </c>
      <c r="C1062" s="248">
        <v>0</v>
      </c>
      <c r="D1062" s="248">
        <v>0</v>
      </c>
    </row>
    <row r="1063" spans="1:4" ht="27.75" customHeight="1" x14ac:dyDescent="0.25">
      <c r="A1063" s="246" t="s">
        <v>4672</v>
      </c>
      <c r="B1063" s="247" t="s">
        <v>4668</v>
      </c>
      <c r="C1063" s="248">
        <v>0</v>
      </c>
      <c r="D1063" s="248">
        <v>0</v>
      </c>
    </row>
    <row r="1064" spans="1:4" ht="27.75" customHeight="1" x14ac:dyDescent="0.25">
      <c r="A1064" s="246" t="s">
        <v>4673</v>
      </c>
      <c r="B1064" s="247" t="s">
        <v>4668</v>
      </c>
      <c r="C1064" s="248">
        <v>0</v>
      </c>
      <c r="D1064" s="248">
        <v>0</v>
      </c>
    </row>
    <row r="1065" spans="1:4" ht="27.75" customHeight="1" x14ac:dyDescent="0.25">
      <c r="A1065" s="246" t="s">
        <v>4673</v>
      </c>
      <c r="B1065" s="247" t="s">
        <v>4668</v>
      </c>
      <c r="C1065" s="248">
        <v>0</v>
      </c>
      <c r="D1065" s="248">
        <v>0</v>
      </c>
    </row>
    <row r="1066" spans="1:4" ht="27.75" customHeight="1" x14ac:dyDescent="0.25">
      <c r="A1066" s="246" t="s">
        <v>4674</v>
      </c>
      <c r="B1066" s="247" t="s">
        <v>4675</v>
      </c>
      <c r="C1066" s="248">
        <v>0</v>
      </c>
      <c r="D1066" s="248">
        <v>6.5580865522271328</v>
      </c>
    </row>
    <row r="1067" spans="1:4" ht="27.75" customHeight="1" x14ac:dyDescent="0.25">
      <c r="A1067" s="246" t="s">
        <v>4674</v>
      </c>
      <c r="B1067" s="247" t="s">
        <v>4675</v>
      </c>
      <c r="C1067" s="248">
        <v>0</v>
      </c>
      <c r="D1067" s="248">
        <v>6.5580865522271328</v>
      </c>
    </row>
    <row r="1068" spans="1:4" ht="27.75" customHeight="1" x14ac:dyDescent="0.25">
      <c r="A1068" s="246" t="s">
        <v>4676</v>
      </c>
      <c r="B1068" s="247" t="s">
        <v>4675</v>
      </c>
      <c r="C1068" s="248">
        <v>0</v>
      </c>
      <c r="D1068" s="248">
        <v>6.8922565676272409</v>
      </c>
    </row>
    <row r="1069" spans="1:4" ht="27.75" customHeight="1" x14ac:dyDescent="0.25">
      <c r="A1069" s="246" t="s">
        <v>4677</v>
      </c>
      <c r="B1069" s="247" t="s">
        <v>4678</v>
      </c>
      <c r="C1069" s="248">
        <v>4.3233245742389057</v>
      </c>
      <c r="D1069" s="248">
        <v>6.8713709416647344</v>
      </c>
    </row>
    <row r="1070" spans="1:4" ht="27.75" customHeight="1" x14ac:dyDescent="0.25">
      <c r="A1070" s="246" t="s">
        <v>4679</v>
      </c>
      <c r="B1070" s="247" t="s">
        <v>4678</v>
      </c>
      <c r="C1070" s="248">
        <v>4.3233245742389057</v>
      </c>
      <c r="D1070" s="248">
        <v>6.8713709416647344</v>
      </c>
    </row>
    <row r="1071" spans="1:4" ht="27.75" customHeight="1" x14ac:dyDescent="0.25">
      <c r="A1071" s="246" t="s">
        <v>4680</v>
      </c>
      <c r="B1071" s="247" t="s">
        <v>4678</v>
      </c>
      <c r="C1071" s="248">
        <v>4.4173098910701869</v>
      </c>
      <c r="D1071" s="248">
        <v>2.3183044818382541</v>
      </c>
    </row>
    <row r="1072" spans="1:4" ht="27.75" customHeight="1" x14ac:dyDescent="0.25">
      <c r="A1072" s="246" t="s">
        <v>4680</v>
      </c>
      <c r="B1072" s="247" t="s">
        <v>4678</v>
      </c>
      <c r="C1072" s="248">
        <v>4.4173098910701869</v>
      </c>
      <c r="D1072" s="248">
        <v>2.3183044818382541</v>
      </c>
    </row>
    <row r="1073" spans="1:4" ht="27.75" customHeight="1" x14ac:dyDescent="0.25">
      <c r="A1073" s="246" t="s">
        <v>4681</v>
      </c>
      <c r="B1073" s="247" t="s">
        <v>4678</v>
      </c>
      <c r="C1073" s="248">
        <v>4.4173098910701869</v>
      </c>
      <c r="D1073" s="248">
        <v>2.3183044818382541</v>
      </c>
    </row>
    <row r="1074" spans="1:4" ht="27.75" customHeight="1" x14ac:dyDescent="0.25">
      <c r="A1074" s="246" t="s">
        <v>4681</v>
      </c>
      <c r="B1074" s="247" t="s">
        <v>4678</v>
      </c>
      <c r="C1074" s="248">
        <v>4.4173098910701869</v>
      </c>
      <c r="D1074" s="248">
        <v>2.3183044818382541</v>
      </c>
    </row>
    <row r="1075" spans="1:4" ht="27.75" customHeight="1" x14ac:dyDescent="0.25">
      <c r="A1075" s="246" t="s">
        <v>4682</v>
      </c>
      <c r="B1075" s="247" t="s">
        <v>4683</v>
      </c>
      <c r="C1075" s="248">
        <v>1.9945772794193983</v>
      </c>
      <c r="D1075" s="248">
        <v>10.004214836040752</v>
      </c>
    </row>
    <row r="1076" spans="1:4" ht="27.75" customHeight="1" x14ac:dyDescent="0.25">
      <c r="A1076" s="246" t="s">
        <v>4684</v>
      </c>
      <c r="B1076" s="247" t="s">
        <v>4683</v>
      </c>
      <c r="C1076" s="248">
        <v>1.9945772794193983</v>
      </c>
      <c r="D1076" s="248">
        <v>10.004214836040752</v>
      </c>
    </row>
    <row r="1077" spans="1:4" ht="27.75" customHeight="1" x14ac:dyDescent="0.25">
      <c r="A1077" s="246" t="s">
        <v>4685</v>
      </c>
      <c r="B1077" s="247" t="s">
        <v>4683</v>
      </c>
      <c r="C1077" s="248">
        <v>5.3049489944767245</v>
      </c>
      <c r="D1077" s="248">
        <v>1.0129528591815793</v>
      </c>
    </row>
    <row r="1078" spans="1:4" ht="27.75" customHeight="1" x14ac:dyDescent="0.25">
      <c r="A1078" s="246" t="s">
        <v>4685</v>
      </c>
      <c r="B1078" s="247" t="s">
        <v>4683</v>
      </c>
      <c r="C1078" s="248">
        <v>5.3049489944767245</v>
      </c>
      <c r="D1078" s="248">
        <v>1.0129528591815793</v>
      </c>
    </row>
    <row r="1079" spans="1:4" ht="27.75" customHeight="1" x14ac:dyDescent="0.25">
      <c r="A1079" s="246" t="s">
        <v>4686</v>
      </c>
      <c r="B1079" s="247" t="s">
        <v>4683</v>
      </c>
      <c r="C1079" s="248">
        <v>12.019677741422658</v>
      </c>
      <c r="D1079" s="248">
        <v>1.8379350847005975</v>
      </c>
    </row>
    <row r="1080" spans="1:4" ht="27.75" customHeight="1" x14ac:dyDescent="0.25">
      <c r="A1080" s="246" t="s">
        <v>4686</v>
      </c>
      <c r="B1080" s="247" t="s">
        <v>4683</v>
      </c>
      <c r="C1080" s="248">
        <v>12.019677741422658</v>
      </c>
      <c r="D1080" s="248">
        <v>1.8379350847005975</v>
      </c>
    </row>
    <row r="1081" spans="1:4" ht="27.75" customHeight="1" x14ac:dyDescent="0.25">
      <c r="A1081" s="246" t="s">
        <v>4687</v>
      </c>
      <c r="B1081" s="247" t="s">
        <v>4688</v>
      </c>
      <c r="C1081" s="248">
        <v>8.3542503850027164E-2</v>
      </c>
      <c r="D1081" s="248">
        <v>0.62656877887520368</v>
      </c>
    </row>
    <row r="1082" spans="1:4" ht="27.75" customHeight="1" x14ac:dyDescent="0.25">
      <c r="A1082" s="246" t="s">
        <v>4689</v>
      </c>
      <c r="B1082" s="247" t="s">
        <v>4690</v>
      </c>
      <c r="C1082" s="248">
        <v>9.3985316831280558E-2</v>
      </c>
      <c r="D1082" s="248">
        <v>0.50125502310016301</v>
      </c>
    </row>
    <row r="1083" spans="1:4" ht="27.75" customHeight="1" x14ac:dyDescent="0.25">
      <c r="A1083" s="246" t="s">
        <v>4691</v>
      </c>
      <c r="B1083" s="247" t="s">
        <v>4692</v>
      </c>
      <c r="C1083" s="248">
        <v>-5.2214064906266983E-2</v>
      </c>
      <c r="D1083" s="248">
        <v>-8.3542503850027164E-2</v>
      </c>
    </row>
    <row r="1084" spans="1:4" ht="27.75" customHeight="1" x14ac:dyDescent="0.25">
      <c r="A1084" s="246" t="s">
        <v>4693</v>
      </c>
      <c r="B1084" s="247" t="s">
        <v>4692</v>
      </c>
      <c r="C1084" s="248">
        <v>-5.2214064906266983E-2</v>
      </c>
      <c r="D1084" s="248">
        <v>-8.3542503850027164E-2</v>
      </c>
    </row>
    <row r="1085" spans="1:4" ht="27.75" customHeight="1" x14ac:dyDescent="0.25">
      <c r="A1085" s="246" t="s">
        <v>4694</v>
      </c>
      <c r="B1085" s="247" t="s">
        <v>4695</v>
      </c>
      <c r="C1085" s="248">
        <v>6.2656877887520376E-2</v>
      </c>
      <c r="D1085" s="248">
        <v>0.74143972166899108</v>
      </c>
    </row>
    <row r="1086" spans="1:4" ht="27.75" customHeight="1" x14ac:dyDescent="0.25">
      <c r="A1086" s="246" t="s">
        <v>4696</v>
      </c>
      <c r="B1086" s="247" t="s">
        <v>4697</v>
      </c>
      <c r="C1086" s="248">
        <v>12.55226120346658</v>
      </c>
      <c r="D1086" s="248">
        <v>14.045583459785815</v>
      </c>
    </row>
    <row r="1087" spans="1:4" ht="27.75" customHeight="1" x14ac:dyDescent="0.25">
      <c r="A1087" s="246" t="s">
        <v>4698</v>
      </c>
      <c r="B1087" s="247" t="s">
        <v>4697</v>
      </c>
      <c r="C1087" s="248">
        <v>12.55226120346658</v>
      </c>
      <c r="D1087" s="248">
        <v>14.045583459785815</v>
      </c>
    </row>
    <row r="1088" spans="1:4" ht="27.75" customHeight="1" x14ac:dyDescent="0.25">
      <c r="A1088" s="246" t="s">
        <v>4699</v>
      </c>
      <c r="B1088" s="247" t="s">
        <v>4697</v>
      </c>
      <c r="C1088" s="248">
        <v>11.194695515903641</v>
      </c>
      <c r="D1088" s="248">
        <v>2.5689319933883352</v>
      </c>
    </row>
    <row r="1089" spans="1:4" ht="27.75" customHeight="1" x14ac:dyDescent="0.25">
      <c r="A1089" s="246" t="s">
        <v>4699</v>
      </c>
      <c r="B1089" s="247" t="s">
        <v>4697</v>
      </c>
      <c r="C1089" s="248">
        <v>11.194695515903641</v>
      </c>
      <c r="D1089" s="248">
        <v>2.5689319933883352</v>
      </c>
    </row>
    <row r="1090" spans="1:4" ht="27.75" customHeight="1" x14ac:dyDescent="0.25">
      <c r="A1090" s="246" t="s">
        <v>4700</v>
      </c>
      <c r="B1090" s="247" t="s">
        <v>4697</v>
      </c>
      <c r="C1090" s="248">
        <v>11.184252702922388</v>
      </c>
      <c r="D1090" s="248">
        <v>2.5689319933883352</v>
      </c>
    </row>
    <row r="1091" spans="1:4" ht="27.75" customHeight="1" x14ac:dyDescent="0.25">
      <c r="A1091" s="246" t="s">
        <v>4700</v>
      </c>
      <c r="B1091" s="247" t="s">
        <v>4697</v>
      </c>
      <c r="C1091" s="248">
        <v>11.184252702922388</v>
      </c>
      <c r="D1091" s="248">
        <v>2.5689319933883352</v>
      </c>
    </row>
    <row r="1092" spans="1:4" ht="27.75" customHeight="1" x14ac:dyDescent="0.25">
      <c r="A1092" s="246" t="s">
        <v>4701</v>
      </c>
      <c r="B1092" s="247" t="s">
        <v>4702</v>
      </c>
      <c r="C1092" s="248">
        <v>0</v>
      </c>
      <c r="D1092" s="248">
        <v>5.6077905709330738</v>
      </c>
    </row>
    <row r="1093" spans="1:4" ht="27.75" customHeight="1" x14ac:dyDescent="0.25">
      <c r="A1093" s="246" t="s">
        <v>4703</v>
      </c>
      <c r="B1093" s="247" t="s">
        <v>4704</v>
      </c>
      <c r="C1093" s="248">
        <v>0.26107032453133489</v>
      </c>
      <c r="D1093" s="248">
        <v>9.0643616677279475</v>
      </c>
    </row>
    <row r="1094" spans="1:4" ht="27.75" customHeight="1" x14ac:dyDescent="0.25">
      <c r="A1094" s="246" t="s">
        <v>4705</v>
      </c>
      <c r="B1094" s="247" t="s">
        <v>4704</v>
      </c>
      <c r="C1094" s="248">
        <v>0.26107032453133489</v>
      </c>
      <c r="D1094" s="248">
        <v>9.0643616677279475</v>
      </c>
    </row>
    <row r="1095" spans="1:4" ht="27.75" customHeight="1" x14ac:dyDescent="0.25">
      <c r="A1095" s="246" t="s">
        <v>4706</v>
      </c>
      <c r="B1095" s="247" t="s">
        <v>4704</v>
      </c>
      <c r="C1095" s="248">
        <v>11.957020863535137</v>
      </c>
      <c r="D1095" s="248">
        <v>1.8066066457568375</v>
      </c>
    </row>
    <row r="1096" spans="1:4" ht="27.75" customHeight="1" x14ac:dyDescent="0.25">
      <c r="A1096" s="246" t="s">
        <v>4706</v>
      </c>
      <c r="B1096" s="247" t="s">
        <v>4704</v>
      </c>
      <c r="C1096" s="248">
        <v>11.957020863535137</v>
      </c>
      <c r="D1096" s="248">
        <v>1.8066066457568375</v>
      </c>
    </row>
    <row r="1097" spans="1:4" ht="27.75" customHeight="1" x14ac:dyDescent="0.25">
      <c r="A1097" s="246" t="s">
        <v>4707</v>
      </c>
      <c r="B1097" s="247" t="s">
        <v>4704</v>
      </c>
      <c r="C1097" s="248">
        <v>11.957020863535137</v>
      </c>
      <c r="D1097" s="248">
        <v>1.8066066457568375</v>
      </c>
    </row>
    <row r="1098" spans="1:4" ht="27.75" customHeight="1" x14ac:dyDescent="0.25">
      <c r="A1098" s="246" t="s">
        <v>4707</v>
      </c>
      <c r="B1098" s="247" t="s">
        <v>4704</v>
      </c>
      <c r="C1098" s="248">
        <v>11.957020863535137</v>
      </c>
      <c r="D1098" s="248">
        <v>1.8066066457568375</v>
      </c>
    </row>
    <row r="1099" spans="1:4" ht="27.75" customHeight="1" x14ac:dyDescent="0.25">
      <c r="A1099" s="246" t="s">
        <v>4708</v>
      </c>
      <c r="B1099" s="247" t="s">
        <v>4709</v>
      </c>
      <c r="C1099" s="248">
        <v>0.6161259658939503</v>
      </c>
      <c r="D1099" s="248">
        <v>12.280748065953993</v>
      </c>
    </row>
    <row r="1100" spans="1:4" ht="27.75" customHeight="1" x14ac:dyDescent="0.25">
      <c r="A1100" s="246" t="s">
        <v>4710</v>
      </c>
      <c r="B1100" s="247" t="s">
        <v>4709</v>
      </c>
      <c r="C1100" s="248">
        <v>0.6161259658939503</v>
      </c>
      <c r="D1100" s="248">
        <v>12.280748065953993</v>
      </c>
    </row>
    <row r="1101" spans="1:4" ht="27.75" customHeight="1" x14ac:dyDescent="0.25">
      <c r="A1101" s="246" t="s">
        <v>4711</v>
      </c>
      <c r="B1101" s="247" t="s">
        <v>4712</v>
      </c>
      <c r="C1101" s="248">
        <v>4.5217380208827205</v>
      </c>
      <c r="D1101" s="248">
        <v>5.3780486853454992</v>
      </c>
    </row>
    <row r="1102" spans="1:4" ht="27.75" customHeight="1" x14ac:dyDescent="0.25">
      <c r="A1102" s="246" t="s">
        <v>4713</v>
      </c>
      <c r="B1102" s="247" t="s">
        <v>4712</v>
      </c>
      <c r="C1102" s="248">
        <v>4.5217380208827205</v>
      </c>
      <c r="D1102" s="248">
        <v>5.3780486853454992</v>
      </c>
    </row>
    <row r="1103" spans="1:4" ht="27.75" customHeight="1" x14ac:dyDescent="0.25">
      <c r="A1103" s="246" t="s">
        <v>4714</v>
      </c>
      <c r="B1103" s="247" t="s">
        <v>4715</v>
      </c>
      <c r="C1103" s="248">
        <v>0</v>
      </c>
      <c r="D1103" s="248">
        <v>5.5555765060268065</v>
      </c>
    </row>
    <row r="1104" spans="1:4" ht="27.75" customHeight="1" x14ac:dyDescent="0.25">
      <c r="A1104" s="246" t="s">
        <v>4716</v>
      </c>
      <c r="B1104" s="247" t="s">
        <v>4717</v>
      </c>
      <c r="C1104" s="248">
        <v>2.6629173102196155</v>
      </c>
      <c r="D1104" s="248">
        <v>0.59524033993144354</v>
      </c>
    </row>
    <row r="1105" spans="1:4" ht="27.75" customHeight="1" x14ac:dyDescent="0.25">
      <c r="A1105" s="246" t="s">
        <v>4716</v>
      </c>
      <c r="B1105" s="247" t="s">
        <v>4717</v>
      </c>
      <c r="C1105" s="248">
        <v>2.6629173102196155</v>
      </c>
      <c r="D1105" s="248">
        <v>0.59524033993144354</v>
      </c>
    </row>
    <row r="1106" spans="1:4" ht="27.75" customHeight="1" x14ac:dyDescent="0.25">
      <c r="A1106" s="246" t="s">
        <v>4718</v>
      </c>
      <c r="B1106" s="247" t="s">
        <v>4717</v>
      </c>
      <c r="C1106" s="248">
        <v>2.6629173102196155</v>
      </c>
      <c r="D1106" s="248">
        <v>0.59524033993144354</v>
      </c>
    </row>
    <row r="1107" spans="1:4" ht="27.75" customHeight="1" x14ac:dyDescent="0.25">
      <c r="A1107" s="246" t="s">
        <v>4718</v>
      </c>
      <c r="B1107" s="247" t="s">
        <v>4717</v>
      </c>
      <c r="C1107" s="248">
        <v>2.6629173102196155</v>
      </c>
      <c r="D1107" s="248">
        <v>0.59524033993144354</v>
      </c>
    </row>
    <row r="1108" spans="1:4" ht="27.75" customHeight="1" x14ac:dyDescent="0.25">
      <c r="A1108" s="246" t="s">
        <v>4719</v>
      </c>
      <c r="B1108" s="247" t="s">
        <v>4717</v>
      </c>
      <c r="C1108" s="248">
        <v>3.5505564136261545</v>
      </c>
      <c r="D1108" s="248">
        <v>3.4983423487198877</v>
      </c>
    </row>
    <row r="1109" spans="1:4" ht="27.75" customHeight="1" x14ac:dyDescent="0.25">
      <c r="A1109" s="246" t="s">
        <v>4720</v>
      </c>
      <c r="B1109" s="247" t="s">
        <v>4717</v>
      </c>
      <c r="C1109" s="248">
        <v>3.5505564136261545</v>
      </c>
      <c r="D1109" s="248">
        <v>3.4983423487198877</v>
      </c>
    </row>
    <row r="1110" spans="1:4" ht="27.75" customHeight="1" x14ac:dyDescent="0.25">
      <c r="A1110" s="246" t="s">
        <v>4721</v>
      </c>
      <c r="B1110" s="247" t="s">
        <v>4722</v>
      </c>
      <c r="C1110" s="248">
        <v>3.4356854708323672</v>
      </c>
      <c r="D1110" s="248">
        <v>4.0309258107638106</v>
      </c>
    </row>
    <row r="1111" spans="1:4" ht="27.75" customHeight="1" x14ac:dyDescent="0.25">
      <c r="A1111" s="246" t="s">
        <v>4721</v>
      </c>
      <c r="B1111" s="247" t="s">
        <v>4722</v>
      </c>
      <c r="C1111" s="248">
        <v>3.4356854708323672</v>
      </c>
      <c r="D1111" s="248">
        <v>4.0309258107638106</v>
      </c>
    </row>
    <row r="1112" spans="1:4" ht="27.75" customHeight="1" x14ac:dyDescent="0.25">
      <c r="A1112" s="246" t="s">
        <v>4723</v>
      </c>
      <c r="B1112" s="247" t="s">
        <v>4722</v>
      </c>
      <c r="C1112" s="248">
        <v>3.4147998448698602</v>
      </c>
      <c r="D1112" s="248">
        <v>4.0309258107638106</v>
      </c>
    </row>
    <row r="1113" spans="1:4" ht="27.75" customHeight="1" x14ac:dyDescent="0.25">
      <c r="A1113" s="246" t="s">
        <v>4723</v>
      </c>
      <c r="B1113" s="247" t="s">
        <v>4722</v>
      </c>
      <c r="C1113" s="248">
        <v>3.4147998448698602</v>
      </c>
      <c r="D1113" s="248">
        <v>4.0309258107638106</v>
      </c>
    </row>
    <row r="1114" spans="1:4" ht="27.75" customHeight="1" x14ac:dyDescent="0.25">
      <c r="A1114" s="246" t="s">
        <v>4724</v>
      </c>
      <c r="B1114" s="247" t="s">
        <v>4722</v>
      </c>
      <c r="C1114" s="248">
        <v>3.487899535738634</v>
      </c>
      <c r="D1114" s="248">
        <v>6.568529365208386</v>
      </c>
    </row>
    <row r="1115" spans="1:4" ht="27.75" customHeight="1" x14ac:dyDescent="0.25">
      <c r="A1115" s="246" t="s">
        <v>4725</v>
      </c>
      <c r="B1115" s="247" t="s">
        <v>4722</v>
      </c>
      <c r="C1115" s="248">
        <v>3.487899535738634</v>
      </c>
      <c r="D1115" s="248">
        <v>6.568529365208386</v>
      </c>
    </row>
    <row r="1116" spans="1:4" ht="27.75" customHeight="1" x14ac:dyDescent="0.25">
      <c r="A1116" s="246" t="s">
        <v>4726</v>
      </c>
      <c r="B1116" s="247" t="s">
        <v>4727</v>
      </c>
      <c r="C1116" s="248" t="e">
        <v>#N/A</v>
      </c>
      <c r="D1116" s="248" t="e">
        <v>#N/A</v>
      </c>
    </row>
    <row r="1117" spans="1:4" ht="27.75" customHeight="1" x14ac:dyDescent="0.25">
      <c r="A1117" s="246" t="s">
        <v>4726</v>
      </c>
      <c r="B1117" s="247" t="s">
        <v>4727</v>
      </c>
      <c r="C1117" s="248" t="e">
        <v>#N/A</v>
      </c>
      <c r="D1117" s="248" t="e">
        <v>#N/A</v>
      </c>
    </row>
    <row r="1118" spans="1:4" ht="27.75" customHeight="1" x14ac:dyDescent="0.25">
      <c r="A1118" s="246" t="s">
        <v>4728</v>
      </c>
      <c r="B1118" s="247" t="s">
        <v>4727</v>
      </c>
      <c r="C1118" s="248" t="e">
        <v>#N/A</v>
      </c>
      <c r="D1118" s="248" t="e">
        <v>#N/A</v>
      </c>
    </row>
    <row r="1119" spans="1:4" ht="27.75" customHeight="1" x14ac:dyDescent="0.25">
      <c r="A1119" s="246" t="s">
        <v>4728</v>
      </c>
      <c r="B1119" s="247" t="s">
        <v>4727</v>
      </c>
      <c r="C1119" s="248" t="e">
        <v>#N/A</v>
      </c>
      <c r="D1119" s="248" t="e">
        <v>#N/A</v>
      </c>
    </row>
    <row r="1120" spans="1:4" ht="27.75" customHeight="1" x14ac:dyDescent="0.25">
      <c r="A1120" s="246" t="s">
        <v>4729</v>
      </c>
      <c r="B1120" s="247" t="s">
        <v>4727</v>
      </c>
      <c r="C1120" s="248">
        <v>1.743949767869317</v>
      </c>
      <c r="D1120" s="248">
        <v>2.9657588866759643</v>
      </c>
    </row>
    <row r="1121" spans="1:4" ht="27.75" customHeight="1" x14ac:dyDescent="0.25">
      <c r="A1121" s="246" t="s">
        <v>4730</v>
      </c>
      <c r="B1121" s="247" t="s">
        <v>4727</v>
      </c>
      <c r="C1121" s="248">
        <v>1.743949767869317</v>
      </c>
      <c r="D1121" s="248">
        <v>2.9657588866759643</v>
      </c>
    </row>
    <row r="1122" spans="1:4" ht="27.75" customHeight="1" x14ac:dyDescent="0.25">
      <c r="A1122" s="246" t="s">
        <v>4731</v>
      </c>
      <c r="B1122" s="247" t="s">
        <v>4732</v>
      </c>
      <c r="C1122" s="248">
        <v>4.7097086545452811</v>
      </c>
      <c r="D1122" s="248">
        <v>2.3914041727070274</v>
      </c>
    </row>
    <row r="1123" spans="1:4" ht="27.75" customHeight="1" x14ac:dyDescent="0.25">
      <c r="A1123" s="246" t="s">
        <v>4733</v>
      </c>
      <c r="B1123" s="247" t="s">
        <v>4734</v>
      </c>
      <c r="C1123" s="248">
        <v>5.0438786699453901</v>
      </c>
      <c r="D1123" s="248">
        <v>2.2974188558757471</v>
      </c>
    </row>
    <row r="1124" spans="1:4" ht="27.75" customHeight="1" x14ac:dyDescent="0.25">
      <c r="A1124" s="246" t="s">
        <v>4733</v>
      </c>
      <c r="B1124" s="247" t="s">
        <v>4734</v>
      </c>
      <c r="C1124" s="248">
        <v>5.0438786699453901</v>
      </c>
      <c r="D1124" s="248">
        <v>2.2974188558757471</v>
      </c>
    </row>
    <row r="1125" spans="1:4" ht="27.75" customHeight="1" x14ac:dyDescent="0.25">
      <c r="A1125" s="246" t="s">
        <v>4733</v>
      </c>
      <c r="B1125" s="247" t="s">
        <v>4734</v>
      </c>
      <c r="C1125" s="248">
        <v>5.0438786699453901</v>
      </c>
      <c r="D1125" s="248">
        <v>2.2974188558757471</v>
      </c>
    </row>
    <row r="1126" spans="1:4" ht="27.75" customHeight="1" x14ac:dyDescent="0.25">
      <c r="A1126" s="246" t="s">
        <v>4735</v>
      </c>
      <c r="B1126" s="247" t="s">
        <v>4736</v>
      </c>
      <c r="C1126" s="248">
        <v>6.7564999988709467</v>
      </c>
      <c r="D1126" s="248">
        <v>3.822069551138743</v>
      </c>
    </row>
    <row r="1127" spans="1:4" ht="27.75" customHeight="1" x14ac:dyDescent="0.25">
      <c r="A1127" s="246" t="s">
        <v>4737</v>
      </c>
      <c r="B1127" s="247" t="s">
        <v>4736</v>
      </c>
      <c r="C1127" s="248">
        <v>6.7564999988709467</v>
      </c>
      <c r="D1127" s="248">
        <v>3.822069551138743</v>
      </c>
    </row>
    <row r="1128" spans="1:4" ht="27.75" customHeight="1" x14ac:dyDescent="0.25">
      <c r="A1128" s="246" t="s">
        <v>4738</v>
      </c>
      <c r="B1128" s="247" t="s">
        <v>4736</v>
      </c>
      <c r="C1128" s="248">
        <v>12.865545592904184</v>
      </c>
      <c r="D1128" s="248">
        <v>0.40726970626888243</v>
      </c>
    </row>
    <row r="1129" spans="1:4" ht="27.75" customHeight="1" x14ac:dyDescent="0.25">
      <c r="A1129" s="246" t="s">
        <v>4738</v>
      </c>
      <c r="B1129" s="247" t="s">
        <v>4736</v>
      </c>
      <c r="C1129" s="248">
        <v>12.865545592904184</v>
      </c>
      <c r="D1129" s="248">
        <v>0.40726970626888243</v>
      </c>
    </row>
    <row r="1130" spans="1:4" ht="27.75" customHeight="1" x14ac:dyDescent="0.25">
      <c r="A1130" s="246" t="s">
        <v>4739</v>
      </c>
      <c r="B1130" s="247" t="s">
        <v>4736</v>
      </c>
      <c r="C1130" s="248">
        <v>12.865545592904184</v>
      </c>
      <c r="D1130" s="248">
        <v>0.40726970626888243</v>
      </c>
    </row>
    <row r="1131" spans="1:4" ht="27.75" customHeight="1" x14ac:dyDescent="0.25">
      <c r="A1131" s="246" t="s">
        <v>4739</v>
      </c>
      <c r="B1131" s="247" t="s">
        <v>4736</v>
      </c>
      <c r="C1131" s="248">
        <v>12.865545592904184</v>
      </c>
      <c r="D1131" s="248">
        <v>0.40726970626888243</v>
      </c>
    </row>
    <row r="1132" spans="1:4" ht="27.75" customHeight="1" x14ac:dyDescent="0.25">
      <c r="A1132" s="246" t="s">
        <v>4740</v>
      </c>
      <c r="B1132" s="247" t="s">
        <v>4736</v>
      </c>
      <c r="C1132" s="248">
        <v>12.875988405885437</v>
      </c>
      <c r="D1132" s="248">
        <v>0.40726970626888243</v>
      </c>
    </row>
    <row r="1133" spans="1:4" ht="27.75" customHeight="1" x14ac:dyDescent="0.25">
      <c r="A1133" s="246" t="s">
        <v>4740</v>
      </c>
      <c r="B1133" s="247" t="s">
        <v>4736</v>
      </c>
      <c r="C1133" s="248">
        <v>12.875988405885437</v>
      </c>
      <c r="D1133" s="248">
        <v>0.40726970626888243</v>
      </c>
    </row>
    <row r="1134" spans="1:4" ht="27.75" customHeight="1" x14ac:dyDescent="0.25">
      <c r="A1134" s="246" t="s">
        <v>4741</v>
      </c>
      <c r="B1134" s="247" t="s">
        <v>4742</v>
      </c>
      <c r="C1134" s="248">
        <v>2.2765332299132406</v>
      </c>
      <c r="D1134" s="248">
        <v>5.9106321473894221</v>
      </c>
    </row>
    <row r="1135" spans="1:4" ht="27.75" customHeight="1" x14ac:dyDescent="0.25">
      <c r="A1135" s="246" t="s">
        <v>4743</v>
      </c>
      <c r="B1135" s="247" t="s">
        <v>4742</v>
      </c>
      <c r="C1135" s="248">
        <v>2.2765332299132406</v>
      </c>
      <c r="D1135" s="248">
        <v>5.9106321473894221</v>
      </c>
    </row>
    <row r="1136" spans="1:4" ht="27.75" customHeight="1" x14ac:dyDescent="0.25">
      <c r="A1136" s="246" t="s">
        <v>4744</v>
      </c>
      <c r="B1136" s="247" t="s">
        <v>4742</v>
      </c>
      <c r="C1136" s="248">
        <v>6.7878284378147073</v>
      </c>
      <c r="D1136" s="248">
        <v>0.49081221011890958</v>
      </c>
    </row>
    <row r="1137" spans="1:4" ht="27.75" customHeight="1" x14ac:dyDescent="0.25">
      <c r="A1137" s="246" t="s">
        <v>4744</v>
      </c>
      <c r="B1137" s="247" t="s">
        <v>4742</v>
      </c>
      <c r="C1137" s="248">
        <v>6.7878284378147073</v>
      </c>
      <c r="D1137" s="248">
        <v>0.49081221011890958</v>
      </c>
    </row>
    <row r="1138" spans="1:4" ht="27.75" customHeight="1" x14ac:dyDescent="0.25">
      <c r="A1138" s="246" t="s">
        <v>4745</v>
      </c>
      <c r="B1138" s="247" t="s">
        <v>4742</v>
      </c>
      <c r="C1138" s="248">
        <v>6.7878284378147073</v>
      </c>
      <c r="D1138" s="248">
        <v>0.49081221011890958</v>
      </c>
    </row>
    <row r="1139" spans="1:4" ht="27.75" customHeight="1" x14ac:dyDescent="0.25">
      <c r="A1139" s="246" t="s">
        <v>4745</v>
      </c>
      <c r="B1139" s="247" t="s">
        <v>4742</v>
      </c>
      <c r="C1139" s="248">
        <v>6.7878284378147073</v>
      </c>
      <c r="D1139" s="248">
        <v>0.49081221011890958</v>
      </c>
    </row>
    <row r="1140" spans="1:4" ht="27.75" customHeight="1" x14ac:dyDescent="0.25">
      <c r="A1140" s="246" t="s">
        <v>4746</v>
      </c>
      <c r="B1140" s="247" t="s">
        <v>4747</v>
      </c>
      <c r="C1140" s="248">
        <v>2.5376035544445754</v>
      </c>
      <c r="D1140" s="248">
        <v>11.560193970247509</v>
      </c>
    </row>
    <row r="1141" spans="1:4" ht="27.75" customHeight="1" x14ac:dyDescent="0.25">
      <c r="A1141" s="246" t="s">
        <v>4748</v>
      </c>
      <c r="B1141" s="247" t="s">
        <v>4747</v>
      </c>
      <c r="C1141" s="248">
        <v>2.5376035544445754</v>
      </c>
      <c r="D1141" s="248">
        <v>11.560193970247509</v>
      </c>
    </row>
    <row r="1142" spans="1:4" ht="27.75" customHeight="1" x14ac:dyDescent="0.25">
      <c r="A1142" s="246" t="s">
        <v>4749</v>
      </c>
      <c r="B1142" s="247" t="s">
        <v>4750</v>
      </c>
      <c r="C1142" s="248">
        <v>11.257352393791159</v>
      </c>
      <c r="D1142" s="248">
        <v>1.4306653784317154</v>
      </c>
    </row>
    <row r="1143" spans="1:4" ht="27.75" customHeight="1" x14ac:dyDescent="0.25">
      <c r="A1143" s="246" t="s">
        <v>4751</v>
      </c>
      <c r="B1143" s="247" t="s">
        <v>4752</v>
      </c>
      <c r="C1143" s="248">
        <v>0.53258346204392315</v>
      </c>
      <c r="D1143" s="248">
        <v>5.1900780516829377</v>
      </c>
    </row>
    <row r="1144" spans="1:4" ht="27.75" customHeight="1" x14ac:dyDescent="0.25">
      <c r="A1144" s="246" t="s">
        <v>4753</v>
      </c>
      <c r="B1144" s="247" t="s">
        <v>4754</v>
      </c>
      <c r="C1144" s="248">
        <v>3.7698554862324758</v>
      </c>
      <c r="D1144" s="248">
        <v>6.4014443575083311</v>
      </c>
    </row>
    <row r="1145" spans="1:4" ht="27.75" customHeight="1" x14ac:dyDescent="0.25">
      <c r="A1145" s="246" t="s">
        <v>4753</v>
      </c>
      <c r="B1145" s="247" t="s">
        <v>4754</v>
      </c>
      <c r="C1145" s="248">
        <v>3.7698554862324758</v>
      </c>
      <c r="D1145" s="248">
        <v>6.4014443575083311</v>
      </c>
    </row>
    <row r="1146" spans="1:4" ht="27.75" customHeight="1" x14ac:dyDescent="0.25">
      <c r="A1146" s="246" t="s">
        <v>4755</v>
      </c>
      <c r="B1146" s="247" t="s">
        <v>4754</v>
      </c>
      <c r="C1146" s="248">
        <v>3.7698554862324758</v>
      </c>
      <c r="D1146" s="248">
        <v>6.4014443575083311</v>
      </c>
    </row>
    <row r="1147" spans="1:4" ht="27.75" customHeight="1" x14ac:dyDescent="0.25">
      <c r="A1147" s="246" t="s">
        <v>4755</v>
      </c>
      <c r="B1147" s="247" t="s">
        <v>4754</v>
      </c>
      <c r="C1147" s="248">
        <v>3.7698554862324758</v>
      </c>
      <c r="D1147" s="248">
        <v>6.4014443575083311</v>
      </c>
    </row>
    <row r="1148" spans="1:4" ht="27.75" customHeight="1" x14ac:dyDescent="0.25">
      <c r="A1148" s="246" t="s">
        <v>4756</v>
      </c>
      <c r="B1148" s="247" t="s">
        <v>4754</v>
      </c>
      <c r="C1148" s="248">
        <v>6.2134737238457705</v>
      </c>
      <c r="D1148" s="248">
        <v>9.2418894884092548</v>
      </c>
    </row>
    <row r="1149" spans="1:4" ht="27.75" customHeight="1" x14ac:dyDescent="0.25">
      <c r="A1149" s="246" t="s">
        <v>4757</v>
      </c>
      <c r="B1149" s="247" t="s">
        <v>4754</v>
      </c>
      <c r="C1149" s="248">
        <v>6.2134737238457705</v>
      </c>
      <c r="D1149" s="248">
        <v>9.2418894884092548</v>
      </c>
    </row>
    <row r="1150" spans="1:4" ht="27.75" customHeight="1" x14ac:dyDescent="0.25">
      <c r="A1150" s="246" t="s">
        <v>4758</v>
      </c>
      <c r="B1150" s="247" t="s">
        <v>4759</v>
      </c>
      <c r="C1150" s="248">
        <v>3.1015154554322586</v>
      </c>
      <c r="D1150" s="248">
        <v>1.4828794433379822</v>
      </c>
    </row>
    <row r="1151" spans="1:4" ht="27.75" customHeight="1" x14ac:dyDescent="0.25">
      <c r="A1151" s="246" t="s">
        <v>4758</v>
      </c>
      <c r="B1151" s="247" t="s">
        <v>4759</v>
      </c>
      <c r="C1151" s="248">
        <v>3.1015154554322586</v>
      </c>
      <c r="D1151" s="248">
        <v>1.4828794433379822</v>
      </c>
    </row>
    <row r="1152" spans="1:4" ht="27.75" customHeight="1" x14ac:dyDescent="0.25">
      <c r="A1152" s="246" t="s">
        <v>4760</v>
      </c>
      <c r="B1152" s="247" t="s">
        <v>4759</v>
      </c>
      <c r="C1152" s="248">
        <v>3.1015154554322586</v>
      </c>
      <c r="D1152" s="248">
        <v>1.4828794433379822</v>
      </c>
    </row>
    <row r="1153" spans="1:4" ht="27.75" customHeight="1" x14ac:dyDescent="0.25">
      <c r="A1153" s="246" t="s">
        <v>4760</v>
      </c>
      <c r="B1153" s="247" t="s">
        <v>4759</v>
      </c>
      <c r="C1153" s="248">
        <v>3.1015154554322586</v>
      </c>
      <c r="D1153" s="248">
        <v>1.4828794433379822</v>
      </c>
    </row>
    <row r="1154" spans="1:4" ht="27.75" customHeight="1" x14ac:dyDescent="0.25">
      <c r="A1154" s="246" t="s">
        <v>4761</v>
      </c>
      <c r="B1154" s="247" t="s">
        <v>4762</v>
      </c>
      <c r="C1154" s="248">
        <v>1.0442812981253395E-2</v>
      </c>
      <c r="D1154" s="248">
        <v>2.0363485313444118</v>
      </c>
    </row>
    <row r="1155" spans="1:4" ht="27.75" customHeight="1" x14ac:dyDescent="0.25">
      <c r="A1155" s="246" t="s">
        <v>4763</v>
      </c>
      <c r="B1155" s="247" t="s">
        <v>4762</v>
      </c>
      <c r="C1155" s="248">
        <v>1.0442812981253395E-2</v>
      </c>
      <c r="D1155" s="248">
        <v>2.0363485313444118</v>
      </c>
    </row>
    <row r="1156" spans="1:4" ht="27.75" customHeight="1" x14ac:dyDescent="0.25">
      <c r="A1156" s="246" t="s">
        <v>4764</v>
      </c>
      <c r="B1156" s="247" t="s">
        <v>4765</v>
      </c>
      <c r="C1156" s="248">
        <v>7.3726259647648966</v>
      </c>
      <c r="D1156" s="248">
        <v>7.5605965984274581</v>
      </c>
    </row>
    <row r="1157" spans="1:4" ht="27.75" customHeight="1" x14ac:dyDescent="0.25">
      <c r="A1157" s="246" t="s">
        <v>4766</v>
      </c>
      <c r="B1157" s="247" t="s">
        <v>4765</v>
      </c>
      <c r="C1157" s="248">
        <v>7.3726259647648966</v>
      </c>
      <c r="D1157" s="248">
        <v>7.5605965984274581</v>
      </c>
    </row>
    <row r="1158" spans="1:4" ht="27.75" customHeight="1" x14ac:dyDescent="0.25">
      <c r="A1158" s="246" t="s">
        <v>4767</v>
      </c>
      <c r="B1158" s="247" t="s">
        <v>4768</v>
      </c>
      <c r="C1158" s="248">
        <v>1.7021785159443032</v>
      </c>
      <c r="D1158" s="248">
        <v>6.7147287469459327</v>
      </c>
    </row>
    <row r="1159" spans="1:4" ht="27.75" customHeight="1" x14ac:dyDescent="0.25">
      <c r="A1159" s="246" t="s">
        <v>4769</v>
      </c>
      <c r="B1159" s="247" t="s">
        <v>4768</v>
      </c>
      <c r="C1159" s="248">
        <v>1.7021785159443032</v>
      </c>
      <c r="D1159" s="248">
        <v>6.7147287469459327</v>
      </c>
    </row>
    <row r="1160" spans="1:4" ht="27.75" customHeight="1" x14ac:dyDescent="0.25">
      <c r="A1160" s="246" t="s">
        <v>4770</v>
      </c>
      <c r="B1160" s="247" t="s">
        <v>4771</v>
      </c>
      <c r="C1160" s="248">
        <v>7.6859103542024991</v>
      </c>
      <c r="D1160" s="248">
        <v>-6.2656877887520376E-2</v>
      </c>
    </row>
    <row r="1161" spans="1:4" ht="27.75" customHeight="1" x14ac:dyDescent="0.25">
      <c r="A1161" s="246" t="s">
        <v>4772</v>
      </c>
      <c r="B1161" s="247" t="s">
        <v>4771</v>
      </c>
      <c r="C1161" s="248">
        <v>7.6859103542024991</v>
      </c>
      <c r="D1161" s="248">
        <v>-6.2656877887520376E-2</v>
      </c>
    </row>
    <row r="1162" spans="1:4" ht="27.75" customHeight="1" x14ac:dyDescent="0.25">
      <c r="A1162" s="246" t="s">
        <v>4773</v>
      </c>
      <c r="B1162" s="247" t="s">
        <v>4774</v>
      </c>
      <c r="C1162" s="248">
        <v>11.675064913041295</v>
      </c>
      <c r="D1162" s="248">
        <v>6.9444706325335082</v>
      </c>
    </row>
    <row r="1163" spans="1:4" ht="27.75" customHeight="1" x14ac:dyDescent="0.25">
      <c r="A1163" s="246" t="s">
        <v>4775</v>
      </c>
      <c r="B1163" s="247" t="s">
        <v>4776</v>
      </c>
      <c r="C1163" s="248">
        <v>11.675064913041295</v>
      </c>
      <c r="D1163" s="248">
        <v>6.9444706325335082</v>
      </c>
    </row>
    <row r="1164" spans="1:4" ht="27.75" customHeight="1" x14ac:dyDescent="0.25">
      <c r="A1164" s="246" t="s">
        <v>4775</v>
      </c>
      <c r="B1164" s="247" t="s">
        <v>4776</v>
      </c>
      <c r="C1164" s="248">
        <v>11.675064913041295</v>
      </c>
      <c r="D1164" s="248">
        <v>6.9444706325335082</v>
      </c>
    </row>
    <row r="1165" spans="1:4" ht="27.75" customHeight="1" x14ac:dyDescent="0.25">
      <c r="A1165" s="246" t="s">
        <v>4777</v>
      </c>
      <c r="B1165" s="247" t="s">
        <v>4776</v>
      </c>
      <c r="C1165" s="248">
        <v>10.662112053859717</v>
      </c>
      <c r="D1165" s="248">
        <v>7.393511590727404</v>
      </c>
    </row>
    <row r="1166" spans="1:4" ht="27.75" customHeight="1" x14ac:dyDescent="0.25">
      <c r="A1166" s="246" t="s">
        <v>4778</v>
      </c>
      <c r="B1166" s="247" t="s">
        <v>4779</v>
      </c>
      <c r="C1166" s="248">
        <v>5.4720340021767795</v>
      </c>
      <c r="D1166" s="248">
        <v>7.800781296996286</v>
      </c>
    </row>
    <row r="1167" spans="1:4" ht="27.75" customHeight="1" x14ac:dyDescent="0.25">
      <c r="A1167" s="246" t="s">
        <v>4780</v>
      </c>
      <c r="B1167" s="247" t="s">
        <v>4779</v>
      </c>
      <c r="C1167" s="248">
        <v>5.4720340021767795</v>
      </c>
      <c r="D1167" s="248">
        <v>7.800781296996286</v>
      </c>
    </row>
    <row r="1168" spans="1:4" ht="27.75" customHeight="1" x14ac:dyDescent="0.25">
      <c r="A1168" s="246" t="s">
        <v>4781</v>
      </c>
      <c r="B1168" s="247" t="s">
        <v>4782</v>
      </c>
      <c r="C1168" s="248">
        <v>2.3183044818382541</v>
      </c>
      <c r="D1168" s="248">
        <v>3.3730285929448467</v>
      </c>
    </row>
    <row r="1169" spans="1:4" ht="27.75" customHeight="1" x14ac:dyDescent="0.25">
      <c r="A1169" s="246" t="s">
        <v>4783</v>
      </c>
      <c r="B1169" s="247" t="s">
        <v>4782</v>
      </c>
      <c r="C1169" s="248">
        <v>2.3183044818382541</v>
      </c>
      <c r="D1169" s="248">
        <v>3.3730285929448467</v>
      </c>
    </row>
    <row r="1170" spans="1:4" ht="27.75" customHeight="1" x14ac:dyDescent="0.25">
      <c r="A1170" s="246" t="s">
        <v>4784</v>
      </c>
      <c r="B1170" s="247" t="s">
        <v>4785</v>
      </c>
      <c r="C1170" s="248">
        <v>3.4774567227573807</v>
      </c>
      <c r="D1170" s="248">
        <v>6.3910015445270778</v>
      </c>
    </row>
    <row r="1171" spans="1:4" ht="27.75" customHeight="1" x14ac:dyDescent="0.25">
      <c r="A1171" s="246" t="s">
        <v>4784</v>
      </c>
      <c r="B1171" s="247" t="s">
        <v>4785</v>
      </c>
      <c r="C1171" s="248">
        <v>3.4774567227573807</v>
      </c>
      <c r="D1171" s="248">
        <v>6.3910015445270778</v>
      </c>
    </row>
    <row r="1172" spans="1:4" ht="27.75" customHeight="1" x14ac:dyDescent="0.25">
      <c r="A1172" s="246" t="s">
        <v>4786</v>
      </c>
      <c r="B1172" s="247" t="s">
        <v>4785</v>
      </c>
      <c r="C1172" s="248">
        <v>3.4774567227573807</v>
      </c>
      <c r="D1172" s="248">
        <v>6.3910015445270778</v>
      </c>
    </row>
    <row r="1173" spans="1:4" ht="27.75" customHeight="1" x14ac:dyDescent="0.25">
      <c r="A1173" s="246" t="s">
        <v>4786</v>
      </c>
      <c r="B1173" s="247" t="s">
        <v>4785</v>
      </c>
      <c r="C1173" s="248">
        <v>3.4774567227573807</v>
      </c>
      <c r="D1173" s="248">
        <v>6.3910015445270778</v>
      </c>
    </row>
    <row r="1174" spans="1:4" ht="27.75" customHeight="1" x14ac:dyDescent="0.25">
      <c r="A1174" s="246" t="s">
        <v>4787</v>
      </c>
      <c r="B1174" s="247" t="s">
        <v>4785</v>
      </c>
      <c r="C1174" s="248">
        <v>6.4641012353958525</v>
      </c>
      <c r="D1174" s="248">
        <v>9.0017047898404261</v>
      </c>
    </row>
    <row r="1175" spans="1:4" ht="27.75" customHeight="1" x14ac:dyDescent="0.25">
      <c r="A1175" s="246" t="s">
        <v>4788</v>
      </c>
      <c r="B1175" s="247" t="s">
        <v>4785</v>
      </c>
      <c r="C1175" s="248">
        <v>6.4641012353958525</v>
      </c>
      <c r="D1175" s="248">
        <v>9.0017047898404261</v>
      </c>
    </row>
    <row r="1176" spans="1:4" ht="27.75" customHeight="1" x14ac:dyDescent="0.25">
      <c r="A1176" s="246" t="s">
        <v>4789</v>
      </c>
      <c r="B1176" s="247" t="s">
        <v>4790</v>
      </c>
      <c r="C1176" s="248">
        <v>4.6470517766577615</v>
      </c>
      <c r="D1176" s="248">
        <v>8.5944350835715451</v>
      </c>
    </row>
    <row r="1177" spans="1:4" ht="27.75" customHeight="1" x14ac:dyDescent="0.25">
      <c r="A1177" s="246" t="s">
        <v>4791</v>
      </c>
      <c r="B1177" s="247" t="s">
        <v>4790</v>
      </c>
      <c r="C1177" s="248">
        <v>4.6470517766577615</v>
      </c>
      <c r="D1177" s="248">
        <v>8.5944350835715451</v>
      </c>
    </row>
    <row r="1178" spans="1:4" ht="27.75" customHeight="1" x14ac:dyDescent="0.25">
      <c r="A1178" s="246" t="s">
        <v>4792</v>
      </c>
      <c r="B1178" s="247" t="s">
        <v>4793</v>
      </c>
      <c r="C1178" s="248">
        <v>4.6783802156015213</v>
      </c>
      <c r="D1178" s="248">
        <v>0.88763910340653862</v>
      </c>
    </row>
    <row r="1179" spans="1:4" ht="27.75" customHeight="1" x14ac:dyDescent="0.25">
      <c r="A1179" s="246" t="s">
        <v>4792</v>
      </c>
      <c r="B1179" s="247" t="s">
        <v>4793</v>
      </c>
      <c r="C1179" s="248">
        <v>4.6783802156015213</v>
      </c>
      <c r="D1179" s="248">
        <v>0.88763910340653862</v>
      </c>
    </row>
    <row r="1180" spans="1:4" ht="27.75" customHeight="1" x14ac:dyDescent="0.25">
      <c r="A1180" s="246" t="s">
        <v>4794</v>
      </c>
      <c r="B1180" s="247" t="s">
        <v>4795</v>
      </c>
      <c r="C1180" s="248">
        <v>10.745654557709743</v>
      </c>
      <c r="D1180" s="248">
        <v>-0.60568315291269692</v>
      </c>
    </row>
    <row r="1181" spans="1:4" ht="27.75" customHeight="1" x14ac:dyDescent="0.25">
      <c r="A1181" s="246" t="s">
        <v>4794</v>
      </c>
      <c r="B1181" s="247" t="s">
        <v>4795</v>
      </c>
      <c r="C1181" s="248">
        <v>10.745654557709743</v>
      </c>
      <c r="D1181" s="248">
        <v>-0.60568315291269692</v>
      </c>
    </row>
    <row r="1182" spans="1:4" ht="27.75" customHeight="1" x14ac:dyDescent="0.25">
      <c r="A1182" s="246" t="s">
        <v>4796</v>
      </c>
      <c r="B1182" s="247" t="s">
        <v>4795</v>
      </c>
      <c r="C1182" s="248">
        <v>4.6783802156015213</v>
      </c>
      <c r="D1182" s="248">
        <v>0.88763910340653862</v>
      </c>
    </row>
    <row r="1183" spans="1:4" ht="27.75" customHeight="1" x14ac:dyDescent="0.25">
      <c r="A1183" s="246" t="s">
        <v>4796</v>
      </c>
      <c r="B1183" s="247" t="s">
        <v>4795</v>
      </c>
      <c r="C1183" s="248">
        <v>4.6783802156015213</v>
      </c>
      <c r="D1183" s="248">
        <v>0.88763910340653862</v>
      </c>
    </row>
    <row r="1184" spans="1:4" ht="27.75" customHeight="1" x14ac:dyDescent="0.25">
      <c r="A1184" s="246" t="s">
        <v>4797</v>
      </c>
      <c r="B1184" s="247" t="s">
        <v>4795</v>
      </c>
      <c r="C1184" s="248">
        <v>2.558489180407082</v>
      </c>
      <c r="D1184" s="248">
        <v>6.9131421935897475</v>
      </c>
    </row>
    <row r="1185" spans="1:4" ht="27.75" customHeight="1" x14ac:dyDescent="0.25">
      <c r="A1185" s="246" t="s">
        <v>4797</v>
      </c>
      <c r="B1185" s="247" t="s">
        <v>4795</v>
      </c>
      <c r="C1185" s="248">
        <v>2.558489180407082</v>
      </c>
      <c r="D1185" s="248">
        <v>6.9131421935897475</v>
      </c>
    </row>
    <row r="1186" spans="1:4" ht="27.75" customHeight="1" x14ac:dyDescent="0.25">
      <c r="A1186" s="246" t="s">
        <v>4798</v>
      </c>
      <c r="B1186" s="247" t="s">
        <v>4795</v>
      </c>
      <c r="C1186" s="248">
        <v>2.558489180407082</v>
      </c>
      <c r="D1186" s="248">
        <v>6.9131421935897475</v>
      </c>
    </row>
    <row r="1187" spans="1:4" ht="27.75" customHeight="1" x14ac:dyDescent="0.25">
      <c r="A1187" s="246" t="s">
        <v>4798</v>
      </c>
      <c r="B1187" s="247" t="s">
        <v>4795</v>
      </c>
      <c r="C1187" s="248">
        <v>2.558489180407082</v>
      </c>
      <c r="D1187" s="248">
        <v>6.9131421935897475</v>
      </c>
    </row>
    <row r="1188" spans="1:4" ht="27.75" customHeight="1" x14ac:dyDescent="0.25">
      <c r="A1188" s="246" t="s">
        <v>4799</v>
      </c>
      <c r="B1188" s="247" t="s">
        <v>4795</v>
      </c>
      <c r="C1188" s="248">
        <v>2.558489180407082</v>
      </c>
      <c r="D1188" s="248">
        <v>6.9131421935897475</v>
      </c>
    </row>
    <row r="1189" spans="1:4" ht="27.75" customHeight="1" x14ac:dyDescent="0.25">
      <c r="A1189" s="246" t="s">
        <v>4799</v>
      </c>
      <c r="B1189" s="247" t="s">
        <v>4795</v>
      </c>
      <c r="C1189" s="248">
        <v>2.558489180407082</v>
      </c>
      <c r="D1189" s="248">
        <v>6.9131421935897475</v>
      </c>
    </row>
    <row r="1190" spans="1:4" ht="27.75" customHeight="1" x14ac:dyDescent="0.25">
      <c r="A1190" s="246" t="s">
        <v>4800</v>
      </c>
      <c r="B1190" s="247" t="s">
        <v>4795</v>
      </c>
      <c r="C1190" s="248">
        <v>1.3053516226566744</v>
      </c>
      <c r="D1190" s="248">
        <v>10.18174265672206</v>
      </c>
    </row>
    <row r="1191" spans="1:4" ht="27.75" customHeight="1" x14ac:dyDescent="0.25">
      <c r="A1191" s="246" t="s">
        <v>4801</v>
      </c>
      <c r="B1191" s="247" t="s">
        <v>4795</v>
      </c>
      <c r="C1191" s="248">
        <v>1.3053516226566744</v>
      </c>
      <c r="D1191" s="248">
        <v>10.18174265672206</v>
      </c>
    </row>
    <row r="1192" spans="1:4" ht="27.75" customHeight="1" x14ac:dyDescent="0.25">
      <c r="A1192" s="246" t="s">
        <v>4802</v>
      </c>
      <c r="B1192" s="247" t="s">
        <v>4803</v>
      </c>
      <c r="C1192" s="248">
        <v>0.35505564136261547</v>
      </c>
      <c r="D1192" s="248">
        <v>1.5142078822817422</v>
      </c>
    </row>
    <row r="1193" spans="1:4" ht="27.75" customHeight="1" x14ac:dyDescent="0.25">
      <c r="A1193" s="246" t="s">
        <v>4804</v>
      </c>
      <c r="B1193" s="247" t="s">
        <v>4803</v>
      </c>
      <c r="C1193" s="248">
        <v>0.35505564136261547</v>
      </c>
      <c r="D1193" s="248">
        <v>1.5142078822817422</v>
      </c>
    </row>
    <row r="1194" spans="1:4" ht="27.75" customHeight="1" x14ac:dyDescent="0.25">
      <c r="A1194" s="246" t="s">
        <v>4805</v>
      </c>
      <c r="B1194" s="247" t="s">
        <v>4806</v>
      </c>
      <c r="C1194" s="248">
        <v>0.22974188558757469</v>
      </c>
      <c r="D1194" s="248">
        <v>0.83542503850027172</v>
      </c>
    </row>
    <row r="1195" spans="1:4" ht="27.75" customHeight="1" x14ac:dyDescent="0.25">
      <c r="A1195" s="246" t="s">
        <v>4805</v>
      </c>
      <c r="B1195" s="247" t="s">
        <v>4806</v>
      </c>
      <c r="C1195" s="248">
        <v>0.22974188558757469</v>
      </c>
      <c r="D1195" s="248">
        <v>0.83542503850027172</v>
      </c>
    </row>
    <row r="1196" spans="1:4" ht="27.75" customHeight="1" x14ac:dyDescent="0.25">
      <c r="A1196" s="246" t="s">
        <v>4807</v>
      </c>
      <c r="B1196" s="247" t="s">
        <v>4806</v>
      </c>
      <c r="C1196" s="248">
        <v>0.22974188558757469</v>
      </c>
      <c r="D1196" s="248">
        <v>0.83542503850027172</v>
      </c>
    </row>
    <row r="1197" spans="1:4" ht="27.75" customHeight="1" x14ac:dyDescent="0.25">
      <c r="A1197" s="246" t="s">
        <v>4807</v>
      </c>
      <c r="B1197" s="247" t="s">
        <v>4806</v>
      </c>
      <c r="C1197" s="248">
        <v>0.22974188558757469</v>
      </c>
      <c r="D1197" s="248">
        <v>0.83542503850027172</v>
      </c>
    </row>
    <row r="1198" spans="1:4" ht="27.75" customHeight="1" x14ac:dyDescent="0.25">
      <c r="A1198" s="246" t="s">
        <v>4808</v>
      </c>
      <c r="B1198" s="247" t="s">
        <v>4809</v>
      </c>
      <c r="C1198" s="248">
        <v>0</v>
      </c>
      <c r="D1198" s="248">
        <v>0</v>
      </c>
    </row>
    <row r="1199" spans="1:4" ht="27.75" customHeight="1" x14ac:dyDescent="0.25">
      <c r="A1199" s="246" t="s">
        <v>4808</v>
      </c>
      <c r="B1199" s="247" t="s">
        <v>4809</v>
      </c>
      <c r="C1199" s="248">
        <v>0</v>
      </c>
      <c r="D1199" s="248">
        <v>0</v>
      </c>
    </row>
    <row r="1200" spans="1:4" ht="27.75" customHeight="1" x14ac:dyDescent="0.25">
      <c r="A1200" s="246" t="s">
        <v>4810</v>
      </c>
      <c r="B1200" s="247" t="s">
        <v>4809</v>
      </c>
      <c r="C1200" s="248">
        <v>0</v>
      </c>
      <c r="D1200" s="248">
        <v>0</v>
      </c>
    </row>
    <row r="1201" spans="1:4" ht="27.75" customHeight="1" x14ac:dyDescent="0.25">
      <c r="A1201" s="246" t="s">
        <v>4810</v>
      </c>
      <c r="B1201" s="247" t="s">
        <v>4809</v>
      </c>
      <c r="C1201" s="248">
        <v>0</v>
      </c>
      <c r="D1201" s="248">
        <v>0</v>
      </c>
    </row>
    <row r="1202" spans="1:4" ht="27.75" customHeight="1" x14ac:dyDescent="0.25">
      <c r="A1202" s="246" t="s">
        <v>4811</v>
      </c>
      <c r="B1202" s="247" t="s">
        <v>4812</v>
      </c>
      <c r="C1202" s="248">
        <v>0.83542503850027172</v>
      </c>
      <c r="D1202" s="248">
        <v>6.6416290560771598</v>
      </c>
    </row>
    <row r="1203" spans="1:4" ht="27.75" customHeight="1" x14ac:dyDescent="0.25">
      <c r="A1203" s="246" t="s">
        <v>4813</v>
      </c>
      <c r="B1203" s="247" t="s">
        <v>4812</v>
      </c>
      <c r="C1203" s="248">
        <v>0.83542503850027172</v>
      </c>
      <c r="D1203" s="248">
        <v>6.6416290560771598</v>
      </c>
    </row>
    <row r="1204" spans="1:4" ht="27.75" customHeight="1" x14ac:dyDescent="0.25">
      <c r="A1204" s="246" t="s">
        <v>4814</v>
      </c>
      <c r="B1204" s="247" t="s">
        <v>4815</v>
      </c>
      <c r="C1204" s="248">
        <v>0.83542503850027172</v>
      </c>
      <c r="D1204" s="248">
        <v>6.6416290560771598</v>
      </c>
    </row>
    <row r="1205" spans="1:4" ht="27.75" customHeight="1" x14ac:dyDescent="0.25">
      <c r="A1205" s="246" t="s">
        <v>4816</v>
      </c>
      <c r="B1205" s="247" t="s">
        <v>4815</v>
      </c>
      <c r="C1205" s="248">
        <v>0.83542503850027172</v>
      </c>
      <c r="D1205" s="248">
        <v>6.6416290560771598</v>
      </c>
    </row>
    <row r="1206" spans="1:4" ht="27.75" customHeight="1" x14ac:dyDescent="0.25">
      <c r="A1206" s="246" t="s">
        <v>4817</v>
      </c>
      <c r="B1206" s="247" t="s">
        <v>4818</v>
      </c>
      <c r="C1206" s="248">
        <v>0</v>
      </c>
      <c r="D1206" s="248">
        <v>0</v>
      </c>
    </row>
    <row r="1207" spans="1:4" ht="27.75" customHeight="1" x14ac:dyDescent="0.25">
      <c r="A1207" s="246" t="s">
        <v>4819</v>
      </c>
      <c r="B1207" s="247" t="s">
        <v>4820</v>
      </c>
      <c r="C1207" s="248">
        <v>2.5271607414633217</v>
      </c>
      <c r="D1207" s="248">
        <v>9.4507457480343238</v>
      </c>
    </row>
    <row r="1208" spans="1:4" ht="27.75" customHeight="1" x14ac:dyDescent="0.25">
      <c r="A1208" s="246" t="s">
        <v>4821</v>
      </c>
      <c r="B1208" s="247" t="s">
        <v>4820</v>
      </c>
      <c r="C1208" s="248">
        <v>2.5271607414633217</v>
      </c>
      <c r="D1208" s="248">
        <v>9.4507457480343238</v>
      </c>
    </row>
    <row r="1209" spans="1:4" ht="27.75" customHeight="1" x14ac:dyDescent="0.25">
      <c r="A1209" s="246" t="s">
        <v>4822</v>
      </c>
      <c r="B1209" s="247" t="s">
        <v>4823</v>
      </c>
      <c r="C1209" s="248">
        <v>10.05642890094702</v>
      </c>
      <c r="D1209" s="248">
        <v>12.938645283772958</v>
      </c>
    </row>
    <row r="1210" spans="1:4" ht="27.75" customHeight="1" x14ac:dyDescent="0.25">
      <c r="A1210" s="246" t="s">
        <v>4824</v>
      </c>
      <c r="B1210" s="247" t="s">
        <v>4825</v>
      </c>
      <c r="C1210" s="248">
        <v>0.14619938173754754</v>
      </c>
      <c r="D1210" s="248">
        <v>0</v>
      </c>
    </row>
    <row r="1211" spans="1:4" ht="27.75" customHeight="1" x14ac:dyDescent="0.25">
      <c r="A1211" s="246" t="s">
        <v>4826</v>
      </c>
      <c r="B1211" s="247" t="s">
        <v>4827</v>
      </c>
      <c r="C1211" s="248">
        <v>5.6704474488205934</v>
      </c>
      <c r="D1211" s="248">
        <v>4.5843948987702401</v>
      </c>
    </row>
    <row r="1212" spans="1:4" ht="27.75" customHeight="1" x14ac:dyDescent="0.25">
      <c r="A1212" s="246" t="s">
        <v>4826</v>
      </c>
      <c r="B1212" s="247" t="s">
        <v>4827</v>
      </c>
      <c r="C1212" s="248">
        <v>5.6704474488205934</v>
      </c>
      <c r="D1212" s="248">
        <v>4.5843948987702401</v>
      </c>
    </row>
    <row r="1213" spans="1:4" ht="27.75" customHeight="1" x14ac:dyDescent="0.25">
      <c r="A1213" s="246" t="s">
        <v>4828</v>
      </c>
      <c r="B1213" s="247" t="s">
        <v>4827</v>
      </c>
      <c r="C1213" s="248">
        <v>5.6704474488205934</v>
      </c>
      <c r="D1213" s="248">
        <v>4.5843948987702401</v>
      </c>
    </row>
    <row r="1214" spans="1:4" ht="27.75" customHeight="1" x14ac:dyDescent="0.25">
      <c r="A1214" s="246" t="s">
        <v>4828</v>
      </c>
      <c r="B1214" s="247" t="s">
        <v>4827</v>
      </c>
      <c r="C1214" s="248">
        <v>5.6704474488205934</v>
      </c>
      <c r="D1214" s="248">
        <v>4.5843948987702401</v>
      </c>
    </row>
    <row r="1215" spans="1:4" ht="27.75" customHeight="1" x14ac:dyDescent="0.25">
      <c r="A1215" s="246" t="s">
        <v>4829</v>
      </c>
      <c r="B1215" s="247" t="s">
        <v>4827</v>
      </c>
      <c r="C1215" s="248">
        <v>1.3366800616004346</v>
      </c>
      <c r="D1215" s="248">
        <v>10.891853939447291</v>
      </c>
    </row>
    <row r="1216" spans="1:4" ht="27.75" customHeight="1" x14ac:dyDescent="0.25">
      <c r="A1216" s="246" t="s">
        <v>4830</v>
      </c>
      <c r="B1216" s="247" t="s">
        <v>4827</v>
      </c>
      <c r="C1216" s="248">
        <v>1.3366800616004346</v>
      </c>
      <c r="D1216" s="248">
        <v>10.891853939447291</v>
      </c>
    </row>
    <row r="1217" spans="1:4" ht="27.75" customHeight="1" x14ac:dyDescent="0.25">
      <c r="A1217" s="246" t="s">
        <v>4831</v>
      </c>
      <c r="B1217" s="247" t="s">
        <v>4832</v>
      </c>
      <c r="C1217" s="248">
        <v>0.14619938173754754</v>
      </c>
      <c r="D1217" s="248">
        <v>0</v>
      </c>
    </row>
    <row r="1218" spans="1:4" ht="27.75" customHeight="1" x14ac:dyDescent="0.25">
      <c r="A1218" s="246" t="s">
        <v>4833</v>
      </c>
      <c r="B1218" s="247" t="s">
        <v>4834</v>
      </c>
      <c r="C1218" s="248">
        <v>0.20885625962506793</v>
      </c>
      <c r="D1218" s="248">
        <v>2.2138763520257201</v>
      </c>
    </row>
    <row r="1219" spans="1:4" ht="27.75" customHeight="1" x14ac:dyDescent="0.25">
      <c r="A1219" s="246" t="s">
        <v>4835</v>
      </c>
      <c r="B1219" s="247" t="s">
        <v>4834</v>
      </c>
      <c r="C1219" s="248">
        <v>0.20885625962506793</v>
      </c>
      <c r="D1219" s="248">
        <v>2.2138763520257201</v>
      </c>
    </row>
    <row r="1220" spans="1:4" ht="27.75" customHeight="1" x14ac:dyDescent="0.25">
      <c r="A1220" s="246" t="s">
        <v>4836</v>
      </c>
      <c r="B1220" s="247" t="s">
        <v>4837</v>
      </c>
      <c r="C1220" s="248">
        <v>0.26107032453133489</v>
      </c>
      <c r="D1220" s="248">
        <v>-0.2819559504938417</v>
      </c>
    </row>
    <row r="1221" spans="1:4" ht="27.75" customHeight="1" x14ac:dyDescent="0.25">
      <c r="A1221" s="246" t="s">
        <v>4836</v>
      </c>
      <c r="B1221" s="247" t="s">
        <v>4837</v>
      </c>
      <c r="C1221" s="248">
        <v>0.26107032453133489</v>
      </c>
      <c r="D1221" s="248">
        <v>-0.2819559504938417</v>
      </c>
    </row>
    <row r="1222" spans="1:4" ht="27.75" customHeight="1" x14ac:dyDescent="0.25">
      <c r="A1222" s="246" t="s">
        <v>4838</v>
      </c>
      <c r="B1222" s="247" t="s">
        <v>4839</v>
      </c>
      <c r="C1222" s="248">
        <v>0</v>
      </c>
      <c r="D1222" s="248">
        <v>1.1278238019753668</v>
      </c>
    </row>
    <row r="1223" spans="1:4" ht="27.75" customHeight="1" x14ac:dyDescent="0.25">
      <c r="A1223" s="246" t="s">
        <v>4838</v>
      </c>
      <c r="B1223" s="247" t="s">
        <v>4839</v>
      </c>
      <c r="C1223" s="248">
        <v>0</v>
      </c>
      <c r="D1223" s="248">
        <v>1.1278238019753668</v>
      </c>
    </row>
    <row r="1224" spans="1:4" ht="27.75" customHeight="1" x14ac:dyDescent="0.25">
      <c r="A1224" s="246" t="s">
        <v>4840</v>
      </c>
      <c r="B1224" s="247" t="s">
        <v>4839</v>
      </c>
      <c r="C1224" s="248">
        <v>0</v>
      </c>
      <c r="D1224" s="248">
        <v>1.1278238019753668</v>
      </c>
    </row>
    <row r="1225" spans="1:4" ht="27.75" customHeight="1" x14ac:dyDescent="0.25">
      <c r="A1225" s="246" t="s">
        <v>4840</v>
      </c>
      <c r="B1225" s="247" t="s">
        <v>4839</v>
      </c>
      <c r="C1225" s="248">
        <v>0</v>
      </c>
      <c r="D1225" s="248">
        <v>1.1278238019753668</v>
      </c>
    </row>
    <row r="1226" spans="1:4" ht="27.75" customHeight="1" x14ac:dyDescent="0.25">
      <c r="A1226" s="246" t="s">
        <v>4841</v>
      </c>
      <c r="B1226" s="247" t="s">
        <v>4842</v>
      </c>
      <c r="C1226" s="248">
        <v>1.1591522409191271</v>
      </c>
      <c r="D1226" s="248">
        <v>2.0885625962506791E-2</v>
      </c>
    </row>
    <row r="1227" spans="1:4" ht="27.75" customHeight="1" x14ac:dyDescent="0.25">
      <c r="A1227" s="246" t="s">
        <v>4843</v>
      </c>
      <c r="B1227" s="247" t="s">
        <v>4842</v>
      </c>
      <c r="C1227" s="248">
        <v>1.1591522409191271</v>
      </c>
      <c r="D1227" s="248">
        <v>2.0885625962506791E-2</v>
      </c>
    </row>
    <row r="1228" spans="1:4" ht="27.75" customHeight="1" x14ac:dyDescent="0.25">
      <c r="A1228" s="246" t="s">
        <v>4844</v>
      </c>
      <c r="B1228" s="247" t="s">
        <v>4845</v>
      </c>
      <c r="C1228" s="248">
        <v>0.26107032453133489</v>
      </c>
      <c r="D1228" s="248">
        <v>15.204735700704944</v>
      </c>
    </row>
    <row r="1229" spans="1:4" ht="27.75" customHeight="1" x14ac:dyDescent="0.25">
      <c r="A1229" s="246" t="s">
        <v>4846</v>
      </c>
      <c r="B1229" s="247" t="s">
        <v>4847</v>
      </c>
      <c r="C1229" s="248">
        <v>12.124105871235191</v>
      </c>
      <c r="D1229" s="248">
        <v>2.7151313751258828</v>
      </c>
    </row>
    <row r="1230" spans="1:4" ht="27.75" customHeight="1" x14ac:dyDescent="0.25">
      <c r="A1230" s="246" t="s">
        <v>4846</v>
      </c>
      <c r="B1230" s="247" t="s">
        <v>4847</v>
      </c>
      <c r="C1230" s="248">
        <v>12.124105871235191</v>
      </c>
      <c r="D1230" s="248">
        <v>2.7151313751258828</v>
      </c>
    </row>
    <row r="1231" spans="1:4" ht="27.75" customHeight="1" x14ac:dyDescent="0.25">
      <c r="A1231" s="246" t="s">
        <v>4848</v>
      </c>
      <c r="B1231" s="247" t="s">
        <v>4849</v>
      </c>
      <c r="C1231" s="248">
        <v>0.2401846985688281</v>
      </c>
      <c r="D1231" s="248">
        <v>6.2552449757707844</v>
      </c>
    </row>
    <row r="1232" spans="1:4" ht="27.75" customHeight="1" x14ac:dyDescent="0.25">
      <c r="A1232" s="246" t="s">
        <v>4850</v>
      </c>
      <c r="B1232" s="247" t="s">
        <v>4849</v>
      </c>
      <c r="C1232" s="248">
        <v>0.2401846985688281</v>
      </c>
      <c r="D1232" s="248">
        <v>6.2552449757707844</v>
      </c>
    </row>
    <row r="1233" spans="1:4" ht="27.75" customHeight="1" x14ac:dyDescent="0.25">
      <c r="A1233" s="246" t="s">
        <v>4851</v>
      </c>
      <c r="B1233" s="247" t="s">
        <v>4852</v>
      </c>
      <c r="C1233" s="248">
        <v>4.2188964444263721</v>
      </c>
      <c r="D1233" s="248">
        <v>5.8062040175768876</v>
      </c>
    </row>
    <row r="1234" spans="1:4" ht="27.75" customHeight="1" x14ac:dyDescent="0.25">
      <c r="A1234" s="246" t="s">
        <v>4853</v>
      </c>
      <c r="B1234" s="247" t="s">
        <v>4852</v>
      </c>
      <c r="C1234" s="248">
        <v>4.2188964444263721</v>
      </c>
      <c r="D1234" s="248">
        <v>5.8062040175768876</v>
      </c>
    </row>
    <row r="1235" spans="1:4" ht="27.75" customHeight="1" x14ac:dyDescent="0.25">
      <c r="A1235" s="246" t="s">
        <v>4854</v>
      </c>
      <c r="B1235" s="247" t="s">
        <v>4855</v>
      </c>
      <c r="C1235" s="248">
        <v>0.2401846985688281</v>
      </c>
      <c r="D1235" s="248">
        <v>0.66834003080021731</v>
      </c>
    </row>
    <row r="1236" spans="1:4" ht="27.75" customHeight="1" x14ac:dyDescent="0.25">
      <c r="A1236" s="246" t="s">
        <v>4856</v>
      </c>
      <c r="B1236" s="247" t="s">
        <v>4855</v>
      </c>
      <c r="C1236" s="248">
        <v>0.2401846985688281</v>
      </c>
      <c r="D1236" s="248">
        <v>0.66834003080021731</v>
      </c>
    </row>
    <row r="1237" spans="1:4" ht="27.75" customHeight="1" x14ac:dyDescent="0.25">
      <c r="A1237" s="246" t="s">
        <v>4857</v>
      </c>
      <c r="B1237" s="247" t="s">
        <v>4858</v>
      </c>
      <c r="C1237" s="248">
        <v>1.7021785159443032</v>
      </c>
      <c r="D1237" s="248">
        <v>2.1198910351944389</v>
      </c>
    </row>
    <row r="1238" spans="1:4" ht="27.75" customHeight="1" x14ac:dyDescent="0.25">
      <c r="A1238" s="246" t="s">
        <v>4859</v>
      </c>
      <c r="B1238" s="247" t="s">
        <v>4858</v>
      </c>
      <c r="C1238" s="248">
        <v>1.7021785159443032</v>
      </c>
      <c r="D1238" s="248">
        <v>2.1198910351944389</v>
      </c>
    </row>
    <row r="1239" spans="1:4" ht="27.75" customHeight="1" x14ac:dyDescent="0.25">
      <c r="A1239" s="246" t="s">
        <v>4860</v>
      </c>
      <c r="B1239" s="247" t="s">
        <v>4861</v>
      </c>
      <c r="C1239" s="248">
        <v>1.9736916534568916</v>
      </c>
      <c r="D1239" s="248">
        <v>8.8659482210841336</v>
      </c>
    </row>
    <row r="1240" spans="1:4" ht="27.75" customHeight="1" x14ac:dyDescent="0.25">
      <c r="A1240" s="246" t="s">
        <v>4862</v>
      </c>
      <c r="B1240" s="247" t="s">
        <v>4861</v>
      </c>
      <c r="C1240" s="248">
        <v>1.9736916534568916</v>
      </c>
      <c r="D1240" s="248">
        <v>8.8659482210841336</v>
      </c>
    </row>
    <row r="1241" spans="1:4" ht="27.75" customHeight="1" x14ac:dyDescent="0.25">
      <c r="A1241" s="246" t="s">
        <v>4863</v>
      </c>
      <c r="B1241" s="247" t="s">
        <v>4864</v>
      </c>
      <c r="C1241" s="248">
        <v>0.36549845434386879</v>
      </c>
      <c r="D1241" s="248">
        <v>9.6700448206406442</v>
      </c>
    </row>
    <row r="1242" spans="1:4" ht="27.75" customHeight="1" x14ac:dyDescent="0.25">
      <c r="A1242" s="246" t="s">
        <v>4865</v>
      </c>
      <c r="B1242" s="247" t="s">
        <v>4864</v>
      </c>
      <c r="C1242" s="248">
        <v>0.36549845434386879</v>
      </c>
      <c r="D1242" s="248">
        <v>9.6700448206406442</v>
      </c>
    </row>
    <row r="1243" spans="1:4" ht="27.75" customHeight="1" x14ac:dyDescent="0.25">
      <c r="A1243" s="246" t="s">
        <v>4866</v>
      </c>
      <c r="B1243" s="247" t="s">
        <v>4867</v>
      </c>
      <c r="C1243" s="248">
        <v>6.5058724873208655</v>
      </c>
      <c r="D1243" s="248">
        <v>7.4561684686149237</v>
      </c>
    </row>
    <row r="1244" spans="1:4" ht="27.75" customHeight="1" x14ac:dyDescent="0.25">
      <c r="A1244" s="246" t="s">
        <v>4868</v>
      </c>
      <c r="B1244" s="247" t="s">
        <v>4867</v>
      </c>
      <c r="C1244" s="248">
        <v>6.5058724873208655</v>
      </c>
      <c r="D1244" s="248">
        <v>7.4561684686149237</v>
      </c>
    </row>
    <row r="1245" spans="1:4" ht="27.75" customHeight="1" x14ac:dyDescent="0.25">
      <c r="A1245" s="246" t="s">
        <v>4869</v>
      </c>
      <c r="B1245" s="247" t="s">
        <v>4870</v>
      </c>
      <c r="C1245" s="248">
        <v>3.4774567227573807</v>
      </c>
      <c r="D1245" s="248">
        <v>9.043476041765441</v>
      </c>
    </row>
    <row r="1246" spans="1:4" ht="27.75" customHeight="1" x14ac:dyDescent="0.25">
      <c r="A1246" s="246" t="s">
        <v>4871</v>
      </c>
      <c r="B1246" s="247" t="s">
        <v>4870</v>
      </c>
      <c r="C1246" s="248">
        <v>3.4774567227573807</v>
      </c>
      <c r="D1246" s="248">
        <v>9.043476041765441</v>
      </c>
    </row>
    <row r="1247" spans="1:4" ht="27.75" customHeight="1" x14ac:dyDescent="0.25">
      <c r="A1247" s="246" t="s">
        <v>4872</v>
      </c>
      <c r="B1247" s="247" t="s">
        <v>4870</v>
      </c>
      <c r="C1247" s="248">
        <v>3.4774567227573807</v>
      </c>
      <c r="D1247" s="248">
        <v>9.043476041765441</v>
      </c>
    </row>
    <row r="1248" spans="1:4" ht="27.75" customHeight="1" x14ac:dyDescent="0.25">
      <c r="A1248" s="246" t="s">
        <v>4873</v>
      </c>
      <c r="B1248" s="247" t="s">
        <v>4874</v>
      </c>
      <c r="C1248" s="248">
        <v>0</v>
      </c>
      <c r="D1248" s="248">
        <v>0.68922565676272418</v>
      </c>
    </row>
    <row r="1249" spans="1:4" ht="27.75" customHeight="1" x14ac:dyDescent="0.25">
      <c r="A1249" s="246" t="s">
        <v>4875</v>
      </c>
      <c r="B1249" s="247" t="s">
        <v>4876</v>
      </c>
      <c r="C1249" s="248">
        <v>0</v>
      </c>
      <c r="D1249" s="248">
        <v>5.7748755786331278</v>
      </c>
    </row>
    <row r="1250" spans="1:4" ht="27.75" customHeight="1" x14ac:dyDescent="0.25">
      <c r="A1250" s="246" t="s">
        <v>4877</v>
      </c>
      <c r="B1250" s="247" t="s">
        <v>4876</v>
      </c>
      <c r="C1250" s="248">
        <v>0</v>
      </c>
      <c r="D1250" s="248">
        <v>5.7748755786331278</v>
      </c>
    </row>
    <row r="1251" spans="1:4" ht="27.75" customHeight="1" x14ac:dyDescent="0.25">
      <c r="A1251" s="246" t="s">
        <v>4878</v>
      </c>
      <c r="B1251" s="247" t="s">
        <v>4879</v>
      </c>
      <c r="C1251" s="248">
        <v>1.1800378668816336</v>
      </c>
      <c r="D1251" s="248">
        <v>2.0885625962506791E-2</v>
      </c>
    </row>
    <row r="1252" spans="1:4" ht="27.75" customHeight="1" x14ac:dyDescent="0.25">
      <c r="A1252" s="246" t="s">
        <v>4878</v>
      </c>
      <c r="B1252" s="247" t="s">
        <v>4879</v>
      </c>
      <c r="C1252" s="248">
        <v>1.1800378668816336</v>
      </c>
      <c r="D1252" s="248">
        <v>2.0885625962506791E-2</v>
      </c>
    </row>
    <row r="1253" spans="1:4" ht="27.75" customHeight="1" x14ac:dyDescent="0.25">
      <c r="A1253" s="246" t="s">
        <v>4880</v>
      </c>
      <c r="B1253" s="247" t="s">
        <v>4879</v>
      </c>
      <c r="C1253" s="248">
        <v>1.1800378668816336</v>
      </c>
      <c r="D1253" s="248">
        <v>2.0885625962506791E-2</v>
      </c>
    </row>
    <row r="1254" spans="1:4" ht="27.75" customHeight="1" x14ac:dyDescent="0.25">
      <c r="A1254" s="246" t="s">
        <v>4880</v>
      </c>
      <c r="B1254" s="247" t="s">
        <v>4879</v>
      </c>
      <c r="C1254" s="248">
        <v>1.1800378668816336</v>
      </c>
      <c r="D1254" s="248">
        <v>2.0885625962506791E-2</v>
      </c>
    </row>
    <row r="1255" spans="1:4" ht="27.75" customHeight="1" x14ac:dyDescent="0.25">
      <c r="A1255" s="246" t="s">
        <v>4881</v>
      </c>
      <c r="B1255" s="247" t="s">
        <v>4879</v>
      </c>
      <c r="C1255" s="248">
        <v>1.3366800616004346</v>
      </c>
      <c r="D1255" s="248">
        <v>1.2844659966941676</v>
      </c>
    </row>
    <row r="1256" spans="1:4" ht="27.75" customHeight="1" x14ac:dyDescent="0.25">
      <c r="A1256" s="246" t="s">
        <v>4882</v>
      </c>
      <c r="B1256" s="247" t="s">
        <v>4879</v>
      </c>
      <c r="C1256" s="248">
        <v>1.3366800616004346</v>
      </c>
      <c r="D1256" s="248">
        <v>1.2844659966941676</v>
      </c>
    </row>
    <row r="1257" spans="1:4" ht="27.75" customHeight="1" x14ac:dyDescent="0.25">
      <c r="A1257" s="246" t="s">
        <v>4883</v>
      </c>
      <c r="B1257" s="247" t="s">
        <v>4879</v>
      </c>
      <c r="C1257" s="248">
        <v>1.3157944356379279</v>
      </c>
      <c r="D1257" s="248">
        <v>1.2322519317879006</v>
      </c>
    </row>
    <row r="1258" spans="1:4" ht="27.75" customHeight="1" x14ac:dyDescent="0.25">
      <c r="A1258" s="246" t="s">
        <v>4883</v>
      </c>
      <c r="B1258" s="247" t="s">
        <v>4879</v>
      </c>
      <c r="C1258" s="248">
        <v>1.3157944356379279</v>
      </c>
      <c r="D1258" s="248">
        <v>1.2322519317879006</v>
      </c>
    </row>
    <row r="1259" spans="1:4" ht="27.75" customHeight="1" x14ac:dyDescent="0.25">
      <c r="A1259" s="246" t="s">
        <v>4884</v>
      </c>
      <c r="B1259" s="247" t="s">
        <v>4885</v>
      </c>
      <c r="C1259" s="248">
        <v>8.9390479119529065</v>
      </c>
      <c r="D1259" s="248">
        <v>6.2656877887520376E-2</v>
      </c>
    </row>
    <row r="1260" spans="1:4" ht="27.75" customHeight="1" x14ac:dyDescent="0.25">
      <c r="A1260" s="246" t="s">
        <v>4886</v>
      </c>
      <c r="B1260" s="247" t="s">
        <v>4887</v>
      </c>
      <c r="C1260" s="248">
        <v>7.309969086877377</v>
      </c>
      <c r="D1260" s="248">
        <v>4.7410370934890418</v>
      </c>
    </row>
    <row r="1261" spans="1:4" ht="27.75" customHeight="1" x14ac:dyDescent="0.25">
      <c r="A1261" s="246" t="s">
        <v>4886</v>
      </c>
      <c r="B1261" s="247" t="s">
        <v>4887</v>
      </c>
      <c r="C1261" s="248">
        <v>7.309969086877377</v>
      </c>
      <c r="D1261" s="248">
        <v>4.7410370934890418</v>
      </c>
    </row>
    <row r="1262" spans="1:4" ht="27.75" customHeight="1" x14ac:dyDescent="0.25">
      <c r="A1262" s="246" t="s">
        <v>4888</v>
      </c>
      <c r="B1262" s="247" t="s">
        <v>4887</v>
      </c>
      <c r="C1262" s="248">
        <v>4.2502248833701319</v>
      </c>
      <c r="D1262" s="248">
        <v>3.571442039588661</v>
      </c>
    </row>
    <row r="1263" spans="1:4" ht="27.75" customHeight="1" x14ac:dyDescent="0.25">
      <c r="A1263" s="246" t="s">
        <v>4889</v>
      </c>
      <c r="B1263" s="247" t="s">
        <v>4890</v>
      </c>
      <c r="C1263" s="248">
        <v>7.309969086877377</v>
      </c>
      <c r="D1263" s="248">
        <v>4.7410370934890418</v>
      </c>
    </row>
    <row r="1264" spans="1:4" ht="27.75" customHeight="1" x14ac:dyDescent="0.25">
      <c r="A1264" s="246" t="s">
        <v>4891</v>
      </c>
      <c r="B1264" s="247" t="s">
        <v>4892</v>
      </c>
      <c r="C1264" s="248">
        <v>10.860525500503531</v>
      </c>
      <c r="D1264" s="248">
        <v>1.054724111106593</v>
      </c>
    </row>
    <row r="1265" spans="1:4" ht="27.75" customHeight="1" x14ac:dyDescent="0.25">
      <c r="A1265" s="246" t="s">
        <v>4891</v>
      </c>
      <c r="B1265" s="247" t="s">
        <v>4892</v>
      </c>
      <c r="C1265" s="248">
        <v>10.860525500503531</v>
      </c>
      <c r="D1265" s="248">
        <v>1.054724111106593</v>
      </c>
    </row>
    <row r="1266" spans="1:4" ht="27.75" customHeight="1" x14ac:dyDescent="0.25">
      <c r="A1266" s="246" t="s">
        <v>4893</v>
      </c>
      <c r="B1266" s="247" t="s">
        <v>4892</v>
      </c>
      <c r="C1266" s="248">
        <v>2.1094482222131861</v>
      </c>
      <c r="D1266" s="248">
        <v>9.8162442023781917</v>
      </c>
    </row>
    <row r="1267" spans="1:4" ht="27.75" customHeight="1" x14ac:dyDescent="0.25">
      <c r="A1267" s="246" t="s">
        <v>4894</v>
      </c>
      <c r="B1267" s="247" t="s">
        <v>4892</v>
      </c>
      <c r="C1267" s="248">
        <v>2.1094482222131861</v>
      </c>
      <c r="D1267" s="248">
        <v>9.8162442023781917</v>
      </c>
    </row>
    <row r="1268" spans="1:4" ht="27.75" customHeight="1" x14ac:dyDescent="0.25">
      <c r="A1268" s="246" t="s">
        <v>4895</v>
      </c>
      <c r="B1268" s="247" t="s">
        <v>4896</v>
      </c>
      <c r="C1268" s="248">
        <v>0.52214064906266977</v>
      </c>
      <c r="D1268" s="248">
        <v>5.4824768151580328</v>
      </c>
    </row>
    <row r="1269" spans="1:4" ht="27.75" customHeight="1" x14ac:dyDescent="0.25">
      <c r="A1269" s="246" t="s">
        <v>4897</v>
      </c>
      <c r="B1269" s="247" t="s">
        <v>4896</v>
      </c>
      <c r="C1269" s="248">
        <v>0.52214064906266977</v>
      </c>
      <c r="D1269" s="248">
        <v>5.4824768151580328</v>
      </c>
    </row>
    <row r="1270" spans="1:4" ht="27.75" customHeight="1" x14ac:dyDescent="0.25">
      <c r="A1270" s="246" t="s">
        <v>4898</v>
      </c>
      <c r="B1270" s="247" t="s">
        <v>4899</v>
      </c>
      <c r="C1270" s="248">
        <v>2.3078616688570004</v>
      </c>
      <c r="D1270" s="248">
        <v>10.338384851440862</v>
      </c>
    </row>
    <row r="1271" spans="1:4" ht="27.75" customHeight="1" x14ac:dyDescent="0.25">
      <c r="A1271" s="246" t="s">
        <v>4900</v>
      </c>
      <c r="B1271" s="247" t="s">
        <v>4899</v>
      </c>
      <c r="C1271" s="248">
        <v>2.3078616688570004</v>
      </c>
      <c r="D1271" s="248">
        <v>10.338384851440862</v>
      </c>
    </row>
    <row r="1272" spans="1:4" ht="27.75" customHeight="1" x14ac:dyDescent="0.25">
      <c r="A1272" s="246" t="s">
        <v>4901</v>
      </c>
      <c r="B1272" s="247" t="s">
        <v>4902</v>
      </c>
      <c r="C1272" s="248">
        <v>3.717641421326209</v>
      </c>
      <c r="D1272" s="248">
        <v>8.7197488393465843</v>
      </c>
    </row>
    <row r="1273" spans="1:4" ht="27.75" customHeight="1" x14ac:dyDescent="0.25">
      <c r="A1273" s="246" t="s">
        <v>4903</v>
      </c>
      <c r="B1273" s="247" t="s">
        <v>4904</v>
      </c>
      <c r="C1273" s="248">
        <v>6.3283446666395573</v>
      </c>
      <c r="D1273" s="248">
        <v>0.13575656875629413</v>
      </c>
    </row>
    <row r="1274" spans="1:4" ht="27.75" customHeight="1" x14ac:dyDescent="0.25">
      <c r="A1274" s="246" t="s">
        <v>4903</v>
      </c>
      <c r="B1274" s="247" t="s">
        <v>4904</v>
      </c>
      <c r="C1274" s="248">
        <v>6.3283446666395573</v>
      </c>
      <c r="D1274" s="248">
        <v>0.13575656875629413</v>
      </c>
    </row>
    <row r="1275" spans="1:4" ht="27.75" customHeight="1" x14ac:dyDescent="0.25">
      <c r="A1275" s="246" t="s">
        <v>4905</v>
      </c>
      <c r="B1275" s="247" t="s">
        <v>4906</v>
      </c>
      <c r="C1275" s="248">
        <v>14.08735471171083</v>
      </c>
      <c r="D1275" s="248">
        <v>0.83542503850027172</v>
      </c>
    </row>
    <row r="1276" spans="1:4" ht="27.75" customHeight="1" x14ac:dyDescent="0.25">
      <c r="A1276" s="246" t="s">
        <v>4905</v>
      </c>
      <c r="B1276" s="247" t="s">
        <v>4906</v>
      </c>
      <c r="C1276" s="248">
        <v>14.08735471171083</v>
      </c>
      <c r="D1276" s="248">
        <v>0.83542503850027172</v>
      </c>
    </row>
    <row r="1277" spans="1:4" ht="27.75" customHeight="1" x14ac:dyDescent="0.25">
      <c r="A1277" s="246" t="s">
        <v>4907</v>
      </c>
      <c r="B1277" s="247" t="s">
        <v>4908</v>
      </c>
      <c r="C1277" s="248">
        <v>3.717641421326209</v>
      </c>
      <c r="D1277" s="248">
        <v>8.7197488393465843</v>
      </c>
    </row>
    <row r="1278" spans="1:4" ht="27.75" customHeight="1" x14ac:dyDescent="0.25">
      <c r="A1278" s="246" t="s">
        <v>4909</v>
      </c>
      <c r="B1278" s="247" t="s">
        <v>4910</v>
      </c>
      <c r="C1278" s="248">
        <v>2.9657588866759643</v>
      </c>
      <c r="D1278" s="248">
        <v>2.6629173102196155</v>
      </c>
    </row>
    <row r="1279" spans="1:4" ht="27.75" customHeight="1" x14ac:dyDescent="0.25">
      <c r="A1279" s="246" t="s">
        <v>4911</v>
      </c>
      <c r="B1279" s="247" t="s">
        <v>4912</v>
      </c>
      <c r="C1279" s="248">
        <v>0.37594126732512223</v>
      </c>
      <c r="D1279" s="248">
        <v>0.449040958193896</v>
      </c>
    </row>
    <row r="1280" spans="1:4" ht="27.75" customHeight="1" x14ac:dyDescent="0.25">
      <c r="A1280" s="246" t="s">
        <v>4913</v>
      </c>
      <c r="B1280" s="247" t="s">
        <v>4912</v>
      </c>
      <c r="C1280" s="248">
        <v>0.37594126732512223</v>
      </c>
      <c r="D1280" s="248">
        <v>0.449040958193896</v>
      </c>
    </row>
    <row r="1281" spans="1:4" ht="27.75" customHeight="1" x14ac:dyDescent="0.25">
      <c r="A1281" s="246" t="s">
        <v>4914</v>
      </c>
      <c r="B1281" s="247" t="s">
        <v>4912</v>
      </c>
      <c r="C1281" s="248">
        <v>0</v>
      </c>
      <c r="D1281" s="248">
        <v>0.43859814521264257</v>
      </c>
    </row>
    <row r="1282" spans="1:4" ht="27.75" customHeight="1" x14ac:dyDescent="0.25">
      <c r="A1282" s="246" t="s">
        <v>4915</v>
      </c>
      <c r="B1282" s="247" t="s">
        <v>4912</v>
      </c>
      <c r="C1282" s="248">
        <v>4.3546530131826655</v>
      </c>
      <c r="D1282" s="248">
        <v>1.4515510043942219</v>
      </c>
    </row>
    <row r="1283" spans="1:4" ht="27.75" customHeight="1" x14ac:dyDescent="0.25">
      <c r="A1283" s="246" t="s">
        <v>4915</v>
      </c>
      <c r="B1283" s="247" t="s">
        <v>4912</v>
      </c>
      <c r="C1283" s="248">
        <v>4.3546530131826655</v>
      </c>
      <c r="D1283" s="248">
        <v>1.4515510043942219</v>
      </c>
    </row>
    <row r="1284" spans="1:4" ht="27.75" customHeight="1" x14ac:dyDescent="0.25">
      <c r="A1284" s="246" t="s">
        <v>4916</v>
      </c>
      <c r="B1284" s="247" t="s">
        <v>4912</v>
      </c>
      <c r="C1284" s="248">
        <v>4.3546530131826655</v>
      </c>
      <c r="D1284" s="248">
        <v>1.4619938173754752</v>
      </c>
    </row>
    <row r="1285" spans="1:4" ht="27.75" customHeight="1" x14ac:dyDescent="0.25">
      <c r="A1285" s="246" t="s">
        <v>4916</v>
      </c>
      <c r="B1285" s="247" t="s">
        <v>4912</v>
      </c>
      <c r="C1285" s="248">
        <v>4.3546530131826655</v>
      </c>
      <c r="D1285" s="248">
        <v>1.4619938173754752</v>
      </c>
    </row>
    <row r="1286" spans="1:4" ht="27.75" customHeight="1" x14ac:dyDescent="0.25">
      <c r="A1286" s="246" t="s">
        <v>4917</v>
      </c>
      <c r="B1286" s="247" t="s">
        <v>4912</v>
      </c>
      <c r="C1286" s="248">
        <v>4.3546530131826655</v>
      </c>
      <c r="D1286" s="248">
        <v>1.4515510043942219</v>
      </c>
    </row>
    <row r="1287" spans="1:4" ht="27.75" customHeight="1" x14ac:dyDescent="0.25">
      <c r="A1287" s="246" t="s">
        <v>4917</v>
      </c>
      <c r="B1287" s="247" t="s">
        <v>4912</v>
      </c>
      <c r="C1287" s="248">
        <v>4.3546530131826655</v>
      </c>
      <c r="D1287" s="248">
        <v>1.4515510043942219</v>
      </c>
    </row>
    <row r="1288" spans="1:4" ht="27.75" customHeight="1" x14ac:dyDescent="0.25">
      <c r="A1288" s="246" t="s">
        <v>4918</v>
      </c>
      <c r="B1288" s="247" t="s">
        <v>4919</v>
      </c>
      <c r="C1288" s="248">
        <v>6.5058724873208655</v>
      </c>
      <c r="D1288" s="248">
        <v>7.4561684686149237</v>
      </c>
    </row>
    <row r="1289" spans="1:4" ht="27.75" customHeight="1" x14ac:dyDescent="0.25">
      <c r="A1289" s="246" t="s">
        <v>4920</v>
      </c>
      <c r="B1289" s="247" t="s">
        <v>4919</v>
      </c>
      <c r="C1289" s="248">
        <v>6.5058724873208655</v>
      </c>
      <c r="D1289" s="248">
        <v>7.4561684686149237</v>
      </c>
    </row>
    <row r="1290" spans="1:4" ht="27.75" customHeight="1" x14ac:dyDescent="0.25">
      <c r="A1290" s="246" t="s">
        <v>4921</v>
      </c>
      <c r="B1290" s="247" t="s">
        <v>4922</v>
      </c>
      <c r="C1290" s="248">
        <v>6.6625146820396663</v>
      </c>
      <c r="D1290" s="248">
        <v>10.975396443297319</v>
      </c>
    </row>
    <row r="1291" spans="1:4" ht="27.75" customHeight="1" x14ac:dyDescent="0.25">
      <c r="A1291" s="246" t="s">
        <v>4923</v>
      </c>
      <c r="B1291" s="247" t="s">
        <v>4924</v>
      </c>
      <c r="C1291" s="248">
        <v>5.4720340021767795</v>
      </c>
      <c r="D1291" s="248">
        <v>6.4014443575083311</v>
      </c>
    </row>
    <row r="1292" spans="1:4" ht="27.75" customHeight="1" x14ac:dyDescent="0.25">
      <c r="A1292" s="246" t="s">
        <v>4923</v>
      </c>
      <c r="B1292" s="247" t="s">
        <v>4924</v>
      </c>
      <c r="C1292" s="248">
        <v>5.4720340021767795</v>
      </c>
      <c r="D1292" s="248">
        <v>6.4014443575083311</v>
      </c>
    </row>
    <row r="1293" spans="1:4" ht="27.75" customHeight="1" x14ac:dyDescent="0.25">
      <c r="A1293" s="246" t="s">
        <v>4925</v>
      </c>
      <c r="B1293" s="247" t="s">
        <v>4924</v>
      </c>
      <c r="C1293" s="248">
        <v>5.4720340021767795</v>
      </c>
      <c r="D1293" s="248">
        <v>6.4014443575083311</v>
      </c>
    </row>
    <row r="1294" spans="1:4" ht="27.75" customHeight="1" x14ac:dyDescent="0.25">
      <c r="A1294" s="246" t="s">
        <v>4925</v>
      </c>
      <c r="B1294" s="247" t="s">
        <v>4924</v>
      </c>
      <c r="C1294" s="248">
        <v>5.4720340021767795</v>
      </c>
      <c r="D1294" s="248">
        <v>6.4014443575083311</v>
      </c>
    </row>
    <row r="1295" spans="1:4" ht="27.75" customHeight="1" x14ac:dyDescent="0.25">
      <c r="A1295" s="246" t="s">
        <v>4926</v>
      </c>
      <c r="B1295" s="247" t="s">
        <v>4924</v>
      </c>
      <c r="C1295" s="248">
        <v>6.6625146820396663</v>
      </c>
      <c r="D1295" s="248">
        <v>10.975396443297319</v>
      </c>
    </row>
    <row r="1296" spans="1:4" ht="27.75" customHeight="1" x14ac:dyDescent="0.25">
      <c r="A1296" s="246" t="s">
        <v>4927</v>
      </c>
      <c r="B1296" s="247" t="s">
        <v>4928</v>
      </c>
      <c r="C1296" s="248">
        <v>1.9214775885506248</v>
      </c>
      <c r="D1296" s="248">
        <v>4.1875680054826114</v>
      </c>
    </row>
    <row r="1297" spans="1:4" ht="27.75" customHeight="1" x14ac:dyDescent="0.25">
      <c r="A1297" s="246" t="s">
        <v>4929</v>
      </c>
      <c r="B1297" s="247" t="s">
        <v>4928</v>
      </c>
      <c r="C1297" s="248">
        <v>1.9214775885506248</v>
      </c>
      <c r="D1297" s="248">
        <v>4.1875680054826114</v>
      </c>
    </row>
    <row r="1298" spans="1:4" ht="27.75" customHeight="1" x14ac:dyDescent="0.25">
      <c r="A1298" s="246" t="s">
        <v>4930</v>
      </c>
      <c r="B1298" s="247" t="s">
        <v>4931</v>
      </c>
      <c r="C1298" s="248">
        <v>0.38638408030637561</v>
      </c>
      <c r="D1298" s="248">
        <v>1.2635803707316609</v>
      </c>
    </row>
    <row r="1299" spans="1:4" ht="27.75" customHeight="1" x14ac:dyDescent="0.25">
      <c r="A1299" s="246" t="s">
        <v>4932</v>
      </c>
      <c r="B1299" s="247" t="s">
        <v>4931</v>
      </c>
      <c r="C1299" s="248">
        <v>0.38638408030637561</v>
      </c>
      <c r="D1299" s="248">
        <v>1.2635803707316609</v>
      </c>
    </row>
    <row r="1300" spans="1:4" ht="27.75" customHeight="1" x14ac:dyDescent="0.25">
      <c r="A1300" s="246" t="s">
        <v>4933</v>
      </c>
      <c r="B1300" s="247" t="s">
        <v>4934</v>
      </c>
      <c r="C1300" s="248">
        <v>3.1432867073572717</v>
      </c>
      <c r="D1300" s="248">
        <v>7.4039544037086573</v>
      </c>
    </row>
    <row r="1301" spans="1:4" ht="27.75" customHeight="1" x14ac:dyDescent="0.25">
      <c r="A1301" s="246" t="s">
        <v>4935</v>
      </c>
      <c r="B1301" s="247" t="s">
        <v>4934</v>
      </c>
      <c r="C1301" s="248">
        <v>3.1432867073572717</v>
      </c>
      <c r="D1301" s="248">
        <v>7.4039544037086573</v>
      </c>
    </row>
    <row r="1302" spans="1:4" ht="27.75" customHeight="1" x14ac:dyDescent="0.25">
      <c r="A1302" s="246" t="s">
        <v>4936</v>
      </c>
      <c r="B1302" s="247" t="s">
        <v>4937</v>
      </c>
      <c r="C1302" s="248">
        <v>0.2401846985688281</v>
      </c>
      <c r="D1302" s="248">
        <v>6.2552449757707844</v>
      </c>
    </row>
    <row r="1303" spans="1:4" ht="27.75" customHeight="1" x14ac:dyDescent="0.25">
      <c r="A1303" s="246" t="s">
        <v>4938</v>
      </c>
      <c r="B1303" s="247" t="s">
        <v>4939</v>
      </c>
      <c r="C1303" s="248">
        <v>12.541818390485327</v>
      </c>
      <c r="D1303" s="248">
        <v>11.413994588509961</v>
      </c>
    </row>
    <row r="1304" spans="1:4" ht="27.75" customHeight="1" x14ac:dyDescent="0.25">
      <c r="A1304" s="246" t="s">
        <v>4938</v>
      </c>
      <c r="B1304" s="247" t="s">
        <v>4939</v>
      </c>
      <c r="C1304" s="248">
        <v>12.541818390485327</v>
      </c>
      <c r="D1304" s="248">
        <v>11.413994588509961</v>
      </c>
    </row>
    <row r="1305" spans="1:4" ht="27.75" customHeight="1" x14ac:dyDescent="0.25">
      <c r="A1305" s="246" t="s">
        <v>4940</v>
      </c>
      <c r="B1305" s="247" t="s">
        <v>4939</v>
      </c>
      <c r="C1305" s="248">
        <v>12.541818390485327</v>
      </c>
      <c r="D1305" s="248">
        <v>11.424437401491215</v>
      </c>
    </row>
    <row r="1306" spans="1:4" ht="27.75" customHeight="1" x14ac:dyDescent="0.25">
      <c r="A1306" s="246" t="s">
        <v>4940</v>
      </c>
      <c r="B1306" s="247" t="s">
        <v>4939</v>
      </c>
      <c r="C1306" s="248">
        <v>12.541818390485327</v>
      </c>
      <c r="D1306" s="248">
        <v>11.424437401491215</v>
      </c>
    </row>
    <row r="1307" spans="1:4" ht="27.75" customHeight="1" x14ac:dyDescent="0.25">
      <c r="A1307" s="246" t="s">
        <v>4941</v>
      </c>
      <c r="B1307" s="247" t="s">
        <v>4939</v>
      </c>
      <c r="C1307" s="248">
        <v>7.1324412661960688</v>
      </c>
      <c r="D1307" s="248">
        <v>10.495027046159663</v>
      </c>
    </row>
    <row r="1308" spans="1:4" ht="27.75" customHeight="1" x14ac:dyDescent="0.25">
      <c r="A1308" s="246" t="s">
        <v>4942</v>
      </c>
      <c r="B1308" s="247" t="s">
        <v>4939</v>
      </c>
      <c r="C1308" s="248">
        <v>7.1324412661960688</v>
      </c>
      <c r="D1308" s="248">
        <v>10.495027046159663</v>
      </c>
    </row>
    <row r="1309" spans="1:4" ht="27.75" customHeight="1" x14ac:dyDescent="0.25">
      <c r="A1309" s="246" t="s">
        <v>4943</v>
      </c>
      <c r="B1309" s="247" t="s">
        <v>4944</v>
      </c>
      <c r="C1309" s="248">
        <v>12.144991497197699</v>
      </c>
      <c r="D1309" s="248">
        <v>4.7828083454140549</v>
      </c>
    </row>
    <row r="1310" spans="1:4" ht="27.75" customHeight="1" x14ac:dyDescent="0.25">
      <c r="A1310" s="246" t="s">
        <v>4943</v>
      </c>
      <c r="B1310" s="247" t="s">
        <v>4944</v>
      </c>
      <c r="C1310" s="248">
        <v>12.144991497197699</v>
      </c>
      <c r="D1310" s="248">
        <v>4.7828083454140549</v>
      </c>
    </row>
    <row r="1311" spans="1:4" ht="27.75" customHeight="1" x14ac:dyDescent="0.25">
      <c r="A1311" s="246" t="s">
        <v>4945</v>
      </c>
      <c r="B1311" s="247" t="s">
        <v>4946</v>
      </c>
      <c r="C1311" s="248">
        <v>1.6395216380567832</v>
      </c>
      <c r="D1311" s="248">
        <v>0.78321097359400471</v>
      </c>
    </row>
    <row r="1312" spans="1:4" ht="27.75" customHeight="1" x14ac:dyDescent="0.25">
      <c r="A1312" s="246" t="s">
        <v>4945</v>
      </c>
      <c r="B1312" s="247" t="s">
        <v>4946</v>
      </c>
      <c r="C1312" s="248">
        <v>1.6395216380567832</v>
      </c>
      <c r="D1312" s="248">
        <v>0.78321097359400471</v>
      </c>
    </row>
    <row r="1313" spans="1:4" ht="27.75" customHeight="1" x14ac:dyDescent="0.25">
      <c r="A1313" s="246" t="s">
        <v>4947</v>
      </c>
      <c r="B1313" s="247" t="s">
        <v>4948</v>
      </c>
      <c r="C1313" s="248">
        <v>3.8742836160450098</v>
      </c>
      <c r="D1313" s="248">
        <v>10.08775733989078</v>
      </c>
    </row>
    <row r="1314" spans="1:4" ht="27.75" customHeight="1" x14ac:dyDescent="0.25">
      <c r="A1314" s="246" t="s">
        <v>4947</v>
      </c>
      <c r="B1314" s="247" t="s">
        <v>4948</v>
      </c>
      <c r="C1314" s="248">
        <v>3.8742836160450098</v>
      </c>
      <c r="D1314" s="248">
        <v>10.08775733989078</v>
      </c>
    </row>
    <row r="1315" spans="1:4" ht="27.75" customHeight="1" x14ac:dyDescent="0.25">
      <c r="A1315" s="246" t="s">
        <v>4949</v>
      </c>
      <c r="B1315" s="247" t="s">
        <v>4948</v>
      </c>
      <c r="C1315" s="248">
        <v>3.8742836160450098</v>
      </c>
      <c r="D1315" s="248">
        <v>10.08775733989078</v>
      </c>
    </row>
    <row r="1316" spans="1:4" ht="27.75" customHeight="1" x14ac:dyDescent="0.25">
      <c r="A1316" s="246" t="s">
        <v>4949</v>
      </c>
      <c r="B1316" s="247" t="s">
        <v>4948</v>
      </c>
      <c r="C1316" s="248">
        <v>3.8742836160450098</v>
      </c>
      <c r="D1316" s="248">
        <v>10.08775733989078</v>
      </c>
    </row>
    <row r="1317" spans="1:4" ht="27.75" customHeight="1" x14ac:dyDescent="0.25">
      <c r="A1317" s="246" t="s">
        <v>4950</v>
      </c>
      <c r="B1317" s="247" t="s">
        <v>4951</v>
      </c>
      <c r="C1317" s="248">
        <v>12.030120554403911</v>
      </c>
      <c r="D1317" s="248">
        <v>0.49081221011890958</v>
      </c>
    </row>
    <row r="1318" spans="1:4" ht="27.75" customHeight="1" x14ac:dyDescent="0.25">
      <c r="A1318" s="246" t="s">
        <v>4950</v>
      </c>
      <c r="B1318" s="247" t="s">
        <v>4951</v>
      </c>
      <c r="C1318" s="248">
        <v>12.030120554403911</v>
      </c>
      <c r="D1318" s="248">
        <v>0.49081221011890958</v>
      </c>
    </row>
    <row r="1319" spans="1:4" ht="27.75" customHeight="1" x14ac:dyDescent="0.25">
      <c r="A1319" s="246" t="s">
        <v>4952</v>
      </c>
      <c r="B1319" s="247" t="s">
        <v>4951</v>
      </c>
      <c r="C1319" s="248">
        <v>12.019677741422658</v>
      </c>
      <c r="D1319" s="248">
        <v>0.49081221011890958</v>
      </c>
    </row>
    <row r="1320" spans="1:4" ht="27.75" customHeight="1" x14ac:dyDescent="0.25">
      <c r="A1320" s="246" t="s">
        <v>4952</v>
      </c>
      <c r="B1320" s="247" t="s">
        <v>4951</v>
      </c>
      <c r="C1320" s="248">
        <v>12.019677741422658</v>
      </c>
      <c r="D1320" s="248">
        <v>0.49081221011890958</v>
      </c>
    </row>
    <row r="1321" spans="1:4" ht="27.75" customHeight="1" x14ac:dyDescent="0.25">
      <c r="A1321" s="246" t="s">
        <v>4953</v>
      </c>
      <c r="B1321" s="247" t="s">
        <v>4951</v>
      </c>
      <c r="C1321" s="248">
        <v>1.5037650693004889</v>
      </c>
      <c r="D1321" s="248">
        <v>10.077314526909527</v>
      </c>
    </row>
    <row r="1322" spans="1:4" ht="27.75" customHeight="1" x14ac:dyDescent="0.25">
      <c r="A1322" s="246" t="s">
        <v>4954</v>
      </c>
      <c r="B1322" s="247" t="s">
        <v>4951</v>
      </c>
      <c r="C1322" s="248">
        <v>1.5037650693004889</v>
      </c>
      <c r="D1322" s="248">
        <v>10.077314526909527</v>
      </c>
    </row>
    <row r="1323" spans="1:4" ht="27.75" customHeight="1" x14ac:dyDescent="0.25">
      <c r="A1323" s="246" t="s">
        <v>4955</v>
      </c>
      <c r="B1323" s="247" t="s">
        <v>4956</v>
      </c>
      <c r="C1323" s="248">
        <v>0.77276816061275122</v>
      </c>
      <c r="D1323" s="248">
        <v>7.6232534763149786</v>
      </c>
    </row>
    <row r="1324" spans="1:4" ht="27.75" customHeight="1" x14ac:dyDescent="0.25">
      <c r="A1324" s="246" t="s">
        <v>4957</v>
      </c>
      <c r="B1324" s="247" t="s">
        <v>4958</v>
      </c>
      <c r="C1324" s="248">
        <v>5.2214064906266983E-2</v>
      </c>
      <c r="D1324" s="248">
        <v>11.863035546703857</v>
      </c>
    </row>
    <row r="1325" spans="1:4" ht="27.75" customHeight="1" x14ac:dyDescent="0.25">
      <c r="A1325" s="246" t="s">
        <v>4959</v>
      </c>
      <c r="B1325" s="247" t="s">
        <v>4958</v>
      </c>
      <c r="C1325" s="248">
        <v>21.741936626969569</v>
      </c>
      <c r="D1325" s="248">
        <v>1.5559791342067559</v>
      </c>
    </row>
    <row r="1326" spans="1:4" ht="27.75" customHeight="1" x14ac:dyDescent="0.25">
      <c r="A1326" s="246" t="s">
        <v>4959</v>
      </c>
      <c r="B1326" s="247" t="s">
        <v>4958</v>
      </c>
      <c r="C1326" s="248">
        <v>21.741936626969569</v>
      </c>
      <c r="D1326" s="248">
        <v>1.5559791342067559</v>
      </c>
    </row>
    <row r="1327" spans="1:4" ht="27.75" customHeight="1" x14ac:dyDescent="0.25">
      <c r="A1327" s="246" t="s">
        <v>4960</v>
      </c>
      <c r="B1327" s="247" t="s">
        <v>4958</v>
      </c>
      <c r="C1327" s="248">
        <v>21.741936626969569</v>
      </c>
      <c r="D1327" s="248">
        <v>1.5559791342067559</v>
      </c>
    </row>
    <row r="1328" spans="1:4" ht="27.75" customHeight="1" x14ac:dyDescent="0.25">
      <c r="A1328" s="246" t="s">
        <v>4960</v>
      </c>
      <c r="B1328" s="247" t="s">
        <v>4958</v>
      </c>
      <c r="C1328" s="248">
        <v>21.741936626969569</v>
      </c>
      <c r="D1328" s="248">
        <v>1.5559791342067559</v>
      </c>
    </row>
    <row r="1329" spans="1:4" ht="27.75" customHeight="1" x14ac:dyDescent="0.25">
      <c r="A1329" s="246" t="s">
        <v>4961</v>
      </c>
      <c r="B1329" s="247" t="s">
        <v>4962</v>
      </c>
      <c r="C1329" s="248">
        <v>0.35505564136261547</v>
      </c>
      <c r="D1329" s="248">
        <v>0.92941035533155225</v>
      </c>
    </row>
    <row r="1330" spans="1:4" ht="27.75" customHeight="1" x14ac:dyDescent="0.25">
      <c r="A1330" s="246" t="s">
        <v>4963</v>
      </c>
      <c r="B1330" s="247" t="s">
        <v>4962</v>
      </c>
      <c r="C1330" s="248">
        <v>0.35505564136261547</v>
      </c>
      <c r="D1330" s="248">
        <v>0.92941035533155225</v>
      </c>
    </row>
    <row r="1331" spans="1:4" ht="27.75" customHeight="1" x14ac:dyDescent="0.25">
      <c r="A1331" s="246" t="s">
        <v>4964</v>
      </c>
      <c r="B1331" s="247" t="s">
        <v>4965</v>
      </c>
      <c r="C1331" s="248">
        <v>3.1955007722635389</v>
      </c>
      <c r="D1331" s="248">
        <v>12.322519317879006</v>
      </c>
    </row>
    <row r="1332" spans="1:4" ht="27.75" customHeight="1" x14ac:dyDescent="0.25">
      <c r="A1332" s="246" t="s">
        <v>4966</v>
      </c>
      <c r="B1332" s="247" t="s">
        <v>4967</v>
      </c>
      <c r="C1332" s="248">
        <v>16.301231063736548</v>
      </c>
      <c r="D1332" s="248">
        <v>0.50125502310016301</v>
      </c>
    </row>
    <row r="1333" spans="1:4" ht="27.75" customHeight="1" x14ac:dyDescent="0.25">
      <c r="A1333" s="246" t="s">
        <v>4966</v>
      </c>
      <c r="B1333" s="247" t="s">
        <v>4967</v>
      </c>
      <c r="C1333" s="248">
        <v>16.301231063736548</v>
      </c>
      <c r="D1333" s="248">
        <v>0.50125502310016301</v>
      </c>
    </row>
    <row r="1334" spans="1:4" ht="27.75" customHeight="1" x14ac:dyDescent="0.25">
      <c r="A1334" s="246" t="s">
        <v>4968</v>
      </c>
      <c r="B1334" s="247" t="s">
        <v>4969</v>
      </c>
      <c r="C1334" s="248">
        <v>-5.2214064906266983E-2</v>
      </c>
      <c r="D1334" s="248">
        <v>1.7752782068130772</v>
      </c>
    </row>
    <row r="1335" spans="1:4" ht="27.75" customHeight="1" x14ac:dyDescent="0.25">
      <c r="A1335" s="246" t="s">
        <v>4968</v>
      </c>
      <c r="B1335" s="247" t="s">
        <v>4969</v>
      </c>
      <c r="C1335" s="248">
        <v>-5.2214064906266983E-2</v>
      </c>
      <c r="D1335" s="248">
        <v>1.7752782068130772</v>
      </c>
    </row>
    <row r="1336" spans="1:4" ht="27.75" customHeight="1" x14ac:dyDescent="0.25">
      <c r="A1336" s="246" t="s">
        <v>4970</v>
      </c>
      <c r="B1336" s="247" t="s">
        <v>4969</v>
      </c>
      <c r="C1336" s="248">
        <v>9.2627751143717614</v>
      </c>
      <c r="D1336" s="248">
        <v>8.1036228734526343</v>
      </c>
    </row>
    <row r="1337" spans="1:4" ht="27.75" customHeight="1" x14ac:dyDescent="0.25">
      <c r="A1337" s="246" t="s">
        <v>4970</v>
      </c>
      <c r="B1337" s="247" t="s">
        <v>4969</v>
      </c>
      <c r="C1337" s="248">
        <v>9.2627751143717614</v>
      </c>
      <c r="D1337" s="248">
        <v>8.1036228734526343</v>
      </c>
    </row>
    <row r="1338" spans="1:4" ht="27.75" customHeight="1" x14ac:dyDescent="0.25">
      <c r="A1338" s="246" t="s">
        <v>4971</v>
      </c>
      <c r="B1338" s="247" t="s">
        <v>4972</v>
      </c>
      <c r="C1338" s="248">
        <v>3.0075301386009778</v>
      </c>
      <c r="D1338" s="248">
        <v>20.708098141825481</v>
      </c>
    </row>
    <row r="1339" spans="1:4" ht="27.75" customHeight="1" x14ac:dyDescent="0.25">
      <c r="A1339" s="246" t="s">
        <v>4973</v>
      </c>
      <c r="B1339" s="247" t="s">
        <v>4972</v>
      </c>
      <c r="C1339" s="248">
        <v>3.0075301386009778</v>
      </c>
      <c r="D1339" s="248">
        <v>20.708098141825481</v>
      </c>
    </row>
    <row r="1340" spans="1:4" ht="27.75" customHeight="1" x14ac:dyDescent="0.25">
      <c r="A1340" s="246" t="s">
        <v>4974</v>
      </c>
      <c r="B1340" s="247" t="s">
        <v>4972</v>
      </c>
      <c r="C1340" s="248">
        <v>13.857612826123255</v>
      </c>
      <c r="D1340" s="248">
        <v>6.9653562584960147</v>
      </c>
    </row>
    <row r="1341" spans="1:4" ht="27.75" customHeight="1" x14ac:dyDescent="0.25">
      <c r="A1341" s="246" t="s">
        <v>4974</v>
      </c>
      <c r="B1341" s="247" t="s">
        <v>4972</v>
      </c>
      <c r="C1341" s="248">
        <v>13.857612826123255</v>
      </c>
      <c r="D1341" s="248">
        <v>6.9653562584960147</v>
      </c>
    </row>
    <row r="1342" spans="1:4" ht="27.75" customHeight="1" x14ac:dyDescent="0.25">
      <c r="A1342" s="246" t="s">
        <v>4975</v>
      </c>
      <c r="B1342" s="247" t="s">
        <v>4972</v>
      </c>
      <c r="C1342" s="248">
        <v>13.857612826123255</v>
      </c>
      <c r="D1342" s="248">
        <v>6.9653562584960147</v>
      </c>
    </row>
    <row r="1343" spans="1:4" ht="27.75" customHeight="1" x14ac:dyDescent="0.25">
      <c r="A1343" s="246" t="s">
        <v>4975</v>
      </c>
      <c r="B1343" s="247" t="s">
        <v>4972</v>
      </c>
      <c r="C1343" s="248">
        <v>13.857612826123255</v>
      </c>
      <c r="D1343" s="248">
        <v>6.9653562584960147</v>
      </c>
    </row>
    <row r="1344" spans="1:4" ht="27.75" customHeight="1" x14ac:dyDescent="0.25">
      <c r="A1344" s="246" t="s">
        <v>4976</v>
      </c>
      <c r="B1344" s="247" t="s">
        <v>4977</v>
      </c>
      <c r="C1344" s="248">
        <v>9.4820741869780836</v>
      </c>
      <c r="D1344" s="248">
        <v>6.2656877887520376E-2</v>
      </c>
    </row>
    <row r="1345" spans="1:4" ht="27.75" customHeight="1" x14ac:dyDescent="0.25">
      <c r="A1345" s="246" t="s">
        <v>4976</v>
      </c>
      <c r="B1345" s="247" t="s">
        <v>4977</v>
      </c>
      <c r="C1345" s="248">
        <v>9.4820741869780836</v>
      </c>
      <c r="D1345" s="248">
        <v>6.2656877887520376E-2</v>
      </c>
    </row>
    <row r="1346" spans="1:4" ht="27.75" customHeight="1" x14ac:dyDescent="0.25">
      <c r="A1346" s="246" t="s">
        <v>4978</v>
      </c>
      <c r="B1346" s="247" t="s">
        <v>4977</v>
      </c>
      <c r="C1346" s="248">
        <v>9.4820741869780836</v>
      </c>
      <c r="D1346" s="248">
        <v>6.2656877887520376E-2</v>
      </c>
    </row>
    <row r="1347" spans="1:4" ht="27.75" customHeight="1" x14ac:dyDescent="0.25">
      <c r="A1347" s="246" t="s">
        <v>4978</v>
      </c>
      <c r="B1347" s="247" t="s">
        <v>4977</v>
      </c>
      <c r="C1347" s="248">
        <v>9.4820741869780836</v>
      </c>
      <c r="D1347" s="248">
        <v>6.2656877887520376E-2</v>
      </c>
    </row>
    <row r="1348" spans="1:4" ht="27.75" customHeight="1" x14ac:dyDescent="0.25">
      <c r="A1348" s="246" t="s">
        <v>4979</v>
      </c>
      <c r="B1348" s="247" t="s">
        <v>4977</v>
      </c>
      <c r="C1348" s="248">
        <v>9.3880888701468024</v>
      </c>
      <c r="D1348" s="248">
        <v>5.2214064906266983E-2</v>
      </c>
    </row>
    <row r="1349" spans="1:4" ht="27.75" customHeight="1" x14ac:dyDescent="0.25">
      <c r="A1349" s="246" t="s">
        <v>4979</v>
      </c>
      <c r="B1349" s="247" t="s">
        <v>4977</v>
      </c>
      <c r="C1349" s="248">
        <v>9.3880888701468024</v>
      </c>
      <c r="D1349" s="248">
        <v>5.2214064906266983E-2</v>
      </c>
    </row>
    <row r="1350" spans="1:4" ht="27.75" customHeight="1" x14ac:dyDescent="0.25">
      <c r="A1350" s="246" t="s">
        <v>4980</v>
      </c>
      <c r="B1350" s="247" t="s">
        <v>4977</v>
      </c>
      <c r="C1350" s="248">
        <v>7.309969086877377E-2</v>
      </c>
      <c r="D1350" s="248">
        <v>3.6027704785324217</v>
      </c>
    </row>
    <row r="1351" spans="1:4" ht="27.75" customHeight="1" x14ac:dyDescent="0.25">
      <c r="A1351" s="246" t="s">
        <v>4981</v>
      </c>
      <c r="B1351" s="247" t="s">
        <v>4977</v>
      </c>
      <c r="C1351" s="248">
        <v>7.309969086877377E-2</v>
      </c>
      <c r="D1351" s="248">
        <v>3.6027704785324217</v>
      </c>
    </row>
    <row r="1352" spans="1:4" ht="27.75" customHeight="1" x14ac:dyDescent="0.25">
      <c r="A1352" s="246" t="s">
        <v>4982</v>
      </c>
      <c r="B1352" s="247" t="s">
        <v>4983</v>
      </c>
      <c r="C1352" s="248">
        <v>1.796163832775584</v>
      </c>
      <c r="D1352" s="248">
        <v>8.2707078811526884</v>
      </c>
    </row>
    <row r="1353" spans="1:4" ht="27.75" customHeight="1" x14ac:dyDescent="0.25">
      <c r="A1353" s="246" t="s">
        <v>4984</v>
      </c>
      <c r="B1353" s="247" t="s">
        <v>4983</v>
      </c>
      <c r="C1353" s="248">
        <v>1.796163832775584</v>
      </c>
      <c r="D1353" s="248">
        <v>8.2707078811526884</v>
      </c>
    </row>
    <row r="1354" spans="1:4" ht="27.75" customHeight="1" x14ac:dyDescent="0.25">
      <c r="A1354" s="246" t="s">
        <v>4985</v>
      </c>
      <c r="B1354" s="247" t="s">
        <v>4983</v>
      </c>
      <c r="C1354" s="248">
        <v>2.2034335390444664</v>
      </c>
      <c r="D1354" s="248">
        <v>5.3258346204392311</v>
      </c>
    </row>
    <row r="1355" spans="1:4" ht="27.75" customHeight="1" x14ac:dyDescent="0.25">
      <c r="A1355" s="246" t="s">
        <v>4985</v>
      </c>
      <c r="B1355" s="247" t="s">
        <v>4983</v>
      </c>
      <c r="C1355" s="248">
        <v>2.2034335390444664</v>
      </c>
      <c r="D1355" s="248">
        <v>5.3258346204392311</v>
      </c>
    </row>
    <row r="1356" spans="1:4" ht="27.75" customHeight="1" x14ac:dyDescent="0.25">
      <c r="A1356" s="246" t="s">
        <v>4986</v>
      </c>
      <c r="B1356" s="247" t="s">
        <v>4983</v>
      </c>
      <c r="C1356" s="248">
        <v>2.2034335390444664</v>
      </c>
      <c r="D1356" s="248">
        <v>5.3258346204392311</v>
      </c>
    </row>
    <row r="1357" spans="1:4" ht="27.75" customHeight="1" x14ac:dyDescent="0.25">
      <c r="A1357" s="246" t="s">
        <v>4986</v>
      </c>
      <c r="B1357" s="247" t="s">
        <v>4983</v>
      </c>
      <c r="C1357" s="248">
        <v>2.2034335390444664</v>
      </c>
      <c r="D1357" s="248">
        <v>5.3258346204392311</v>
      </c>
    </row>
    <row r="1358" spans="1:4" ht="27.75" customHeight="1" x14ac:dyDescent="0.25">
      <c r="A1358" s="246" t="s">
        <v>4987</v>
      </c>
      <c r="B1358" s="247" t="s">
        <v>4988</v>
      </c>
      <c r="C1358" s="248">
        <v>4.4381955170326934</v>
      </c>
      <c r="D1358" s="248">
        <v>10.171299843740808</v>
      </c>
    </row>
    <row r="1359" spans="1:4" ht="27.75" customHeight="1" x14ac:dyDescent="0.25">
      <c r="A1359" s="246" t="s">
        <v>4987</v>
      </c>
      <c r="B1359" s="247" t="s">
        <v>4988</v>
      </c>
      <c r="C1359" s="248">
        <v>4.4381955170326934</v>
      </c>
      <c r="D1359" s="248">
        <v>10.171299843740808</v>
      </c>
    </row>
    <row r="1360" spans="1:4" ht="27.75" customHeight="1" x14ac:dyDescent="0.25">
      <c r="A1360" s="246" t="s">
        <v>4989</v>
      </c>
      <c r="B1360" s="247" t="s">
        <v>4988</v>
      </c>
      <c r="C1360" s="248">
        <v>4.4381955170326934</v>
      </c>
      <c r="D1360" s="248">
        <v>10.171299843740808</v>
      </c>
    </row>
    <row r="1361" spans="1:4" ht="27.75" customHeight="1" x14ac:dyDescent="0.25">
      <c r="A1361" s="246" t="s">
        <v>4989</v>
      </c>
      <c r="B1361" s="247" t="s">
        <v>4988</v>
      </c>
      <c r="C1361" s="248">
        <v>4.4381955170326934</v>
      </c>
      <c r="D1361" s="248">
        <v>10.171299843740808</v>
      </c>
    </row>
    <row r="1362" spans="1:4" ht="27.75" customHeight="1" x14ac:dyDescent="0.25">
      <c r="A1362" s="246" t="s">
        <v>4990</v>
      </c>
      <c r="B1362" s="247" t="s">
        <v>4988</v>
      </c>
      <c r="C1362" s="248">
        <v>1.8797063366256113</v>
      </c>
      <c r="D1362" s="248">
        <v>10.609897988953449</v>
      </c>
    </row>
    <row r="1363" spans="1:4" ht="27.75" customHeight="1" x14ac:dyDescent="0.25">
      <c r="A1363" s="246" t="s">
        <v>4991</v>
      </c>
      <c r="B1363" s="247" t="s">
        <v>4988</v>
      </c>
      <c r="C1363" s="248">
        <v>1.8797063366256113</v>
      </c>
      <c r="D1363" s="248">
        <v>10.609897988953449</v>
      </c>
    </row>
    <row r="1364" spans="1:4" ht="27.75" customHeight="1" x14ac:dyDescent="0.25">
      <c r="A1364" s="246" t="s">
        <v>4992</v>
      </c>
      <c r="B1364" s="247" t="s">
        <v>4993</v>
      </c>
      <c r="C1364" s="248">
        <v>9.3985316831280558E-2</v>
      </c>
      <c r="D1364" s="248">
        <v>1.0442812981253395E-2</v>
      </c>
    </row>
    <row r="1365" spans="1:4" ht="27.75" customHeight="1" x14ac:dyDescent="0.25">
      <c r="A1365" s="246" t="s">
        <v>4994</v>
      </c>
      <c r="B1365" s="247" t="s">
        <v>4993</v>
      </c>
      <c r="C1365" s="248">
        <v>9.3985316831280558E-2</v>
      </c>
      <c r="D1365" s="248">
        <v>1.0442812981253395E-2</v>
      </c>
    </row>
    <row r="1366" spans="1:4" ht="27.75" customHeight="1" x14ac:dyDescent="0.25">
      <c r="A1366" s="246" t="s">
        <v>4995</v>
      </c>
      <c r="B1366" s="247" t="s">
        <v>4996</v>
      </c>
      <c r="C1366" s="248">
        <v>4.7305942805077885</v>
      </c>
      <c r="D1366" s="248">
        <v>0.81453941253776485</v>
      </c>
    </row>
    <row r="1367" spans="1:4" ht="27.75" customHeight="1" x14ac:dyDescent="0.25">
      <c r="A1367" s="246" t="s">
        <v>4997</v>
      </c>
      <c r="B1367" s="247" t="s">
        <v>4998</v>
      </c>
      <c r="C1367" s="248">
        <v>5.7331043267081139</v>
      </c>
      <c r="D1367" s="248">
        <v>-5.2214064906266983E-2</v>
      </c>
    </row>
    <row r="1368" spans="1:4" ht="27.75" customHeight="1" x14ac:dyDescent="0.25">
      <c r="A1368" s="246" t="s">
        <v>4997</v>
      </c>
      <c r="B1368" s="247" t="s">
        <v>4998</v>
      </c>
      <c r="C1368" s="248">
        <v>5.7331043267081139</v>
      </c>
      <c r="D1368" s="248">
        <v>-5.2214064906266983E-2</v>
      </c>
    </row>
    <row r="1369" spans="1:4" ht="27.75" customHeight="1" x14ac:dyDescent="0.25">
      <c r="A1369" s="246" t="s">
        <v>4999</v>
      </c>
      <c r="B1369" s="247" t="s">
        <v>4998</v>
      </c>
      <c r="C1369" s="248">
        <v>5.7331043267081139</v>
      </c>
      <c r="D1369" s="248">
        <v>-5.2214064906266983E-2</v>
      </c>
    </row>
    <row r="1370" spans="1:4" ht="27.75" customHeight="1" x14ac:dyDescent="0.25">
      <c r="A1370" s="246" t="s">
        <v>4999</v>
      </c>
      <c r="B1370" s="247" t="s">
        <v>4998</v>
      </c>
      <c r="C1370" s="248">
        <v>5.7331043267081139</v>
      </c>
      <c r="D1370" s="248">
        <v>-5.2214064906266983E-2</v>
      </c>
    </row>
    <row r="1371" spans="1:4" ht="27.75" customHeight="1" x14ac:dyDescent="0.25">
      <c r="A1371" s="246" t="s">
        <v>5000</v>
      </c>
      <c r="B1371" s="247" t="s">
        <v>4998</v>
      </c>
      <c r="C1371" s="248">
        <v>1.3680085005441949</v>
      </c>
      <c r="D1371" s="248">
        <v>6.2239165368270237</v>
      </c>
    </row>
    <row r="1372" spans="1:4" ht="27.75" customHeight="1" x14ac:dyDescent="0.25">
      <c r="A1372" s="246" t="s">
        <v>5001</v>
      </c>
      <c r="B1372" s="247" t="s">
        <v>4998</v>
      </c>
      <c r="C1372" s="248">
        <v>1.3680085005441949</v>
      </c>
      <c r="D1372" s="248">
        <v>6.2239165368270237</v>
      </c>
    </row>
    <row r="1373" spans="1:4" ht="27.75" customHeight="1" x14ac:dyDescent="0.25">
      <c r="A1373" s="246" t="s">
        <v>5002</v>
      </c>
      <c r="B1373" s="247" t="s">
        <v>5003</v>
      </c>
      <c r="C1373" s="248">
        <v>7.9783091176775933</v>
      </c>
      <c r="D1373" s="248">
        <v>4.9185649141703491</v>
      </c>
    </row>
    <row r="1374" spans="1:4" ht="27.75" customHeight="1" x14ac:dyDescent="0.25">
      <c r="A1374" s="246" t="s">
        <v>5004</v>
      </c>
      <c r="B1374" s="247" t="s">
        <v>5003</v>
      </c>
      <c r="C1374" s="248">
        <v>7.9783091176775933</v>
      </c>
      <c r="D1374" s="248">
        <v>4.9185649141703491</v>
      </c>
    </row>
    <row r="1375" spans="1:4" ht="27.75" customHeight="1" x14ac:dyDescent="0.25">
      <c r="A1375" s="246" t="s">
        <v>5005</v>
      </c>
      <c r="B1375" s="247" t="s">
        <v>5006</v>
      </c>
      <c r="C1375" s="248">
        <v>6.0881599680707295</v>
      </c>
      <c r="D1375" s="248">
        <v>1.0129528591815793</v>
      </c>
    </row>
    <row r="1376" spans="1:4" ht="27.75" customHeight="1" x14ac:dyDescent="0.25">
      <c r="A1376" s="246" t="s">
        <v>5007</v>
      </c>
      <c r="B1376" s="247" t="s">
        <v>5008</v>
      </c>
      <c r="C1376" s="248">
        <v>6.2239165368270237</v>
      </c>
      <c r="D1376" s="248">
        <v>1.002510046200326</v>
      </c>
    </row>
    <row r="1377" spans="1:4" ht="27.75" customHeight="1" x14ac:dyDescent="0.25">
      <c r="A1377" s="246" t="s">
        <v>5009</v>
      </c>
      <c r="B1377" s="247" t="s">
        <v>5010</v>
      </c>
      <c r="C1377" s="248">
        <v>0</v>
      </c>
      <c r="D1377" s="248">
        <v>0</v>
      </c>
    </row>
    <row r="1378" spans="1:4" ht="27.75" customHeight="1" x14ac:dyDescent="0.25">
      <c r="A1378" s="246" t="s">
        <v>5009</v>
      </c>
      <c r="B1378" s="247" t="s">
        <v>5010</v>
      </c>
      <c r="C1378" s="248">
        <v>0</v>
      </c>
      <c r="D1378" s="248">
        <v>0</v>
      </c>
    </row>
    <row r="1379" spans="1:4" ht="27.75" customHeight="1" x14ac:dyDescent="0.25">
      <c r="A1379" s="246" t="s">
        <v>5009</v>
      </c>
      <c r="B1379" s="247" t="s">
        <v>5010</v>
      </c>
      <c r="C1379" s="248">
        <v>0</v>
      </c>
      <c r="D1379" s="248">
        <v>0</v>
      </c>
    </row>
    <row r="1380" spans="1:4" ht="27.75" customHeight="1" x14ac:dyDescent="0.25">
      <c r="A1380" s="246" t="s">
        <v>5011</v>
      </c>
      <c r="B1380" s="247" t="s">
        <v>5010</v>
      </c>
      <c r="C1380" s="248">
        <v>0</v>
      </c>
      <c r="D1380" s="248">
        <v>0</v>
      </c>
    </row>
    <row r="1381" spans="1:4" ht="27.75" customHeight="1" x14ac:dyDescent="0.25">
      <c r="A1381" s="246" t="s">
        <v>5011</v>
      </c>
      <c r="B1381" s="247" t="s">
        <v>5010</v>
      </c>
      <c r="C1381" s="248">
        <v>0</v>
      </c>
      <c r="D1381" s="248">
        <v>0</v>
      </c>
    </row>
    <row r="1382" spans="1:4" ht="27.75" customHeight="1" x14ac:dyDescent="0.25">
      <c r="A1382" s="246" t="s">
        <v>5011</v>
      </c>
      <c r="B1382" s="247" t="s">
        <v>5010</v>
      </c>
      <c r="C1382" s="248">
        <v>0</v>
      </c>
      <c r="D1382" s="248">
        <v>0</v>
      </c>
    </row>
    <row r="1383" spans="1:4" ht="27.75" customHeight="1" x14ac:dyDescent="0.25">
      <c r="A1383" s="246" t="s">
        <v>5012</v>
      </c>
      <c r="B1383" s="247" t="s">
        <v>5010</v>
      </c>
      <c r="C1383" s="248">
        <v>0</v>
      </c>
      <c r="D1383" s="248">
        <v>0</v>
      </c>
    </row>
    <row r="1384" spans="1:4" ht="27.75" customHeight="1" x14ac:dyDescent="0.25">
      <c r="A1384" s="246" t="s">
        <v>5013</v>
      </c>
      <c r="B1384" s="247" t="s">
        <v>5010</v>
      </c>
      <c r="C1384" s="248">
        <v>0</v>
      </c>
      <c r="D1384" s="248">
        <v>0</v>
      </c>
    </row>
    <row r="1385" spans="1:4" ht="27.75" customHeight="1" x14ac:dyDescent="0.25">
      <c r="A1385" s="246" t="s">
        <v>5013</v>
      </c>
      <c r="B1385" s="247" t="s">
        <v>5010</v>
      </c>
      <c r="C1385" s="248">
        <v>0</v>
      </c>
      <c r="D1385" s="248">
        <v>0</v>
      </c>
    </row>
    <row r="1386" spans="1:4" ht="27.75" customHeight="1" x14ac:dyDescent="0.25">
      <c r="A1386" s="246" t="s">
        <v>5014</v>
      </c>
      <c r="B1386" s="247" t="s">
        <v>5010</v>
      </c>
      <c r="C1386" s="248">
        <v>0</v>
      </c>
      <c r="D1386" s="248">
        <v>0</v>
      </c>
    </row>
    <row r="1387" spans="1:4" ht="27.75" customHeight="1" x14ac:dyDescent="0.25">
      <c r="A1387" s="246" t="s">
        <v>5014</v>
      </c>
      <c r="B1387" s="247" t="s">
        <v>5010</v>
      </c>
      <c r="C1387" s="248">
        <v>0</v>
      </c>
      <c r="D1387" s="248">
        <v>0</v>
      </c>
    </row>
    <row r="1388" spans="1:4" ht="27.75" customHeight="1" x14ac:dyDescent="0.25">
      <c r="A1388" s="246" t="s">
        <v>5015</v>
      </c>
      <c r="B1388" s="247" t="s">
        <v>5010</v>
      </c>
      <c r="C1388" s="248">
        <v>0</v>
      </c>
      <c r="D1388" s="248">
        <v>0</v>
      </c>
    </row>
    <row r="1389" spans="1:4" ht="27.75" customHeight="1" x14ac:dyDescent="0.25">
      <c r="A1389" s="246" t="s">
        <v>5015</v>
      </c>
      <c r="B1389" s="247" t="s">
        <v>5010</v>
      </c>
      <c r="C1389" s="248">
        <v>0</v>
      </c>
      <c r="D1389" s="248">
        <v>0</v>
      </c>
    </row>
    <row r="1390" spans="1:4" ht="27.75" customHeight="1" x14ac:dyDescent="0.25">
      <c r="A1390" s="246" t="s">
        <v>5016</v>
      </c>
      <c r="B1390" s="247" t="s">
        <v>5010</v>
      </c>
      <c r="C1390" s="248">
        <v>0</v>
      </c>
      <c r="D1390" s="248">
        <v>0</v>
      </c>
    </row>
    <row r="1391" spans="1:4" ht="27.75" customHeight="1" x14ac:dyDescent="0.25">
      <c r="A1391" s="246" t="s">
        <v>5016</v>
      </c>
      <c r="B1391" s="247" t="s">
        <v>5010</v>
      </c>
      <c r="C1391" s="248">
        <v>0</v>
      </c>
      <c r="D1391" s="248">
        <v>0</v>
      </c>
    </row>
    <row r="1392" spans="1:4" ht="27.75" customHeight="1" x14ac:dyDescent="0.25">
      <c r="A1392" s="246" t="s">
        <v>5017</v>
      </c>
      <c r="B1392" s="247" t="s">
        <v>5010</v>
      </c>
      <c r="C1392" s="248">
        <v>0</v>
      </c>
      <c r="D1392" s="248">
        <v>0</v>
      </c>
    </row>
    <row r="1393" spans="1:4" ht="27.75" customHeight="1" x14ac:dyDescent="0.25">
      <c r="A1393" s="246" t="s">
        <v>5017</v>
      </c>
      <c r="B1393" s="247" t="s">
        <v>5010</v>
      </c>
      <c r="C1393" s="248">
        <v>0</v>
      </c>
      <c r="D1393" s="248">
        <v>0</v>
      </c>
    </row>
    <row r="1394" spans="1:4" ht="27.75" customHeight="1" x14ac:dyDescent="0.25">
      <c r="A1394" s="246" t="s">
        <v>5018</v>
      </c>
      <c r="B1394" s="247" t="s">
        <v>5010</v>
      </c>
      <c r="C1394" s="248">
        <v>0</v>
      </c>
      <c r="D1394" s="248">
        <v>0</v>
      </c>
    </row>
    <row r="1395" spans="1:4" ht="27.75" customHeight="1" x14ac:dyDescent="0.25">
      <c r="A1395" s="246" t="s">
        <v>5018</v>
      </c>
      <c r="B1395" s="247" t="s">
        <v>5010</v>
      </c>
      <c r="C1395" s="248">
        <v>0</v>
      </c>
      <c r="D1395" s="248">
        <v>0</v>
      </c>
    </row>
    <row r="1396" spans="1:4" ht="27.75" customHeight="1" x14ac:dyDescent="0.25">
      <c r="A1396" s="246" t="s">
        <v>5019</v>
      </c>
      <c r="B1396" s="247" t="s">
        <v>5020</v>
      </c>
      <c r="C1396" s="248">
        <v>6.6834003080021738</v>
      </c>
      <c r="D1396" s="248">
        <v>3.7280842343074618</v>
      </c>
    </row>
    <row r="1397" spans="1:4" ht="27.75" customHeight="1" x14ac:dyDescent="0.25">
      <c r="A1397" s="246" t="s">
        <v>5021</v>
      </c>
      <c r="B1397" s="247" t="s">
        <v>5020</v>
      </c>
      <c r="C1397" s="248">
        <v>6.6834003080021738</v>
      </c>
      <c r="D1397" s="248">
        <v>3.7280842343074618</v>
      </c>
    </row>
    <row r="1398" spans="1:4" ht="27.75" customHeight="1" x14ac:dyDescent="0.25">
      <c r="A1398" s="246" t="s">
        <v>5022</v>
      </c>
      <c r="B1398" s="247" t="s">
        <v>5020</v>
      </c>
      <c r="C1398" s="248">
        <v>3.5609992266074082</v>
      </c>
      <c r="D1398" s="248">
        <v>-5.2214064906266983E-2</v>
      </c>
    </row>
    <row r="1399" spans="1:4" ht="27.75" customHeight="1" x14ac:dyDescent="0.25">
      <c r="A1399" s="246" t="s">
        <v>5022</v>
      </c>
      <c r="B1399" s="247" t="s">
        <v>5020</v>
      </c>
      <c r="C1399" s="248">
        <v>3.5609992266074082</v>
      </c>
      <c r="D1399" s="248">
        <v>-5.2214064906266983E-2</v>
      </c>
    </row>
    <row r="1400" spans="1:4" ht="27.75" customHeight="1" x14ac:dyDescent="0.25">
      <c r="A1400" s="246" t="s">
        <v>5023</v>
      </c>
      <c r="B1400" s="247" t="s">
        <v>5020</v>
      </c>
      <c r="C1400" s="248">
        <v>3.5609992266074082</v>
      </c>
      <c r="D1400" s="248">
        <v>-5.2214064906266983E-2</v>
      </c>
    </row>
    <row r="1401" spans="1:4" ht="27.75" customHeight="1" x14ac:dyDescent="0.25">
      <c r="A1401" s="246" t="s">
        <v>5023</v>
      </c>
      <c r="B1401" s="247" t="s">
        <v>5020</v>
      </c>
      <c r="C1401" s="248">
        <v>3.5609992266074082</v>
      </c>
      <c r="D1401" s="248">
        <v>-5.2214064906266983E-2</v>
      </c>
    </row>
    <row r="1402" spans="1:4" ht="27.75" customHeight="1" x14ac:dyDescent="0.25">
      <c r="A1402" s="246" t="s">
        <v>5024</v>
      </c>
      <c r="B1402" s="247" t="s">
        <v>5025</v>
      </c>
      <c r="C1402" s="248">
        <v>1.10693817601286</v>
      </c>
      <c r="D1402" s="248">
        <v>0.59524033993144354</v>
      </c>
    </row>
    <row r="1403" spans="1:4" ht="27.75" customHeight="1" x14ac:dyDescent="0.25">
      <c r="A1403" s="246" t="s">
        <v>5024</v>
      </c>
      <c r="B1403" s="247" t="s">
        <v>5025</v>
      </c>
      <c r="C1403" s="248">
        <v>1.10693817601286</v>
      </c>
      <c r="D1403" s="248">
        <v>0.59524033993144354</v>
      </c>
    </row>
    <row r="1404" spans="1:4" ht="27.75" customHeight="1" x14ac:dyDescent="0.25">
      <c r="A1404" s="246" t="s">
        <v>5026</v>
      </c>
      <c r="B1404" s="247" t="s">
        <v>5025</v>
      </c>
      <c r="C1404" s="248">
        <v>1.10693817601286</v>
      </c>
      <c r="D1404" s="248">
        <v>0.58479752695019016</v>
      </c>
    </row>
    <row r="1405" spans="1:4" ht="27.75" customHeight="1" x14ac:dyDescent="0.25">
      <c r="A1405" s="246" t="s">
        <v>5026</v>
      </c>
      <c r="B1405" s="247" t="s">
        <v>5025</v>
      </c>
      <c r="C1405" s="248">
        <v>1.10693817601286</v>
      </c>
      <c r="D1405" s="248">
        <v>0.58479752695019016</v>
      </c>
    </row>
    <row r="1406" spans="1:4" ht="27.75" customHeight="1" x14ac:dyDescent="0.25">
      <c r="A1406" s="246" t="s">
        <v>5027</v>
      </c>
      <c r="B1406" s="247" t="s">
        <v>5028</v>
      </c>
      <c r="C1406" s="248">
        <v>1.5246506952629957</v>
      </c>
      <c r="D1406" s="248">
        <v>7.9678663046963409</v>
      </c>
    </row>
    <row r="1407" spans="1:4" ht="27.75" customHeight="1" x14ac:dyDescent="0.25">
      <c r="A1407" s="246" t="s">
        <v>5029</v>
      </c>
      <c r="B1407" s="247" t="s">
        <v>5028</v>
      </c>
      <c r="C1407" s="248">
        <v>1.5246506952629957</v>
      </c>
      <c r="D1407" s="248">
        <v>7.9678663046963409</v>
      </c>
    </row>
    <row r="1408" spans="1:4" ht="27.75" customHeight="1" x14ac:dyDescent="0.25">
      <c r="A1408" s="246" t="s">
        <v>5030</v>
      </c>
      <c r="B1408" s="247" t="s">
        <v>5028</v>
      </c>
      <c r="C1408" s="248" t="e">
        <v>#N/A</v>
      </c>
      <c r="D1408" s="248" t="e">
        <v>#N/A</v>
      </c>
    </row>
    <row r="1409" spans="1:4" ht="27.75" customHeight="1" x14ac:dyDescent="0.25">
      <c r="A1409" s="246" t="s">
        <v>5030</v>
      </c>
      <c r="B1409" s="247" t="s">
        <v>5028</v>
      </c>
      <c r="C1409" s="248" t="e">
        <v>#N/A</v>
      </c>
      <c r="D1409" s="248" t="e">
        <v>#N/A</v>
      </c>
    </row>
    <row r="1410" spans="1:4" ht="27.75" customHeight="1" x14ac:dyDescent="0.25">
      <c r="A1410" s="246" t="s">
        <v>5031</v>
      </c>
      <c r="B1410" s="247" t="s">
        <v>5028</v>
      </c>
      <c r="C1410" s="248" t="e">
        <v>#N/A</v>
      </c>
      <c r="D1410" s="248" t="e">
        <v>#N/A</v>
      </c>
    </row>
    <row r="1411" spans="1:4" ht="27.75" customHeight="1" x14ac:dyDescent="0.25">
      <c r="A1411" s="246" t="s">
        <v>5031</v>
      </c>
      <c r="B1411" s="247" t="s">
        <v>5028</v>
      </c>
      <c r="C1411" s="248" t="e">
        <v>#N/A</v>
      </c>
      <c r="D1411" s="248" t="e">
        <v>#N/A</v>
      </c>
    </row>
    <row r="1412" spans="1:4" ht="27.75" customHeight="1" x14ac:dyDescent="0.25">
      <c r="A1412" s="246" t="s">
        <v>5032</v>
      </c>
      <c r="B1412" s="247" t="s">
        <v>5028</v>
      </c>
      <c r="C1412" s="248" t="e">
        <v>#N/A</v>
      </c>
      <c r="D1412" s="248" t="e">
        <v>#N/A</v>
      </c>
    </row>
    <row r="1413" spans="1:4" ht="27.75" customHeight="1" x14ac:dyDescent="0.25">
      <c r="A1413" s="246" t="s">
        <v>5032</v>
      </c>
      <c r="B1413" s="247" t="s">
        <v>5028</v>
      </c>
      <c r="C1413" s="248" t="e">
        <v>#N/A</v>
      </c>
      <c r="D1413" s="248" t="e">
        <v>#N/A</v>
      </c>
    </row>
    <row r="1414" spans="1:4" ht="27.75" customHeight="1" x14ac:dyDescent="0.25">
      <c r="A1414" s="246" t="s">
        <v>5033</v>
      </c>
      <c r="B1414" s="247" t="s">
        <v>5028</v>
      </c>
      <c r="C1414" s="248" t="e">
        <v>#N/A</v>
      </c>
      <c r="D1414" s="248" t="e">
        <v>#N/A</v>
      </c>
    </row>
    <row r="1415" spans="1:4" ht="27.75" customHeight="1" x14ac:dyDescent="0.25">
      <c r="A1415" s="246" t="s">
        <v>5033</v>
      </c>
      <c r="B1415" s="247" t="s">
        <v>5028</v>
      </c>
      <c r="C1415" s="248" t="e">
        <v>#N/A</v>
      </c>
      <c r="D1415" s="248" t="e">
        <v>#N/A</v>
      </c>
    </row>
    <row r="1416" spans="1:4" ht="27.75" customHeight="1" x14ac:dyDescent="0.25">
      <c r="A1416" s="246" t="s">
        <v>5034</v>
      </c>
      <c r="B1416" s="247" t="s">
        <v>5028</v>
      </c>
      <c r="C1416" s="248">
        <v>10.996282069259825</v>
      </c>
      <c r="D1416" s="248">
        <v>4.0100401848013041</v>
      </c>
    </row>
    <row r="1417" spans="1:4" ht="27.75" customHeight="1" x14ac:dyDescent="0.25">
      <c r="A1417" s="246" t="s">
        <v>5034</v>
      </c>
      <c r="B1417" s="247" t="s">
        <v>5028</v>
      </c>
      <c r="C1417" s="248">
        <v>10.996282069259825</v>
      </c>
      <c r="D1417" s="248">
        <v>4.0100401848013041</v>
      </c>
    </row>
    <row r="1418" spans="1:4" ht="27.75" customHeight="1" x14ac:dyDescent="0.25">
      <c r="A1418" s="246" t="s">
        <v>5035</v>
      </c>
      <c r="B1418" s="247" t="s">
        <v>5028</v>
      </c>
      <c r="C1418" s="248">
        <v>10.996282069259825</v>
      </c>
      <c r="D1418" s="248">
        <v>4.0100401848013041</v>
      </c>
    </row>
    <row r="1419" spans="1:4" ht="27.75" customHeight="1" x14ac:dyDescent="0.25">
      <c r="A1419" s="246" t="s">
        <v>5035</v>
      </c>
      <c r="B1419" s="247" t="s">
        <v>5028</v>
      </c>
      <c r="C1419" s="248">
        <v>10.996282069259825</v>
      </c>
      <c r="D1419" s="248">
        <v>4.0100401848013041</v>
      </c>
    </row>
    <row r="1420" spans="1:4" ht="27.75" customHeight="1" x14ac:dyDescent="0.25">
      <c r="A1420" s="246" t="s">
        <v>5036</v>
      </c>
      <c r="B1420" s="247" t="s">
        <v>5037</v>
      </c>
      <c r="C1420" s="248">
        <v>0</v>
      </c>
      <c r="D1420" s="248">
        <v>2.5062751155008147</v>
      </c>
    </row>
    <row r="1421" spans="1:4" ht="27.75" customHeight="1" x14ac:dyDescent="0.25">
      <c r="A1421" s="246" t="s">
        <v>5038</v>
      </c>
      <c r="B1421" s="247" t="s">
        <v>5037</v>
      </c>
      <c r="C1421" s="248">
        <v>0</v>
      </c>
      <c r="D1421" s="248">
        <v>2.8822163828259368</v>
      </c>
    </row>
    <row r="1422" spans="1:4" ht="27.75" customHeight="1" x14ac:dyDescent="0.25">
      <c r="A1422" s="246" t="s">
        <v>5039</v>
      </c>
      <c r="B1422" s="247" t="s">
        <v>5040</v>
      </c>
      <c r="C1422" s="248">
        <v>1.6499644510380365</v>
      </c>
      <c r="D1422" s="248">
        <v>0.57435471396893678</v>
      </c>
    </row>
    <row r="1423" spans="1:4" ht="27.75" customHeight="1" x14ac:dyDescent="0.25">
      <c r="A1423" s="246" t="s">
        <v>5039</v>
      </c>
      <c r="B1423" s="247" t="s">
        <v>5040</v>
      </c>
      <c r="C1423" s="248">
        <v>1.6499644510380365</v>
      </c>
      <c r="D1423" s="248">
        <v>0.57435471396893678</v>
      </c>
    </row>
    <row r="1424" spans="1:4" ht="27.75" customHeight="1" x14ac:dyDescent="0.25">
      <c r="A1424" s="246" t="s">
        <v>5041</v>
      </c>
      <c r="B1424" s="247" t="s">
        <v>5042</v>
      </c>
      <c r="C1424" s="248">
        <v>0.78321097359400471</v>
      </c>
      <c r="D1424" s="248">
        <v>0</v>
      </c>
    </row>
    <row r="1425" spans="1:4" ht="27.75" customHeight="1" x14ac:dyDescent="0.25">
      <c r="A1425" s="246" t="s">
        <v>5041</v>
      </c>
      <c r="B1425" s="247" t="s">
        <v>5042</v>
      </c>
      <c r="C1425" s="248">
        <v>0.78321097359400471</v>
      </c>
      <c r="D1425" s="248">
        <v>0</v>
      </c>
    </row>
    <row r="1426" spans="1:4" ht="27.75" customHeight="1" x14ac:dyDescent="0.25">
      <c r="A1426" s="246" t="s">
        <v>5043</v>
      </c>
      <c r="B1426" s="247" t="s">
        <v>5042</v>
      </c>
      <c r="C1426" s="248">
        <v>0.78321097359400471</v>
      </c>
      <c r="D1426" s="248">
        <v>0</v>
      </c>
    </row>
    <row r="1427" spans="1:4" ht="27.75" customHeight="1" x14ac:dyDescent="0.25">
      <c r="A1427" s="246" t="s">
        <v>5043</v>
      </c>
      <c r="B1427" s="247" t="s">
        <v>5042</v>
      </c>
      <c r="C1427" s="248">
        <v>0.78321097359400471</v>
      </c>
      <c r="D1427" s="248">
        <v>0</v>
      </c>
    </row>
    <row r="1428" spans="1:4" ht="27.75" customHeight="1" x14ac:dyDescent="0.25">
      <c r="A1428" s="246" t="s">
        <v>5044</v>
      </c>
      <c r="B1428" s="247" t="s">
        <v>5042</v>
      </c>
      <c r="C1428" s="248">
        <v>4.8350224103203221</v>
      </c>
      <c r="D1428" s="248">
        <v>0.80409659955651147</v>
      </c>
    </row>
    <row r="1429" spans="1:4" ht="27.75" customHeight="1" x14ac:dyDescent="0.25">
      <c r="A1429" s="246" t="s">
        <v>5044</v>
      </c>
      <c r="B1429" s="247" t="s">
        <v>5042</v>
      </c>
      <c r="C1429" s="248">
        <v>4.8350224103203221</v>
      </c>
      <c r="D1429" s="248">
        <v>0.80409659955651147</v>
      </c>
    </row>
    <row r="1430" spans="1:4" ht="27.75" customHeight="1" x14ac:dyDescent="0.25">
      <c r="A1430" s="246" t="s">
        <v>5045</v>
      </c>
      <c r="B1430" s="247" t="s">
        <v>5042</v>
      </c>
      <c r="C1430" s="248">
        <v>4.8350224103203221</v>
      </c>
      <c r="D1430" s="248">
        <v>0.80409659955651147</v>
      </c>
    </row>
    <row r="1431" spans="1:4" ht="27.75" customHeight="1" x14ac:dyDescent="0.25">
      <c r="A1431" s="246" t="s">
        <v>5045</v>
      </c>
      <c r="B1431" s="247" t="s">
        <v>5042</v>
      </c>
      <c r="C1431" s="248">
        <v>4.8350224103203221</v>
      </c>
      <c r="D1431" s="248">
        <v>0.80409659955651147</v>
      </c>
    </row>
    <row r="1432" spans="1:4" ht="27.75" customHeight="1" x14ac:dyDescent="0.25">
      <c r="A1432" s="246" t="s">
        <v>5046</v>
      </c>
      <c r="B1432" s="247" t="s">
        <v>5042</v>
      </c>
      <c r="C1432" s="248">
        <v>0</v>
      </c>
      <c r="D1432" s="248">
        <v>1.1278238019753668</v>
      </c>
    </row>
    <row r="1433" spans="1:4" ht="27.75" customHeight="1" x14ac:dyDescent="0.25">
      <c r="A1433" s="246" t="s">
        <v>5046</v>
      </c>
      <c r="B1433" s="247" t="s">
        <v>5042</v>
      </c>
      <c r="C1433" s="248">
        <v>0</v>
      </c>
      <c r="D1433" s="248">
        <v>1.1278238019753668</v>
      </c>
    </row>
    <row r="1434" spans="1:4" ht="27.75" customHeight="1" x14ac:dyDescent="0.25">
      <c r="A1434" s="246" t="s">
        <v>5047</v>
      </c>
      <c r="B1434" s="247" t="s">
        <v>5042</v>
      </c>
      <c r="C1434" s="248">
        <v>0</v>
      </c>
      <c r="D1434" s="248">
        <v>1.1278238019753668</v>
      </c>
    </row>
    <row r="1435" spans="1:4" ht="27.75" customHeight="1" x14ac:dyDescent="0.25">
      <c r="A1435" s="246" t="s">
        <v>5047</v>
      </c>
      <c r="B1435" s="247" t="s">
        <v>5042</v>
      </c>
      <c r="C1435" s="248">
        <v>0</v>
      </c>
      <c r="D1435" s="248">
        <v>1.1278238019753668</v>
      </c>
    </row>
    <row r="1436" spans="1:4" ht="27.75" customHeight="1" x14ac:dyDescent="0.25">
      <c r="A1436" s="246" t="s">
        <v>5048</v>
      </c>
      <c r="B1436" s="247" t="s">
        <v>5049</v>
      </c>
      <c r="C1436" s="248">
        <v>9.3985316831280558E-2</v>
      </c>
      <c r="D1436" s="248">
        <v>8.5526638316465302</v>
      </c>
    </row>
    <row r="1437" spans="1:4" ht="27.75" customHeight="1" x14ac:dyDescent="0.25">
      <c r="A1437" s="246" t="s">
        <v>5050</v>
      </c>
      <c r="B1437" s="247" t="s">
        <v>5051</v>
      </c>
      <c r="C1437" s="248">
        <v>3.0806298294697516</v>
      </c>
      <c r="D1437" s="248">
        <v>4.2815533223138917</v>
      </c>
    </row>
    <row r="1438" spans="1:4" ht="27.75" customHeight="1" x14ac:dyDescent="0.25">
      <c r="A1438" s="246" t="s">
        <v>5052</v>
      </c>
      <c r="B1438" s="247" t="s">
        <v>5051</v>
      </c>
      <c r="C1438" s="248">
        <v>3.0806298294697516</v>
      </c>
      <c r="D1438" s="248">
        <v>4.2815533223138917</v>
      </c>
    </row>
    <row r="1439" spans="1:4" ht="27.75" customHeight="1" x14ac:dyDescent="0.25">
      <c r="A1439" s="246" t="s">
        <v>5053</v>
      </c>
      <c r="B1439" s="247" t="s">
        <v>5054</v>
      </c>
      <c r="C1439" s="248">
        <v>4.0518114367263172</v>
      </c>
      <c r="D1439" s="248">
        <v>1.2009234928441404</v>
      </c>
    </row>
    <row r="1440" spans="1:4" ht="27.75" customHeight="1" x14ac:dyDescent="0.25">
      <c r="A1440" s="246" t="s">
        <v>5053</v>
      </c>
      <c r="B1440" s="247" t="s">
        <v>5054</v>
      </c>
      <c r="C1440" s="248">
        <v>4.0518114367263172</v>
      </c>
      <c r="D1440" s="248">
        <v>1.2009234928441404</v>
      </c>
    </row>
    <row r="1441" spans="1:4" ht="27.75" customHeight="1" x14ac:dyDescent="0.25">
      <c r="A1441" s="246" t="s">
        <v>5055</v>
      </c>
      <c r="B1441" s="247" t="s">
        <v>5054</v>
      </c>
      <c r="C1441" s="248">
        <v>4.0518114367263172</v>
      </c>
      <c r="D1441" s="248">
        <v>1.2009234928441404</v>
      </c>
    </row>
    <row r="1442" spans="1:4" ht="27.75" customHeight="1" x14ac:dyDescent="0.25">
      <c r="A1442" s="246" t="s">
        <v>5055</v>
      </c>
      <c r="B1442" s="247" t="s">
        <v>5054</v>
      </c>
      <c r="C1442" s="248">
        <v>4.0518114367263172</v>
      </c>
      <c r="D1442" s="248">
        <v>1.2009234928441404</v>
      </c>
    </row>
    <row r="1443" spans="1:4" ht="27.75" customHeight="1" x14ac:dyDescent="0.25">
      <c r="A1443" s="246" t="s">
        <v>5056</v>
      </c>
      <c r="B1443" s="247" t="s">
        <v>5057</v>
      </c>
      <c r="C1443" s="248">
        <v>4.6470517766577615</v>
      </c>
      <c r="D1443" s="248">
        <v>4.4486383300139458</v>
      </c>
    </row>
    <row r="1444" spans="1:4" ht="27.75" customHeight="1" x14ac:dyDescent="0.25">
      <c r="A1444" s="246" t="s">
        <v>5058</v>
      </c>
      <c r="B1444" s="247" t="s">
        <v>5057</v>
      </c>
      <c r="C1444" s="248">
        <v>4.6470517766577615</v>
      </c>
      <c r="D1444" s="248">
        <v>4.4486383300139458</v>
      </c>
    </row>
    <row r="1445" spans="1:4" ht="27.75" customHeight="1" x14ac:dyDescent="0.25">
      <c r="A1445" s="246" t="s">
        <v>5059</v>
      </c>
      <c r="B1445" s="247" t="s">
        <v>5057</v>
      </c>
      <c r="C1445" s="248">
        <v>0</v>
      </c>
      <c r="D1445" s="248">
        <v>1.4202225654504619</v>
      </c>
    </row>
    <row r="1446" spans="1:4" ht="27.75" customHeight="1" x14ac:dyDescent="0.25">
      <c r="A1446" s="246" t="s">
        <v>5060</v>
      </c>
      <c r="B1446" s="247" t="s">
        <v>5057</v>
      </c>
      <c r="C1446" s="248">
        <v>2.0885625962506791E-2</v>
      </c>
      <c r="D1446" s="248">
        <v>1.4202225654504619</v>
      </c>
    </row>
    <row r="1447" spans="1:4" ht="27.75" customHeight="1" x14ac:dyDescent="0.25">
      <c r="A1447" s="246" t="s">
        <v>5061</v>
      </c>
      <c r="B1447" s="247" t="s">
        <v>5062</v>
      </c>
      <c r="C1447" s="248">
        <v>7.309969086877377E-2</v>
      </c>
      <c r="D1447" s="248">
        <v>4.4173098910701869</v>
      </c>
    </row>
    <row r="1448" spans="1:4" ht="27.75" customHeight="1" x14ac:dyDescent="0.25">
      <c r="A1448" s="246" t="s">
        <v>5063</v>
      </c>
      <c r="B1448" s="247" t="s">
        <v>5064</v>
      </c>
      <c r="C1448" s="248">
        <v>-0.60568315291269692</v>
      </c>
      <c r="D1448" s="248">
        <v>-0.29239876347509508</v>
      </c>
    </row>
    <row r="1449" spans="1:4" ht="27.75" customHeight="1" x14ac:dyDescent="0.25">
      <c r="A1449" s="246" t="s">
        <v>5063</v>
      </c>
      <c r="B1449" s="247" t="s">
        <v>5064</v>
      </c>
      <c r="C1449" s="248">
        <v>-0.60568315291269692</v>
      </c>
      <c r="D1449" s="248">
        <v>-0.29239876347509508</v>
      </c>
    </row>
    <row r="1450" spans="1:4" ht="27.75" customHeight="1" x14ac:dyDescent="0.25">
      <c r="A1450" s="246" t="s">
        <v>5065</v>
      </c>
      <c r="B1450" s="247" t="s">
        <v>5064</v>
      </c>
      <c r="C1450" s="248">
        <v>-0.60568315291269692</v>
      </c>
      <c r="D1450" s="248">
        <v>-0.29239876347509508</v>
      </c>
    </row>
    <row r="1451" spans="1:4" ht="27.75" customHeight="1" x14ac:dyDescent="0.25">
      <c r="A1451" s="246" t="s">
        <v>5065</v>
      </c>
      <c r="B1451" s="247" t="s">
        <v>5064</v>
      </c>
      <c r="C1451" s="248">
        <v>-0.60568315291269692</v>
      </c>
      <c r="D1451" s="248">
        <v>-0.29239876347509508</v>
      </c>
    </row>
    <row r="1452" spans="1:4" ht="27.75" customHeight="1" x14ac:dyDescent="0.25">
      <c r="A1452" s="246" t="s">
        <v>5066</v>
      </c>
      <c r="B1452" s="247" t="s">
        <v>5064</v>
      </c>
      <c r="C1452" s="248">
        <v>-0.60568315291269692</v>
      </c>
      <c r="D1452" s="248">
        <v>-0.29239876347509508</v>
      </c>
    </row>
    <row r="1453" spans="1:4" ht="27.75" customHeight="1" x14ac:dyDescent="0.25">
      <c r="A1453" s="246" t="s">
        <v>5066</v>
      </c>
      <c r="B1453" s="247" t="s">
        <v>5064</v>
      </c>
      <c r="C1453" s="248">
        <v>-0.60568315291269692</v>
      </c>
      <c r="D1453" s="248">
        <v>-0.29239876347509508</v>
      </c>
    </row>
    <row r="1454" spans="1:4" ht="27.75" customHeight="1" x14ac:dyDescent="0.25">
      <c r="A1454" s="246" t="s">
        <v>5067</v>
      </c>
      <c r="B1454" s="247" t="s">
        <v>5068</v>
      </c>
      <c r="C1454" s="248">
        <v>1.0442812981253395E-2</v>
      </c>
      <c r="D1454" s="248">
        <v>0</v>
      </c>
    </row>
    <row r="1455" spans="1:4" ht="27.75" customHeight="1" x14ac:dyDescent="0.25">
      <c r="A1455" s="246" t="s">
        <v>5067</v>
      </c>
      <c r="B1455" s="247" t="s">
        <v>5068</v>
      </c>
      <c r="C1455" s="248">
        <v>1.0442812981253395E-2</v>
      </c>
      <c r="D1455" s="248">
        <v>0</v>
      </c>
    </row>
    <row r="1456" spans="1:4" ht="27.75" customHeight="1" x14ac:dyDescent="0.25">
      <c r="A1456" s="246" t="s">
        <v>5069</v>
      </c>
      <c r="B1456" s="247" t="s">
        <v>5068</v>
      </c>
      <c r="C1456" s="248">
        <v>1.0442812981253395E-2</v>
      </c>
      <c r="D1456" s="248">
        <v>0</v>
      </c>
    </row>
    <row r="1457" spans="1:4" ht="27.75" customHeight="1" x14ac:dyDescent="0.25">
      <c r="A1457" s="246" t="s">
        <v>5069</v>
      </c>
      <c r="B1457" s="247" t="s">
        <v>5068</v>
      </c>
      <c r="C1457" s="248">
        <v>1.0442812981253395E-2</v>
      </c>
      <c r="D1457" s="248">
        <v>0</v>
      </c>
    </row>
    <row r="1458" spans="1:4" ht="27.75" customHeight="1" x14ac:dyDescent="0.25">
      <c r="A1458" s="246" t="s">
        <v>5070</v>
      </c>
      <c r="B1458" s="247" t="s">
        <v>5071</v>
      </c>
      <c r="C1458" s="248">
        <v>1.4515510043942219</v>
      </c>
      <c r="D1458" s="248">
        <v>18.682192423462325</v>
      </c>
    </row>
    <row r="1459" spans="1:4" ht="27.75" customHeight="1" x14ac:dyDescent="0.25">
      <c r="A1459" s="246" t="s">
        <v>5072</v>
      </c>
      <c r="B1459" s="247" t="s">
        <v>5071</v>
      </c>
      <c r="C1459" s="248">
        <v>1.4515510043942219</v>
      </c>
      <c r="D1459" s="248">
        <v>18.682192423462325</v>
      </c>
    </row>
    <row r="1460" spans="1:4" ht="27.75" customHeight="1" x14ac:dyDescent="0.25">
      <c r="A1460" s="246" t="s">
        <v>5073</v>
      </c>
      <c r="B1460" s="247" t="s">
        <v>5074</v>
      </c>
      <c r="C1460" s="248">
        <v>17.397726426768156</v>
      </c>
      <c r="D1460" s="248">
        <v>1.2009234928441404</v>
      </c>
    </row>
    <row r="1461" spans="1:4" ht="27.75" customHeight="1" x14ac:dyDescent="0.25">
      <c r="A1461" s="246" t="s">
        <v>5073</v>
      </c>
      <c r="B1461" s="247" t="s">
        <v>5074</v>
      </c>
      <c r="C1461" s="248">
        <v>17.397726426768156</v>
      </c>
      <c r="D1461" s="248">
        <v>1.2009234928441404</v>
      </c>
    </row>
    <row r="1462" spans="1:4" ht="27.75" customHeight="1" x14ac:dyDescent="0.25">
      <c r="A1462" s="246" t="s">
        <v>5075</v>
      </c>
      <c r="B1462" s="247" t="s">
        <v>5074</v>
      </c>
      <c r="C1462" s="248">
        <v>17.397726426768156</v>
      </c>
      <c r="D1462" s="248">
        <v>1.2009234928441404</v>
      </c>
    </row>
    <row r="1463" spans="1:4" ht="27.75" customHeight="1" x14ac:dyDescent="0.25">
      <c r="A1463" s="246" t="s">
        <v>5075</v>
      </c>
      <c r="B1463" s="247" t="s">
        <v>5074</v>
      </c>
      <c r="C1463" s="248">
        <v>17.397726426768156</v>
      </c>
      <c r="D1463" s="248">
        <v>1.2009234928441404</v>
      </c>
    </row>
    <row r="1464" spans="1:4" ht="27.75" customHeight="1" x14ac:dyDescent="0.25">
      <c r="A1464" s="246" t="s">
        <v>5076</v>
      </c>
      <c r="B1464" s="247" t="s">
        <v>5077</v>
      </c>
      <c r="C1464" s="248">
        <v>6.2656877887520376E-2</v>
      </c>
      <c r="D1464" s="248">
        <v>10.484584233178408</v>
      </c>
    </row>
    <row r="1465" spans="1:4" ht="27.75" customHeight="1" x14ac:dyDescent="0.25">
      <c r="A1465" s="246" t="s">
        <v>5078</v>
      </c>
      <c r="B1465" s="247" t="s">
        <v>5079</v>
      </c>
      <c r="C1465" s="248">
        <v>0.52214064906266977</v>
      </c>
      <c r="D1465" s="248">
        <v>2.7151313751258828</v>
      </c>
    </row>
    <row r="1466" spans="1:4" ht="27.75" customHeight="1" x14ac:dyDescent="0.25">
      <c r="A1466" s="246" t="s">
        <v>5080</v>
      </c>
      <c r="B1466" s="247" t="s">
        <v>5079</v>
      </c>
      <c r="C1466" s="248">
        <v>0.52214064906266977</v>
      </c>
      <c r="D1466" s="248">
        <v>2.7151313751258828</v>
      </c>
    </row>
    <row r="1467" spans="1:4" ht="27.75" customHeight="1" x14ac:dyDescent="0.25">
      <c r="A1467" s="246" t="s">
        <v>5081</v>
      </c>
      <c r="B1467" s="247" t="s">
        <v>5082</v>
      </c>
      <c r="C1467" s="248">
        <v>1.2635803707316609</v>
      </c>
      <c r="D1467" s="248">
        <v>10.870968313484784</v>
      </c>
    </row>
    <row r="1468" spans="1:4" ht="27.75" customHeight="1" x14ac:dyDescent="0.25">
      <c r="A1468" s="246" t="s">
        <v>5083</v>
      </c>
      <c r="B1468" s="247" t="s">
        <v>5082</v>
      </c>
      <c r="C1468" s="248">
        <v>1.2635803707316609</v>
      </c>
      <c r="D1468" s="248">
        <v>10.870968313484784</v>
      </c>
    </row>
    <row r="1469" spans="1:4" ht="27.75" customHeight="1" x14ac:dyDescent="0.25">
      <c r="A1469" s="246" t="s">
        <v>5084</v>
      </c>
      <c r="B1469" s="247" t="s">
        <v>5082</v>
      </c>
      <c r="C1469" s="248">
        <v>24.906108960289348</v>
      </c>
      <c r="D1469" s="248">
        <v>-5.2214064906266983E-2</v>
      </c>
    </row>
    <row r="1470" spans="1:4" ht="27.75" customHeight="1" x14ac:dyDescent="0.25">
      <c r="A1470" s="246" t="s">
        <v>5084</v>
      </c>
      <c r="B1470" s="247" t="s">
        <v>5082</v>
      </c>
      <c r="C1470" s="248">
        <v>24.906108960289348</v>
      </c>
      <c r="D1470" s="248">
        <v>-5.2214064906266983E-2</v>
      </c>
    </row>
    <row r="1471" spans="1:4" ht="27.75" customHeight="1" x14ac:dyDescent="0.25">
      <c r="A1471" s="246" t="s">
        <v>5085</v>
      </c>
      <c r="B1471" s="247" t="s">
        <v>5082</v>
      </c>
      <c r="C1471" s="248">
        <v>24.885223334326838</v>
      </c>
      <c r="D1471" s="248">
        <v>-5.2214064906266983E-2</v>
      </c>
    </row>
    <row r="1472" spans="1:4" ht="27.75" customHeight="1" x14ac:dyDescent="0.25">
      <c r="A1472" s="246" t="s">
        <v>5085</v>
      </c>
      <c r="B1472" s="247" t="s">
        <v>5082</v>
      </c>
      <c r="C1472" s="248">
        <v>24.885223334326838</v>
      </c>
      <c r="D1472" s="248">
        <v>-5.2214064906266983E-2</v>
      </c>
    </row>
    <row r="1473" spans="1:4" ht="27.75" customHeight="1" x14ac:dyDescent="0.25">
      <c r="A1473" s="246" t="s">
        <v>5086</v>
      </c>
      <c r="B1473" s="247" t="s">
        <v>5087</v>
      </c>
      <c r="C1473" s="248">
        <v>24.916551773270601</v>
      </c>
      <c r="D1473" s="248">
        <v>-5.2214064906266983E-2</v>
      </c>
    </row>
    <row r="1474" spans="1:4" ht="27.75" customHeight="1" x14ac:dyDescent="0.25">
      <c r="A1474" s="246" t="s">
        <v>5086</v>
      </c>
      <c r="B1474" s="247" t="s">
        <v>5087</v>
      </c>
      <c r="C1474" s="248">
        <v>24.916551773270601</v>
      </c>
      <c r="D1474" s="248">
        <v>-5.2214064906266983E-2</v>
      </c>
    </row>
    <row r="1475" spans="1:4" ht="27.75" customHeight="1" x14ac:dyDescent="0.25">
      <c r="A1475" s="246" t="s">
        <v>5088</v>
      </c>
      <c r="B1475" s="247" t="s">
        <v>5087</v>
      </c>
      <c r="C1475" s="248">
        <v>24.916551773270601</v>
      </c>
      <c r="D1475" s="248">
        <v>-5.2214064906266983E-2</v>
      </c>
    </row>
    <row r="1476" spans="1:4" ht="27.75" customHeight="1" x14ac:dyDescent="0.25">
      <c r="A1476" s="246" t="s">
        <v>5088</v>
      </c>
      <c r="B1476" s="247" t="s">
        <v>5087</v>
      </c>
      <c r="C1476" s="248">
        <v>24.916551773270601</v>
      </c>
      <c r="D1476" s="248">
        <v>-5.2214064906266983E-2</v>
      </c>
    </row>
    <row r="1477" spans="1:4" ht="27.75" customHeight="1" x14ac:dyDescent="0.25">
      <c r="A1477" s="246" t="s">
        <v>5089</v>
      </c>
      <c r="B1477" s="247" t="s">
        <v>5090</v>
      </c>
      <c r="C1477" s="248">
        <v>0.53258346204392315</v>
      </c>
      <c r="D1477" s="248">
        <v>5.5138052541017935</v>
      </c>
    </row>
    <row r="1478" spans="1:4" ht="27.75" customHeight="1" x14ac:dyDescent="0.25">
      <c r="A1478" s="246" t="s">
        <v>5091</v>
      </c>
      <c r="B1478" s="247" t="s">
        <v>5090</v>
      </c>
      <c r="C1478" s="248">
        <v>0.53258346204392315</v>
      </c>
      <c r="D1478" s="248">
        <v>5.5138052541017935</v>
      </c>
    </row>
    <row r="1479" spans="1:4" ht="27.75" customHeight="1" x14ac:dyDescent="0.25">
      <c r="A1479" s="246" t="s">
        <v>5092</v>
      </c>
      <c r="B1479" s="247" t="s">
        <v>5093</v>
      </c>
      <c r="C1479" s="248">
        <v>0.53258346204392315</v>
      </c>
      <c r="D1479" s="248">
        <v>5.5138052541017935</v>
      </c>
    </row>
    <row r="1480" spans="1:4" ht="27.75" customHeight="1" x14ac:dyDescent="0.25">
      <c r="A1480" s="246" t="s">
        <v>5094</v>
      </c>
      <c r="B1480" s="247" t="s">
        <v>5093</v>
      </c>
      <c r="C1480" s="248">
        <v>0.53258346204392315</v>
      </c>
      <c r="D1480" s="248">
        <v>5.5138052541017935</v>
      </c>
    </row>
    <row r="1481" spans="1:4" ht="27.75" customHeight="1" x14ac:dyDescent="0.25">
      <c r="A1481" s="246" t="s">
        <v>5095</v>
      </c>
      <c r="B1481" s="247" t="s">
        <v>5096</v>
      </c>
      <c r="C1481" s="248">
        <v>1.8692635236443578</v>
      </c>
      <c r="D1481" s="248">
        <v>3.8847264290262631</v>
      </c>
    </row>
    <row r="1482" spans="1:4" ht="27.75" customHeight="1" x14ac:dyDescent="0.25">
      <c r="A1482" s="246" t="s">
        <v>5097</v>
      </c>
      <c r="B1482" s="247" t="s">
        <v>5096</v>
      </c>
      <c r="C1482" s="248">
        <v>1.8692635236443578</v>
      </c>
      <c r="D1482" s="248">
        <v>3.8847264290262631</v>
      </c>
    </row>
    <row r="1483" spans="1:4" ht="27.75" customHeight="1" x14ac:dyDescent="0.25">
      <c r="A1483" s="246" t="s">
        <v>5098</v>
      </c>
      <c r="B1483" s="247" t="s">
        <v>5099</v>
      </c>
      <c r="C1483" s="248">
        <v>0.80409659955651147</v>
      </c>
      <c r="D1483" s="248">
        <v>4.2084536314451189</v>
      </c>
    </row>
    <row r="1484" spans="1:4" ht="27.75" customHeight="1" x14ac:dyDescent="0.25">
      <c r="A1484" s="246" t="s">
        <v>5100</v>
      </c>
      <c r="B1484" s="247" t="s">
        <v>5099</v>
      </c>
      <c r="C1484" s="248">
        <v>0.80409659955651147</v>
      </c>
      <c r="D1484" s="248">
        <v>4.2084536314451189</v>
      </c>
    </row>
    <row r="1485" spans="1:4" ht="27.75" customHeight="1" x14ac:dyDescent="0.25">
      <c r="A1485" s="246" t="s">
        <v>5101</v>
      </c>
      <c r="B1485" s="247" t="s">
        <v>5102</v>
      </c>
      <c r="C1485" s="248">
        <v>1.5977503861317695</v>
      </c>
      <c r="D1485" s="248">
        <v>8.2811506941339417</v>
      </c>
    </row>
    <row r="1486" spans="1:4" ht="27.75" customHeight="1" x14ac:dyDescent="0.25">
      <c r="A1486" s="246" t="s">
        <v>5103</v>
      </c>
      <c r="B1486" s="247" t="s">
        <v>5102</v>
      </c>
      <c r="C1486" s="248">
        <v>1.5977503861317695</v>
      </c>
      <c r="D1486" s="248">
        <v>8.2811506941339417</v>
      </c>
    </row>
    <row r="1487" spans="1:4" ht="27.75" customHeight="1" x14ac:dyDescent="0.25">
      <c r="A1487" s="246" t="s">
        <v>5104</v>
      </c>
      <c r="B1487" s="247" t="s">
        <v>5105</v>
      </c>
      <c r="C1487" s="248">
        <v>-4.1771251925013582E-2</v>
      </c>
      <c r="D1487" s="248">
        <v>6.2134737238457705</v>
      </c>
    </row>
    <row r="1488" spans="1:4" ht="27.75" customHeight="1" x14ac:dyDescent="0.25">
      <c r="A1488" s="246" t="s">
        <v>5106</v>
      </c>
      <c r="B1488" s="247" t="s">
        <v>5105</v>
      </c>
      <c r="C1488" s="248">
        <v>-4.1771251925013582E-2</v>
      </c>
      <c r="D1488" s="248">
        <v>6.2134737238457705</v>
      </c>
    </row>
    <row r="1489" spans="1:4" ht="27.75" customHeight="1" x14ac:dyDescent="0.25">
      <c r="A1489" s="246" t="s">
        <v>5107</v>
      </c>
      <c r="B1489" s="247" t="s">
        <v>5105</v>
      </c>
      <c r="C1489" s="248">
        <v>7.6963531671837524</v>
      </c>
      <c r="D1489" s="248">
        <v>1.1591522409191271</v>
      </c>
    </row>
    <row r="1490" spans="1:4" ht="27.75" customHeight="1" x14ac:dyDescent="0.25">
      <c r="A1490" s="246" t="s">
        <v>5107</v>
      </c>
      <c r="B1490" s="247" t="s">
        <v>5105</v>
      </c>
      <c r="C1490" s="248">
        <v>7.6963531671837524</v>
      </c>
      <c r="D1490" s="248">
        <v>1.1591522409191271</v>
      </c>
    </row>
    <row r="1491" spans="1:4" ht="27.75" customHeight="1" x14ac:dyDescent="0.25">
      <c r="A1491" s="246" t="s">
        <v>5108</v>
      </c>
      <c r="B1491" s="247" t="s">
        <v>5109</v>
      </c>
      <c r="C1491" s="248">
        <v>1.8588207106631045</v>
      </c>
      <c r="D1491" s="248">
        <v>5.4824768151580328</v>
      </c>
    </row>
    <row r="1492" spans="1:4" ht="27.75" customHeight="1" x14ac:dyDescent="0.25">
      <c r="A1492" s="246" t="s">
        <v>5110</v>
      </c>
      <c r="B1492" s="247" t="s">
        <v>5109</v>
      </c>
      <c r="C1492" s="248">
        <v>1.8588207106631045</v>
      </c>
      <c r="D1492" s="248">
        <v>5.4824768151580328</v>
      </c>
    </row>
    <row r="1493" spans="1:4" ht="27.75" customHeight="1" x14ac:dyDescent="0.25">
      <c r="A1493" s="246" t="s">
        <v>5111</v>
      </c>
      <c r="B1493" s="247" t="s">
        <v>5112</v>
      </c>
      <c r="C1493" s="248">
        <v>1.7335069548880635</v>
      </c>
      <c r="D1493" s="248">
        <v>-0.449040958193896</v>
      </c>
    </row>
    <row r="1494" spans="1:4" ht="27.75" customHeight="1" x14ac:dyDescent="0.25">
      <c r="A1494" s="246" t="s">
        <v>5111</v>
      </c>
      <c r="B1494" s="247" t="s">
        <v>5112</v>
      </c>
      <c r="C1494" s="248">
        <v>1.7335069548880635</v>
      </c>
      <c r="D1494" s="248">
        <v>-0.449040958193896</v>
      </c>
    </row>
    <row r="1495" spans="1:4" ht="27.75" customHeight="1" x14ac:dyDescent="0.25">
      <c r="A1495" s="246" t="s">
        <v>5113</v>
      </c>
      <c r="B1495" s="247" t="s">
        <v>5112</v>
      </c>
      <c r="C1495" s="248">
        <v>1.7335069548880635</v>
      </c>
      <c r="D1495" s="248">
        <v>-0.449040958193896</v>
      </c>
    </row>
    <row r="1496" spans="1:4" ht="27.75" customHeight="1" x14ac:dyDescent="0.25">
      <c r="A1496" s="246" t="s">
        <v>5113</v>
      </c>
      <c r="B1496" s="247" t="s">
        <v>5112</v>
      </c>
      <c r="C1496" s="248">
        <v>1.7335069548880635</v>
      </c>
      <c r="D1496" s="248">
        <v>-0.449040958193896</v>
      </c>
    </row>
    <row r="1497" spans="1:4" ht="27.75" customHeight="1" x14ac:dyDescent="0.25">
      <c r="A1497" s="246" t="s">
        <v>5114</v>
      </c>
      <c r="B1497" s="247" t="s">
        <v>5112</v>
      </c>
      <c r="C1497" s="248">
        <v>1.4933222563192354</v>
      </c>
      <c r="D1497" s="248">
        <v>1.3784513135254484</v>
      </c>
    </row>
    <row r="1498" spans="1:4" ht="27.75" customHeight="1" x14ac:dyDescent="0.25">
      <c r="A1498" s="246" t="s">
        <v>5115</v>
      </c>
      <c r="B1498" s="247" t="s">
        <v>5112</v>
      </c>
      <c r="C1498" s="248">
        <v>1.4933222563192354</v>
      </c>
      <c r="D1498" s="248">
        <v>1.3784513135254484</v>
      </c>
    </row>
    <row r="1499" spans="1:4" ht="27.75" customHeight="1" x14ac:dyDescent="0.25">
      <c r="A1499" s="246" t="s">
        <v>5116</v>
      </c>
      <c r="B1499" s="247" t="s">
        <v>5117</v>
      </c>
      <c r="C1499" s="248">
        <v>1.0233956721628328</v>
      </c>
      <c r="D1499" s="248">
        <v>7.8321097359400467</v>
      </c>
    </row>
    <row r="1500" spans="1:4" ht="27.75" customHeight="1" x14ac:dyDescent="0.25">
      <c r="A1500" s="246" t="s">
        <v>5118</v>
      </c>
      <c r="B1500" s="247" t="s">
        <v>5117</v>
      </c>
      <c r="C1500" s="248">
        <v>1.0233956721628328</v>
      </c>
      <c r="D1500" s="248">
        <v>7.8321097359400467</v>
      </c>
    </row>
    <row r="1501" spans="1:4" ht="27.75" customHeight="1" x14ac:dyDescent="0.25">
      <c r="A1501" s="246" t="s">
        <v>5119</v>
      </c>
      <c r="B1501" s="247" t="s">
        <v>5120</v>
      </c>
      <c r="C1501" s="248">
        <v>4.5321808338639737</v>
      </c>
      <c r="D1501" s="248">
        <v>7.7798956710337794</v>
      </c>
    </row>
    <row r="1502" spans="1:4" ht="27.75" customHeight="1" x14ac:dyDescent="0.25">
      <c r="A1502" s="246" t="s">
        <v>5121</v>
      </c>
      <c r="B1502" s="247" t="s">
        <v>5120</v>
      </c>
      <c r="C1502" s="248">
        <v>4.5321808338639737</v>
      </c>
      <c r="D1502" s="248">
        <v>7.7798956710337794</v>
      </c>
    </row>
    <row r="1503" spans="1:4" ht="27.75" customHeight="1" x14ac:dyDescent="0.25">
      <c r="A1503" s="246" t="s">
        <v>5122</v>
      </c>
      <c r="B1503" s="247" t="s">
        <v>5123</v>
      </c>
      <c r="C1503" s="248">
        <v>8.6362063354965581</v>
      </c>
      <c r="D1503" s="248">
        <v>1.3993369394879551</v>
      </c>
    </row>
    <row r="1504" spans="1:4" ht="27.75" customHeight="1" x14ac:dyDescent="0.25">
      <c r="A1504" s="246" t="s">
        <v>5122</v>
      </c>
      <c r="B1504" s="247" t="s">
        <v>5123</v>
      </c>
      <c r="C1504" s="248">
        <v>8.6362063354965581</v>
      </c>
      <c r="D1504" s="248">
        <v>1.3993369394879551</v>
      </c>
    </row>
    <row r="1505" spans="1:4" ht="27.75" customHeight="1" x14ac:dyDescent="0.25">
      <c r="A1505" s="246" t="s">
        <v>5124</v>
      </c>
      <c r="B1505" s="247" t="s">
        <v>5125</v>
      </c>
      <c r="C1505" s="248">
        <v>1.1800378668816336</v>
      </c>
      <c r="D1505" s="248">
        <v>8.0722944345088745</v>
      </c>
    </row>
    <row r="1506" spans="1:4" ht="27.75" customHeight="1" x14ac:dyDescent="0.25">
      <c r="A1506" s="246" t="s">
        <v>5126</v>
      </c>
      <c r="B1506" s="247" t="s">
        <v>5125</v>
      </c>
      <c r="C1506" s="248">
        <v>1.1800378668816336</v>
      </c>
      <c r="D1506" s="248">
        <v>8.0722944345088745</v>
      </c>
    </row>
    <row r="1507" spans="1:4" ht="27.75" customHeight="1" x14ac:dyDescent="0.25">
      <c r="A1507" s="246" t="s">
        <v>5127</v>
      </c>
      <c r="B1507" s="247" t="s">
        <v>5128</v>
      </c>
      <c r="C1507" s="248">
        <v>13.648756566498188</v>
      </c>
      <c r="D1507" s="248">
        <v>5.5242480670830458</v>
      </c>
    </row>
    <row r="1508" spans="1:4" ht="27.75" customHeight="1" x14ac:dyDescent="0.25">
      <c r="A1508" s="246" t="s">
        <v>5127</v>
      </c>
      <c r="B1508" s="247" t="s">
        <v>5128</v>
      </c>
      <c r="C1508" s="248">
        <v>13.648756566498188</v>
      </c>
      <c r="D1508" s="248">
        <v>5.5242480670830458</v>
      </c>
    </row>
    <row r="1509" spans="1:4" ht="27.75" customHeight="1" x14ac:dyDescent="0.25">
      <c r="A1509" s="246" t="s">
        <v>5129</v>
      </c>
      <c r="B1509" s="247" t="s">
        <v>5128</v>
      </c>
      <c r="C1509" s="248">
        <v>1.0651669240878463</v>
      </c>
      <c r="D1509" s="248">
        <v>13.116173104454266</v>
      </c>
    </row>
    <row r="1510" spans="1:4" ht="27.75" customHeight="1" x14ac:dyDescent="0.25">
      <c r="A1510" s="246" t="s">
        <v>5130</v>
      </c>
      <c r="B1510" s="247" t="s">
        <v>5131</v>
      </c>
      <c r="C1510" s="248">
        <v>0.55346908800643002</v>
      </c>
      <c r="D1510" s="248">
        <v>3.0493013905259914</v>
      </c>
    </row>
    <row r="1511" spans="1:4" ht="27.75" customHeight="1" x14ac:dyDescent="0.25">
      <c r="A1511" s="246" t="s">
        <v>5132</v>
      </c>
      <c r="B1511" s="247" t="s">
        <v>5133</v>
      </c>
      <c r="C1511" s="248">
        <v>0.54302627502517653</v>
      </c>
      <c r="D1511" s="248">
        <v>3.0075301386009778</v>
      </c>
    </row>
    <row r="1512" spans="1:4" ht="27.75" customHeight="1" x14ac:dyDescent="0.25">
      <c r="A1512" s="246" t="s">
        <v>5132</v>
      </c>
      <c r="B1512" s="247" t="s">
        <v>5133</v>
      </c>
      <c r="C1512" s="248">
        <v>0.54302627502517653</v>
      </c>
      <c r="D1512" s="248">
        <v>3.0075301386009778</v>
      </c>
    </row>
    <row r="1513" spans="1:4" ht="27.75" customHeight="1" x14ac:dyDescent="0.25">
      <c r="A1513" s="246" t="s">
        <v>5134</v>
      </c>
      <c r="B1513" s="247" t="s">
        <v>5133</v>
      </c>
      <c r="C1513" s="248">
        <v>0.55346908800643002</v>
      </c>
      <c r="D1513" s="248">
        <v>3.0493013905259914</v>
      </c>
    </row>
    <row r="1514" spans="1:4" ht="27.75" customHeight="1" x14ac:dyDescent="0.25">
      <c r="A1514" s="246" t="s">
        <v>5135</v>
      </c>
      <c r="B1514" s="247" t="s">
        <v>5136</v>
      </c>
      <c r="C1514" s="248">
        <v>12.969973722716716</v>
      </c>
      <c r="D1514" s="248">
        <v>0.40726970626888243</v>
      </c>
    </row>
    <row r="1515" spans="1:4" ht="27.75" customHeight="1" x14ac:dyDescent="0.25">
      <c r="A1515" s="246" t="s">
        <v>5135</v>
      </c>
      <c r="B1515" s="247" t="s">
        <v>5136</v>
      </c>
      <c r="C1515" s="248">
        <v>12.969973722716716</v>
      </c>
      <c r="D1515" s="248">
        <v>0.40726970626888243</v>
      </c>
    </row>
    <row r="1516" spans="1:4" ht="27.75" customHeight="1" x14ac:dyDescent="0.25">
      <c r="A1516" s="246" t="s">
        <v>5137</v>
      </c>
      <c r="B1516" s="247" t="s">
        <v>5136</v>
      </c>
      <c r="C1516" s="248">
        <v>12.969973722716716</v>
      </c>
      <c r="D1516" s="248">
        <v>0.40726970626888243</v>
      </c>
    </row>
    <row r="1517" spans="1:4" ht="27.75" customHeight="1" x14ac:dyDescent="0.25">
      <c r="A1517" s="246" t="s">
        <v>5137</v>
      </c>
      <c r="B1517" s="247" t="s">
        <v>5136</v>
      </c>
      <c r="C1517" s="248">
        <v>12.969973722716716</v>
      </c>
      <c r="D1517" s="248">
        <v>0.40726970626888243</v>
      </c>
    </row>
    <row r="1518" spans="1:4" ht="27.75" customHeight="1" x14ac:dyDescent="0.25">
      <c r="A1518" s="246" t="s">
        <v>5138</v>
      </c>
      <c r="B1518" s="247" t="s">
        <v>5136</v>
      </c>
      <c r="C1518" s="248">
        <v>3.1432867073572717</v>
      </c>
      <c r="D1518" s="248">
        <v>0.43859814521264257</v>
      </c>
    </row>
    <row r="1519" spans="1:4" ht="27.75" customHeight="1" x14ac:dyDescent="0.25">
      <c r="A1519" s="246" t="s">
        <v>5139</v>
      </c>
      <c r="B1519" s="247" t="s">
        <v>5136</v>
      </c>
      <c r="C1519" s="248">
        <v>3.1432867073572717</v>
      </c>
      <c r="D1519" s="248">
        <v>0.43859814521264257</v>
      </c>
    </row>
    <row r="1520" spans="1:4" ht="27.75" customHeight="1" x14ac:dyDescent="0.25">
      <c r="A1520" s="246" t="s">
        <v>5140</v>
      </c>
      <c r="B1520" s="247" t="s">
        <v>5136</v>
      </c>
      <c r="C1520" s="248">
        <v>0</v>
      </c>
      <c r="D1520" s="248">
        <v>13.387686241966854</v>
      </c>
    </row>
    <row r="1521" spans="1:4" ht="27.75" customHeight="1" x14ac:dyDescent="0.25">
      <c r="A1521" s="246" t="s">
        <v>5140</v>
      </c>
      <c r="B1521" s="247" t="s">
        <v>5136</v>
      </c>
      <c r="C1521" s="248">
        <v>0</v>
      </c>
      <c r="D1521" s="248">
        <v>13.387686241966854</v>
      </c>
    </row>
    <row r="1522" spans="1:4" ht="27.75" customHeight="1" x14ac:dyDescent="0.25">
      <c r="A1522" s="246" t="s">
        <v>5141</v>
      </c>
      <c r="B1522" s="247" t="s">
        <v>5142</v>
      </c>
      <c r="C1522" s="248">
        <v>0.67878284378147069</v>
      </c>
      <c r="D1522" s="248">
        <v>3.1328438943760188E-2</v>
      </c>
    </row>
    <row r="1523" spans="1:4" ht="27.75" customHeight="1" x14ac:dyDescent="0.25">
      <c r="A1523" s="246" t="s">
        <v>5143</v>
      </c>
      <c r="B1523" s="247" t="s">
        <v>5144</v>
      </c>
      <c r="C1523" s="248">
        <v>0.67878284378147069</v>
      </c>
      <c r="D1523" s="248">
        <v>3.1328438943760188E-2</v>
      </c>
    </row>
    <row r="1524" spans="1:4" ht="27.75" customHeight="1" x14ac:dyDescent="0.25">
      <c r="A1524" s="246" t="s">
        <v>5145</v>
      </c>
      <c r="B1524" s="247" t="s">
        <v>5144</v>
      </c>
      <c r="C1524" s="248">
        <v>0.67878284378147069</v>
      </c>
      <c r="D1524" s="248">
        <v>3.1328438943760188E-2</v>
      </c>
    </row>
    <row r="1525" spans="1:4" ht="27.75" customHeight="1" x14ac:dyDescent="0.25">
      <c r="A1525" s="246" t="s">
        <v>5146</v>
      </c>
      <c r="B1525" s="247" t="s">
        <v>5144</v>
      </c>
      <c r="C1525" s="248">
        <v>0.67878284378147069</v>
      </c>
      <c r="D1525" s="248">
        <v>3.1328438943760188E-2</v>
      </c>
    </row>
    <row r="1526" spans="1:4" ht="27.75" customHeight="1" x14ac:dyDescent="0.25">
      <c r="A1526" s="246" t="s">
        <v>5147</v>
      </c>
      <c r="B1526" s="247" t="s">
        <v>5148</v>
      </c>
      <c r="C1526" s="248">
        <v>0.91896754235029876</v>
      </c>
      <c r="D1526" s="248">
        <v>-3.1328438943760188E-2</v>
      </c>
    </row>
    <row r="1527" spans="1:4" ht="27.75" customHeight="1" x14ac:dyDescent="0.25">
      <c r="A1527" s="246" t="s">
        <v>5149</v>
      </c>
      <c r="B1527" s="247" t="s">
        <v>5150</v>
      </c>
      <c r="C1527" s="248">
        <v>0.73099690868773759</v>
      </c>
      <c r="D1527" s="248">
        <v>-0.39682689328762905</v>
      </c>
    </row>
    <row r="1528" spans="1:4" ht="27.75" customHeight="1" x14ac:dyDescent="0.25">
      <c r="A1528" s="246" t="s">
        <v>5151</v>
      </c>
      <c r="B1528" s="247" t="s">
        <v>5152</v>
      </c>
      <c r="C1528" s="248">
        <v>3.2686004631323127</v>
      </c>
      <c r="D1528" s="248">
        <v>17.073999224349304</v>
      </c>
    </row>
    <row r="1529" spans="1:4" ht="27.75" customHeight="1" x14ac:dyDescent="0.25">
      <c r="A1529" s="246" t="s">
        <v>5153</v>
      </c>
      <c r="B1529" s="247" t="s">
        <v>5152</v>
      </c>
      <c r="C1529" s="248">
        <v>3.2686004631323127</v>
      </c>
      <c r="D1529" s="248">
        <v>17.073999224349304</v>
      </c>
    </row>
    <row r="1530" spans="1:4" ht="27.75" customHeight="1" x14ac:dyDescent="0.25">
      <c r="A1530" s="246" t="s">
        <v>5154</v>
      </c>
      <c r="B1530" s="247" t="s">
        <v>5155</v>
      </c>
      <c r="C1530" s="248">
        <v>26.075704014189728</v>
      </c>
      <c r="D1530" s="248">
        <v>5.9941746512394491</v>
      </c>
    </row>
    <row r="1531" spans="1:4" ht="27.75" customHeight="1" x14ac:dyDescent="0.25">
      <c r="A1531" s="246" t="s">
        <v>5154</v>
      </c>
      <c r="B1531" s="247" t="s">
        <v>5155</v>
      </c>
      <c r="C1531" s="248">
        <v>26.075704014189728</v>
      </c>
      <c r="D1531" s="248">
        <v>5.9941746512394491</v>
      </c>
    </row>
    <row r="1532" spans="1:4" ht="27.75" customHeight="1" x14ac:dyDescent="0.25">
      <c r="A1532" s="246" t="s">
        <v>5156</v>
      </c>
      <c r="B1532" s="247" t="s">
        <v>5155</v>
      </c>
      <c r="C1532" s="248">
        <v>26.107032453133488</v>
      </c>
      <c r="D1532" s="248">
        <v>5.9941746512394491</v>
      </c>
    </row>
    <row r="1533" spans="1:4" ht="27.75" customHeight="1" x14ac:dyDescent="0.25">
      <c r="A1533" s="246" t="s">
        <v>5156</v>
      </c>
      <c r="B1533" s="247" t="s">
        <v>5155</v>
      </c>
      <c r="C1533" s="248">
        <v>26.107032453133488</v>
      </c>
      <c r="D1533" s="248">
        <v>5.9941746512394491</v>
      </c>
    </row>
    <row r="1534" spans="1:4" ht="27.75" customHeight="1" x14ac:dyDescent="0.25">
      <c r="A1534" s="246" t="s">
        <v>5157</v>
      </c>
      <c r="B1534" s="247" t="s">
        <v>5158</v>
      </c>
      <c r="C1534" s="248">
        <v>1.9841344664381451</v>
      </c>
      <c r="D1534" s="248">
        <v>9.7222588855469123</v>
      </c>
    </row>
    <row r="1535" spans="1:4" ht="27.75" customHeight="1" x14ac:dyDescent="0.25">
      <c r="A1535" s="246" t="s">
        <v>5159</v>
      </c>
      <c r="B1535" s="247" t="s">
        <v>5158</v>
      </c>
      <c r="C1535" s="248">
        <v>1.9841344664381451</v>
      </c>
      <c r="D1535" s="248">
        <v>9.7222588855469123</v>
      </c>
    </row>
    <row r="1536" spans="1:4" ht="27.75" customHeight="1" x14ac:dyDescent="0.25">
      <c r="A1536" s="246" t="s">
        <v>5160</v>
      </c>
      <c r="B1536" s="247" t="s">
        <v>5161</v>
      </c>
      <c r="C1536" s="248">
        <v>12.88643121886669</v>
      </c>
      <c r="D1536" s="248">
        <v>4.5008523949202131</v>
      </c>
    </row>
    <row r="1537" spans="1:4" ht="27.75" customHeight="1" x14ac:dyDescent="0.25">
      <c r="A1537" s="246" t="s">
        <v>5162</v>
      </c>
      <c r="B1537" s="247" t="s">
        <v>5163</v>
      </c>
      <c r="C1537" s="248">
        <v>27.255741881071362</v>
      </c>
      <c r="D1537" s="248">
        <v>5.6495618228580868</v>
      </c>
    </row>
    <row r="1538" spans="1:4" ht="27.75" customHeight="1" x14ac:dyDescent="0.25">
      <c r="A1538" s="246" t="s">
        <v>5164</v>
      </c>
      <c r="B1538" s="247" t="s">
        <v>5165</v>
      </c>
      <c r="C1538" s="248">
        <v>2.4749466765570549</v>
      </c>
      <c r="D1538" s="248">
        <v>8.0096375566213549</v>
      </c>
    </row>
    <row r="1539" spans="1:4" ht="27.75" customHeight="1" x14ac:dyDescent="0.25">
      <c r="A1539" s="246" t="s">
        <v>5164</v>
      </c>
      <c r="B1539" s="247" t="s">
        <v>5165</v>
      </c>
      <c r="C1539" s="248">
        <v>2.4749466765570549</v>
      </c>
      <c r="D1539" s="248">
        <v>8.0096375566213549</v>
      </c>
    </row>
    <row r="1540" spans="1:4" ht="27.75" customHeight="1" x14ac:dyDescent="0.25">
      <c r="A1540" s="246" t="s">
        <v>5166</v>
      </c>
      <c r="B1540" s="247" t="s">
        <v>5165</v>
      </c>
      <c r="C1540" s="248">
        <v>2.4749466765570549</v>
      </c>
      <c r="D1540" s="248">
        <v>8.0096375566213549</v>
      </c>
    </row>
    <row r="1541" spans="1:4" ht="27.75" customHeight="1" x14ac:dyDescent="0.25">
      <c r="A1541" s="246" t="s">
        <v>5166</v>
      </c>
      <c r="B1541" s="247" t="s">
        <v>5165</v>
      </c>
      <c r="C1541" s="248">
        <v>2.4749466765570549</v>
      </c>
      <c r="D1541" s="248">
        <v>8.0096375566213549</v>
      </c>
    </row>
    <row r="1542" spans="1:4" ht="27.75" customHeight="1" x14ac:dyDescent="0.25">
      <c r="A1542" s="246" t="s">
        <v>5167</v>
      </c>
      <c r="B1542" s="247" t="s">
        <v>5168</v>
      </c>
      <c r="C1542" s="248">
        <v>1.7335069548880635</v>
      </c>
      <c r="D1542" s="248">
        <v>-0.449040958193896</v>
      </c>
    </row>
    <row r="1543" spans="1:4" ht="27.75" customHeight="1" x14ac:dyDescent="0.25">
      <c r="A1543" s="246" t="s">
        <v>5169</v>
      </c>
      <c r="B1543" s="247" t="s">
        <v>5168</v>
      </c>
      <c r="C1543" s="248">
        <v>1.7335069548880635</v>
      </c>
      <c r="D1543" s="248">
        <v>-0.449040958193896</v>
      </c>
    </row>
    <row r="1544" spans="1:4" ht="27.75" customHeight="1" x14ac:dyDescent="0.25">
      <c r="A1544" s="246" t="s">
        <v>5170</v>
      </c>
      <c r="B1544" s="247" t="s">
        <v>5168</v>
      </c>
      <c r="C1544" s="248">
        <v>1.7335069548880635</v>
      </c>
      <c r="D1544" s="248">
        <v>-0.449040958193896</v>
      </c>
    </row>
    <row r="1545" spans="1:4" ht="27.75" customHeight="1" x14ac:dyDescent="0.25">
      <c r="A1545" s="246" t="s">
        <v>5171</v>
      </c>
      <c r="B1545" s="247" t="s">
        <v>5172</v>
      </c>
      <c r="C1545" s="248">
        <v>0.64745440483771055</v>
      </c>
      <c r="D1545" s="248">
        <v>4.2084536314451189</v>
      </c>
    </row>
    <row r="1546" spans="1:4" ht="27.75" customHeight="1" x14ac:dyDescent="0.25">
      <c r="A1546" s="246" t="s">
        <v>5173</v>
      </c>
      <c r="B1546" s="247" t="s">
        <v>5172</v>
      </c>
      <c r="C1546" s="248">
        <v>0.64745440483771055</v>
      </c>
      <c r="D1546" s="248">
        <v>4.2084536314451189</v>
      </c>
    </row>
    <row r="1547" spans="1:4" ht="27.75" customHeight="1" x14ac:dyDescent="0.25">
      <c r="A1547" s="246" t="s">
        <v>5174</v>
      </c>
      <c r="B1547" s="247" t="s">
        <v>5175</v>
      </c>
      <c r="C1547" s="248">
        <v>0</v>
      </c>
      <c r="D1547" s="248">
        <v>0</v>
      </c>
    </row>
    <row r="1548" spans="1:4" ht="27.75" customHeight="1" x14ac:dyDescent="0.25">
      <c r="A1548" s="246" t="s">
        <v>5174</v>
      </c>
      <c r="B1548" s="247" t="s">
        <v>5175</v>
      </c>
      <c r="C1548" s="248">
        <v>0</v>
      </c>
      <c r="D1548" s="248">
        <v>0</v>
      </c>
    </row>
    <row r="1549" spans="1:4" ht="27.75" customHeight="1" x14ac:dyDescent="0.25">
      <c r="A1549" s="246" t="s">
        <v>5176</v>
      </c>
      <c r="B1549" s="247" t="s">
        <v>5177</v>
      </c>
      <c r="C1549" s="248">
        <v>2.3078616688570004</v>
      </c>
      <c r="D1549" s="248">
        <v>1.0338384851440861</v>
      </c>
    </row>
    <row r="1550" spans="1:4" ht="27.75" customHeight="1" x14ac:dyDescent="0.25">
      <c r="A1550" s="246" t="s">
        <v>5176</v>
      </c>
      <c r="B1550" s="247" t="s">
        <v>5177</v>
      </c>
      <c r="C1550" s="248">
        <v>2.3078616688570004</v>
      </c>
      <c r="D1550" s="248">
        <v>1.0338384851440861</v>
      </c>
    </row>
    <row r="1551" spans="1:4" ht="27.75" customHeight="1" x14ac:dyDescent="0.25">
      <c r="A1551" s="246" t="s">
        <v>5178</v>
      </c>
      <c r="B1551" s="247" t="s">
        <v>5177</v>
      </c>
      <c r="C1551" s="248">
        <v>2.3078616688570004</v>
      </c>
      <c r="D1551" s="248">
        <v>1.0338384851440861</v>
      </c>
    </row>
    <row r="1552" spans="1:4" ht="27.75" customHeight="1" x14ac:dyDescent="0.25">
      <c r="A1552" s="246" t="s">
        <v>5178</v>
      </c>
      <c r="B1552" s="247" t="s">
        <v>5177</v>
      </c>
      <c r="C1552" s="248">
        <v>2.3078616688570004</v>
      </c>
      <c r="D1552" s="248">
        <v>1.0338384851440861</v>
      </c>
    </row>
    <row r="1553" spans="1:4" ht="27.75" customHeight="1" x14ac:dyDescent="0.25">
      <c r="A1553" s="246" t="s">
        <v>5179</v>
      </c>
      <c r="B1553" s="247" t="s">
        <v>5177</v>
      </c>
      <c r="C1553" s="248">
        <v>2.3078616688570004</v>
      </c>
      <c r="D1553" s="248">
        <v>1.0338384851440861</v>
      </c>
    </row>
    <row r="1554" spans="1:4" ht="27.75" customHeight="1" x14ac:dyDescent="0.25">
      <c r="A1554" s="246" t="s">
        <v>5179</v>
      </c>
      <c r="B1554" s="247" t="s">
        <v>5177</v>
      </c>
      <c r="C1554" s="248">
        <v>2.3078616688570004</v>
      </c>
      <c r="D1554" s="248">
        <v>1.0338384851440861</v>
      </c>
    </row>
    <row r="1555" spans="1:4" ht="27.75" customHeight="1" x14ac:dyDescent="0.25">
      <c r="A1555" s="246" t="s">
        <v>5180</v>
      </c>
      <c r="B1555" s="247" t="s">
        <v>5177</v>
      </c>
      <c r="C1555" s="248">
        <v>2.3078616688570004</v>
      </c>
      <c r="D1555" s="248">
        <v>1.0338384851440861</v>
      </c>
    </row>
    <row r="1556" spans="1:4" ht="27.75" customHeight="1" x14ac:dyDescent="0.25">
      <c r="A1556" s="246" t="s">
        <v>5180</v>
      </c>
      <c r="B1556" s="247" t="s">
        <v>5177</v>
      </c>
      <c r="C1556" s="248">
        <v>2.3078616688570004</v>
      </c>
      <c r="D1556" s="248">
        <v>1.0338384851440861</v>
      </c>
    </row>
    <row r="1557" spans="1:4" ht="27.75" customHeight="1" x14ac:dyDescent="0.25">
      <c r="A1557" s="246" t="s">
        <v>5181</v>
      </c>
      <c r="B1557" s="247" t="s">
        <v>5182</v>
      </c>
      <c r="C1557" s="248">
        <v>22.921974493851202</v>
      </c>
      <c r="D1557" s="248">
        <v>4.9394505401328566</v>
      </c>
    </row>
    <row r="1558" spans="1:4" ht="27.75" customHeight="1" x14ac:dyDescent="0.25">
      <c r="A1558" s="246" t="s">
        <v>5181</v>
      </c>
      <c r="B1558" s="247" t="s">
        <v>5182</v>
      </c>
      <c r="C1558" s="248">
        <v>22.921974493851202</v>
      </c>
      <c r="D1558" s="248">
        <v>4.9394505401328566</v>
      </c>
    </row>
    <row r="1559" spans="1:4" ht="27.75" customHeight="1" x14ac:dyDescent="0.25">
      <c r="A1559" s="246" t="s">
        <v>5183</v>
      </c>
      <c r="B1559" s="247" t="s">
        <v>5182</v>
      </c>
      <c r="C1559" s="248">
        <v>22.921974493851202</v>
      </c>
      <c r="D1559" s="248">
        <v>4.9394505401328566</v>
      </c>
    </row>
    <row r="1560" spans="1:4" ht="27.75" customHeight="1" x14ac:dyDescent="0.25">
      <c r="A1560" s="246" t="s">
        <v>5183</v>
      </c>
      <c r="B1560" s="247" t="s">
        <v>5182</v>
      </c>
      <c r="C1560" s="248">
        <v>22.921974493851202</v>
      </c>
      <c r="D1560" s="248">
        <v>4.9394505401328566</v>
      </c>
    </row>
    <row r="1561" spans="1:4" ht="27.75" customHeight="1" x14ac:dyDescent="0.25">
      <c r="A1561" s="246" t="s">
        <v>5184</v>
      </c>
      <c r="B1561" s="247" t="s">
        <v>5182</v>
      </c>
      <c r="C1561" s="248">
        <v>22.911531680869953</v>
      </c>
      <c r="D1561" s="248">
        <v>4.9394505401328566</v>
      </c>
    </row>
    <row r="1562" spans="1:4" ht="27.75" customHeight="1" x14ac:dyDescent="0.25">
      <c r="A1562" s="246" t="s">
        <v>5184</v>
      </c>
      <c r="B1562" s="247" t="s">
        <v>5182</v>
      </c>
      <c r="C1562" s="248">
        <v>22.911531680869953</v>
      </c>
      <c r="D1562" s="248">
        <v>4.9394505401328566</v>
      </c>
    </row>
    <row r="1563" spans="1:4" ht="27.75" customHeight="1" x14ac:dyDescent="0.25">
      <c r="A1563" s="246" t="s">
        <v>5185</v>
      </c>
      <c r="B1563" s="247" t="s">
        <v>5186</v>
      </c>
      <c r="C1563" s="248">
        <v>6.7878284378147073</v>
      </c>
      <c r="D1563" s="248">
        <v>18.588207106631046</v>
      </c>
    </row>
    <row r="1564" spans="1:4" ht="27.75" customHeight="1" x14ac:dyDescent="0.25">
      <c r="A1564" s="246" t="s">
        <v>5187</v>
      </c>
      <c r="B1564" s="247" t="s">
        <v>5188</v>
      </c>
      <c r="C1564" s="248">
        <v>6.7878284378147073</v>
      </c>
      <c r="D1564" s="248">
        <v>18.588207106631046</v>
      </c>
    </row>
    <row r="1565" spans="1:4" ht="27.75" customHeight="1" x14ac:dyDescent="0.25">
      <c r="A1565" s="246" t="s">
        <v>5189</v>
      </c>
      <c r="B1565" s="247" t="s">
        <v>5190</v>
      </c>
      <c r="C1565" s="248">
        <v>0.46992658415640282</v>
      </c>
      <c r="D1565" s="248">
        <v>1.4202225654504619</v>
      </c>
    </row>
    <row r="1566" spans="1:4" ht="27.75" customHeight="1" x14ac:dyDescent="0.25">
      <c r="A1566" s="246" t="s">
        <v>5191</v>
      </c>
      <c r="B1566" s="247" t="s">
        <v>5190</v>
      </c>
      <c r="C1566" s="248">
        <v>0.46992658415640282</v>
      </c>
      <c r="D1566" s="248">
        <v>1.4202225654504619</v>
      </c>
    </row>
    <row r="1567" spans="1:4" ht="27.75" customHeight="1" x14ac:dyDescent="0.25">
      <c r="A1567" s="246" t="s">
        <v>5192</v>
      </c>
      <c r="B1567" s="247" t="s">
        <v>5193</v>
      </c>
      <c r="C1567" s="248">
        <v>-0.17752782068130774</v>
      </c>
      <c r="D1567" s="248">
        <v>0.68922565676272418</v>
      </c>
    </row>
    <row r="1568" spans="1:4" ht="27.75" customHeight="1" x14ac:dyDescent="0.25">
      <c r="A1568" s="246" t="s">
        <v>5194</v>
      </c>
      <c r="B1568" s="247" t="s">
        <v>5193</v>
      </c>
      <c r="C1568" s="248">
        <v>-0.17752782068130774</v>
      </c>
      <c r="D1568" s="248">
        <v>0.68922565676272418</v>
      </c>
    </row>
    <row r="1569" spans="1:4" ht="27.75" customHeight="1" x14ac:dyDescent="0.25">
      <c r="A1569" s="246" t="s">
        <v>5195</v>
      </c>
      <c r="B1569" s="247" t="s">
        <v>5196</v>
      </c>
      <c r="C1569" s="248">
        <v>0</v>
      </c>
      <c r="D1569" s="248">
        <v>0</v>
      </c>
    </row>
    <row r="1570" spans="1:4" ht="27.75" customHeight="1" x14ac:dyDescent="0.25">
      <c r="A1570" s="246" t="s">
        <v>5197</v>
      </c>
      <c r="B1570" s="247" t="s">
        <v>5196</v>
      </c>
      <c r="C1570" s="248">
        <v>0</v>
      </c>
      <c r="D1570" s="248">
        <v>0</v>
      </c>
    </row>
    <row r="1571" spans="1:4" ht="27.75" customHeight="1" x14ac:dyDescent="0.25">
      <c r="A1571" s="246" t="s">
        <v>5198</v>
      </c>
      <c r="B1571" s="247" t="s">
        <v>5196</v>
      </c>
      <c r="C1571" s="248">
        <v>0</v>
      </c>
      <c r="D1571" s="248">
        <v>0</v>
      </c>
    </row>
    <row r="1572" spans="1:4" ht="27.75" customHeight="1" x14ac:dyDescent="0.25">
      <c r="A1572" s="246" t="s">
        <v>5199</v>
      </c>
      <c r="B1572" s="247" t="s">
        <v>5200</v>
      </c>
      <c r="C1572" s="248">
        <v>-6.2656877887520376E-2</v>
      </c>
      <c r="D1572" s="248">
        <v>7.435282842652418</v>
      </c>
    </row>
    <row r="1573" spans="1:4" ht="27.75" customHeight="1" x14ac:dyDescent="0.25">
      <c r="A1573" s="246" t="s">
        <v>5201</v>
      </c>
      <c r="B1573" s="247" t="s">
        <v>5200</v>
      </c>
      <c r="C1573" s="248">
        <v>5.0856499218704041</v>
      </c>
      <c r="D1573" s="248">
        <v>2.2974188558757471</v>
      </c>
    </row>
    <row r="1574" spans="1:4" ht="27.75" customHeight="1" x14ac:dyDescent="0.25">
      <c r="A1574" s="246" t="s">
        <v>5201</v>
      </c>
      <c r="B1574" s="247" t="s">
        <v>5200</v>
      </c>
      <c r="C1574" s="248">
        <v>5.0856499218704041</v>
      </c>
      <c r="D1574" s="248">
        <v>2.2974188558757471</v>
      </c>
    </row>
    <row r="1575" spans="1:4" ht="27.75" customHeight="1" x14ac:dyDescent="0.25">
      <c r="A1575" s="246" t="s">
        <v>5202</v>
      </c>
      <c r="B1575" s="247" t="s">
        <v>5203</v>
      </c>
      <c r="C1575" s="248">
        <v>5.0125502310016294</v>
      </c>
      <c r="D1575" s="248">
        <v>5.9001893344081688</v>
      </c>
    </row>
    <row r="1576" spans="1:4" ht="27.75" customHeight="1" x14ac:dyDescent="0.25">
      <c r="A1576" s="246" t="s">
        <v>5204</v>
      </c>
      <c r="B1576" s="247" t="s">
        <v>5203</v>
      </c>
      <c r="C1576" s="248">
        <v>5.0125502310016294</v>
      </c>
      <c r="D1576" s="248">
        <v>5.9001893344081688</v>
      </c>
    </row>
    <row r="1577" spans="1:4" ht="27.75" customHeight="1" x14ac:dyDescent="0.25">
      <c r="A1577" s="246" t="s">
        <v>5205</v>
      </c>
      <c r="B1577" s="247" t="s">
        <v>5206</v>
      </c>
      <c r="C1577" s="248">
        <v>0.29239876347509508</v>
      </c>
      <c r="D1577" s="248">
        <v>-4.1771251925013582E-2</v>
      </c>
    </row>
    <row r="1578" spans="1:4" ht="27.75" customHeight="1" x14ac:dyDescent="0.25">
      <c r="A1578" s="246" t="s">
        <v>5207</v>
      </c>
      <c r="B1578" s="247" t="s">
        <v>5206</v>
      </c>
      <c r="C1578" s="248">
        <v>0.40726970626888243</v>
      </c>
      <c r="D1578" s="248">
        <v>0.13575656875629413</v>
      </c>
    </row>
    <row r="1579" spans="1:4" ht="27.75" customHeight="1" x14ac:dyDescent="0.25">
      <c r="A1579" s="246" t="s">
        <v>5208</v>
      </c>
      <c r="B1579" s="247" t="s">
        <v>5206</v>
      </c>
      <c r="C1579" s="248">
        <v>0.29239876347509508</v>
      </c>
      <c r="D1579" s="248">
        <v>-4.1771251925013582E-2</v>
      </c>
    </row>
    <row r="1580" spans="1:4" ht="27.75" customHeight="1" x14ac:dyDescent="0.25">
      <c r="A1580" s="246" t="s">
        <v>5209</v>
      </c>
      <c r="B1580" s="247" t="s">
        <v>5206</v>
      </c>
      <c r="C1580" s="248">
        <v>0.40726970626888243</v>
      </c>
      <c r="D1580" s="248">
        <v>0.13575656875629413</v>
      </c>
    </row>
    <row r="1581" spans="1:4" ht="27.75" customHeight="1" x14ac:dyDescent="0.25">
      <c r="A1581" s="246" t="s">
        <v>5210</v>
      </c>
      <c r="B1581" s="247" t="s">
        <v>5211</v>
      </c>
      <c r="C1581" s="248">
        <v>0.35505564136261547</v>
      </c>
      <c r="D1581" s="248">
        <v>-6.2656877887520376E-2</v>
      </c>
    </row>
    <row r="1582" spans="1:4" ht="27.75" customHeight="1" x14ac:dyDescent="0.25">
      <c r="A1582" s="246" t="s">
        <v>5212</v>
      </c>
      <c r="B1582" s="247" t="s">
        <v>5211</v>
      </c>
      <c r="C1582" s="248">
        <v>0.49081221011890958</v>
      </c>
      <c r="D1582" s="248">
        <v>0.13575656875629413</v>
      </c>
    </row>
    <row r="1583" spans="1:4" ht="27.75" customHeight="1" x14ac:dyDescent="0.25">
      <c r="A1583" s="246" t="s">
        <v>5213</v>
      </c>
      <c r="B1583" s="247" t="s">
        <v>5211</v>
      </c>
      <c r="C1583" s="248">
        <v>-4.1771251925013582E-2</v>
      </c>
      <c r="D1583" s="248">
        <v>0.29239876347509508</v>
      </c>
    </row>
    <row r="1584" spans="1:4" ht="27.75" customHeight="1" x14ac:dyDescent="0.25">
      <c r="A1584" s="246" t="s">
        <v>5213</v>
      </c>
      <c r="B1584" s="247" t="s">
        <v>5211</v>
      </c>
      <c r="C1584" s="248">
        <v>-4.1771251925013582E-2</v>
      </c>
      <c r="D1584" s="248">
        <v>0.29239876347509508</v>
      </c>
    </row>
    <row r="1585" spans="1:4" ht="27.75" customHeight="1" x14ac:dyDescent="0.25">
      <c r="A1585" s="246" t="s">
        <v>5214</v>
      </c>
      <c r="B1585" s="247" t="s">
        <v>5211</v>
      </c>
      <c r="C1585" s="248">
        <v>0.13575656875629413</v>
      </c>
      <c r="D1585" s="248">
        <v>0.40726970626888243</v>
      </c>
    </row>
    <row r="1586" spans="1:4" ht="27.75" customHeight="1" x14ac:dyDescent="0.25">
      <c r="A1586" s="246" t="s">
        <v>5214</v>
      </c>
      <c r="B1586" s="247" t="s">
        <v>5211</v>
      </c>
      <c r="C1586" s="248">
        <v>0.13575656875629413</v>
      </c>
      <c r="D1586" s="248">
        <v>0.40726970626888243</v>
      </c>
    </row>
    <row r="1587" spans="1:4" ht="27.75" customHeight="1" x14ac:dyDescent="0.25">
      <c r="A1587" s="246" t="s">
        <v>5215</v>
      </c>
      <c r="B1587" s="247" t="s">
        <v>5211</v>
      </c>
      <c r="C1587" s="248">
        <v>-4.1771251925013582E-2</v>
      </c>
      <c r="D1587" s="248">
        <v>0.29239876347509508</v>
      </c>
    </row>
    <row r="1588" spans="1:4" ht="27.75" customHeight="1" x14ac:dyDescent="0.25">
      <c r="A1588" s="246" t="s">
        <v>5215</v>
      </c>
      <c r="B1588" s="247" t="s">
        <v>5211</v>
      </c>
      <c r="C1588" s="248">
        <v>-4.1771251925013582E-2</v>
      </c>
      <c r="D1588" s="248">
        <v>0.29239876347509508</v>
      </c>
    </row>
    <row r="1589" spans="1:4" ht="27.75" customHeight="1" x14ac:dyDescent="0.25">
      <c r="A1589" s="246" t="s">
        <v>5216</v>
      </c>
      <c r="B1589" s="247" t="s">
        <v>5211</v>
      </c>
      <c r="C1589" s="248">
        <v>0.13575656875629413</v>
      </c>
      <c r="D1589" s="248">
        <v>0.40726970626888243</v>
      </c>
    </row>
    <row r="1590" spans="1:4" ht="27.75" customHeight="1" x14ac:dyDescent="0.25">
      <c r="A1590" s="246" t="s">
        <v>5216</v>
      </c>
      <c r="B1590" s="247" t="s">
        <v>5211</v>
      </c>
      <c r="C1590" s="248">
        <v>0.13575656875629413</v>
      </c>
      <c r="D1590" s="248">
        <v>0.40726970626888243</v>
      </c>
    </row>
    <row r="1591" spans="1:4" ht="27.75" customHeight="1" x14ac:dyDescent="0.25">
      <c r="A1591" s="246" t="s">
        <v>5217</v>
      </c>
      <c r="B1591" s="247" t="s">
        <v>5211</v>
      </c>
      <c r="C1591" s="248">
        <v>-4.1771251925013582E-2</v>
      </c>
      <c r="D1591" s="248">
        <v>0.29239876347509508</v>
      </c>
    </row>
    <row r="1592" spans="1:4" ht="27.75" customHeight="1" x14ac:dyDescent="0.25">
      <c r="A1592" s="246" t="s">
        <v>5217</v>
      </c>
      <c r="B1592" s="247" t="s">
        <v>5211</v>
      </c>
      <c r="C1592" s="248">
        <v>-4.1771251925013582E-2</v>
      </c>
      <c r="D1592" s="248">
        <v>0.29239876347509508</v>
      </c>
    </row>
    <row r="1593" spans="1:4" ht="27.75" customHeight="1" x14ac:dyDescent="0.25">
      <c r="A1593" s="246" t="s">
        <v>5218</v>
      </c>
      <c r="B1593" s="247" t="s">
        <v>5211</v>
      </c>
      <c r="C1593" s="248">
        <v>0.13575656875629413</v>
      </c>
      <c r="D1593" s="248">
        <v>0.40726970626888243</v>
      </c>
    </row>
    <row r="1594" spans="1:4" ht="27.75" customHeight="1" x14ac:dyDescent="0.25">
      <c r="A1594" s="246" t="s">
        <v>5218</v>
      </c>
      <c r="B1594" s="247" t="s">
        <v>5211</v>
      </c>
      <c r="C1594" s="248">
        <v>0.13575656875629413</v>
      </c>
      <c r="D1594" s="248">
        <v>0.40726970626888243</v>
      </c>
    </row>
    <row r="1595" spans="1:4" ht="27.75" customHeight="1" x14ac:dyDescent="0.25">
      <c r="A1595" s="246" t="s">
        <v>5219</v>
      </c>
      <c r="B1595" s="247" t="s">
        <v>5220</v>
      </c>
      <c r="C1595" s="248">
        <v>2.3391901078007606</v>
      </c>
      <c r="D1595" s="248">
        <v>1.3784513135254484</v>
      </c>
    </row>
    <row r="1596" spans="1:4" ht="27.75" customHeight="1" x14ac:dyDescent="0.25">
      <c r="A1596" s="246" t="s">
        <v>5219</v>
      </c>
      <c r="B1596" s="247" t="s">
        <v>5220</v>
      </c>
      <c r="C1596" s="248">
        <v>2.3391901078007606</v>
      </c>
      <c r="D1596" s="248">
        <v>1.3784513135254484</v>
      </c>
    </row>
    <row r="1597" spans="1:4" ht="27.75" customHeight="1" x14ac:dyDescent="0.25">
      <c r="A1597" s="246" t="s">
        <v>5221</v>
      </c>
      <c r="B1597" s="247" t="s">
        <v>5220</v>
      </c>
      <c r="C1597" s="248">
        <v>2.3391901078007606</v>
      </c>
      <c r="D1597" s="248">
        <v>1.3784513135254484</v>
      </c>
    </row>
    <row r="1598" spans="1:4" ht="27.75" customHeight="1" x14ac:dyDescent="0.25">
      <c r="A1598" s="246" t="s">
        <v>5221</v>
      </c>
      <c r="B1598" s="247" t="s">
        <v>5220</v>
      </c>
      <c r="C1598" s="248">
        <v>2.3391901078007606</v>
      </c>
      <c r="D1598" s="248">
        <v>1.3784513135254484</v>
      </c>
    </row>
    <row r="1599" spans="1:4" ht="27.75" customHeight="1" x14ac:dyDescent="0.25">
      <c r="A1599" s="246" t="s">
        <v>5222</v>
      </c>
      <c r="B1599" s="247" t="s">
        <v>5223</v>
      </c>
      <c r="C1599" s="248">
        <v>1.3680085005441949</v>
      </c>
      <c r="D1599" s="248">
        <v>0.51169783608141639</v>
      </c>
    </row>
    <row r="1600" spans="1:4" ht="27.75" customHeight="1" x14ac:dyDescent="0.25">
      <c r="A1600" s="246" t="s">
        <v>5222</v>
      </c>
      <c r="B1600" s="247" t="s">
        <v>5223</v>
      </c>
      <c r="C1600" s="248">
        <v>1.3680085005441949</v>
      </c>
      <c r="D1600" s="248">
        <v>0.51169783608141639</v>
      </c>
    </row>
    <row r="1601" spans="1:4" ht="27.75" customHeight="1" x14ac:dyDescent="0.25">
      <c r="A1601" s="246" t="s">
        <v>5224</v>
      </c>
      <c r="B1601" s="247" t="s">
        <v>5223</v>
      </c>
      <c r="C1601" s="248">
        <v>1.3471228745816881</v>
      </c>
      <c r="D1601" s="248">
        <v>0.51169783608141639</v>
      </c>
    </row>
    <row r="1602" spans="1:4" ht="27.75" customHeight="1" x14ac:dyDescent="0.25">
      <c r="A1602" s="246" t="s">
        <v>5224</v>
      </c>
      <c r="B1602" s="247" t="s">
        <v>5223</v>
      </c>
      <c r="C1602" s="248">
        <v>1.3471228745816881</v>
      </c>
      <c r="D1602" s="248">
        <v>0.51169783608141639</v>
      </c>
    </row>
    <row r="1603" spans="1:4" ht="27.75" customHeight="1" x14ac:dyDescent="0.25">
      <c r="A1603" s="246" t="s">
        <v>5225</v>
      </c>
      <c r="B1603" s="247" t="s">
        <v>5226</v>
      </c>
      <c r="C1603" s="248">
        <v>2.5062751155008147</v>
      </c>
      <c r="D1603" s="248">
        <v>2.0781197832694258</v>
      </c>
    </row>
    <row r="1604" spans="1:4" ht="27.75" customHeight="1" x14ac:dyDescent="0.25">
      <c r="A1604" s="246" t="s">
        <v>5227</v>
      </c>
      <c r="B1604" s="247" t="s">
        <v>5226</v>
      </c>
      <c r="C1604" s="248">
        <v>2.5062751155008147</v>
      </c>
      <c r="D1604" s="248">
        <v>2.0781197832694258</v>
      </c>
    </row>
    <row r="1605" spans="1:4" ht="27.75" customHeight="1" x14ac:dyDescent="0.25">
      <c r="A1605" s="246" t="s">
        <v>5228</v>
      </c>
      <c r="B1605" s="247" t="s">
        <v>5226</v>
      </c>
      <c r="C1605" s="248">
        <v>2.5062751155008147</v>
      </c>
      <c r="D1605" s="248">
        <v>2.0781197832694258</v>
      </c>
    </row>
    <row r="1606" spans="1:4" ht="27.75" customHeight="1" x14ac:dyDescent="0.25">
      <c r="A1606" s="246" t="s">
        <v>5229</v>
      </c>
      <c r="B1606" s="247" t="s">
        <v>5230</v>
      </c>
      <c r="C1606" s="248">
        <v>-0.74143972166899108</v>
      </c>
      <c r="D1606" s="248">
        <v>0.50125502310016301</v>
      </c>
    </row>
    <row r="1607" spans="1:4" ht="27.75" customHeight="1" x14ac:dyDescent="0.25">
      <c r="A1607" s="246" t="s">
        <v>5229</v>
      </c>
      <c r="B1607" s="247" t="s">
        <v>5230</v>
      </c>
      <c r="C1607" s="248">
        <v>-0.74143972166899108</v>
      </c>
      <c r="D1607" s="248">
        <v>0.50125502310016301</v>
      </c>
    </row>
    <row r="1608" spans="1:4" ht="27.75" customHeight="1" x14ac:dyDescent="0.25">
      <c r="A1608" s="246" t="s">
        <v>5231</v>
      </c>
      <c r="B1608" s="247" t="s">
        <v>5232</v>
      </c>
      <c r="C1608" s="248">
        <v>2.5062751155008147</v>
      </c>
      <c r="D1608" s="248">
        <v>0.46992658415640282</v>
      </c>
    </row>
    <row r="1609" spans="1:4" ht="27.75" customHeight="1" x14ac:dyDescent="0.25">
      <c r="A1609" s="246" t="s">
        <v>5231</v>
      </c>
      <c r="B1609" s="247" t="s">
        <v>5232</v>
      </c>
      <c r="C1609" s="248">
        <v>2.5062751155008147</v>
      </c>
      <c r="D1609" s="248">
        <v>0.46992658415640282</v>
      </c>
    </row>
    <row r="1610" spans="1:4" ht="27.75" customHeight="1" x14ac:dyDescent="0.25">
      <c r="A1610" s="246" t="s">
        <v>5233</v>
      </c>
      <c r="B1610" s="247" t="s">
        <v>5232</v>
      </c>
      <c r="C1610" s="248">
        <v>3.1328438943760188E-2</v>
      </c>
      <c r="D1610" s="248">
        <v>0.50125502310016301</v>
      </c>
    </row>
    <row r="1611" spans="1:4" ht="27.75" customHeight="1" x14ac:dyDescent="0.25">
      <c r="A1611" s="246" t="s">
        <v>5233</v>
      </c>
      <c r="B1611" s="247" t="s">
        <v>5232</v>
      </c>
      <c r="C1611" s="248">
        <v>3.1328438943760188E-2</v>
      </c>
      <c r="D1611" s="248">
        <v>0.50125502310016301</v>
      </c>
    </row>
    <row r="1612" spans="1:4" ht="27.75" customHeight="1" x14ac:dyDescent="0.25">
      <c r="A1612" s="246" t="s">
        <v>5234</v>
      </c>
      <c r="B1612" s="247" t="s">
        <v>5232</v>
      </c>
      <c r="C1612" s="248">
        <v>-0.42815533223138919</v>
      </c>
      <c r="D1612" s="248">
        <v>0.50125502310016301</v>
      </c>
    </row>
    <row r="1613" spans="1:4" ht="27.75" customHeight="1" x14ac:dyDescent="0.25">
      <c r="A1613" s="246" t="s">
        <v>5234</v>
      </c>
      <c r="B1613" s="247" t="s">
        <v>5232</v>
      </c>
      <c r="C1613" s="248">
        <v>-0.42815533223138919</v>
      </c>
      <c r="D1613" s="248">
        <v>0.50125502310016301</v>
      </c>
    </row>
    <row r="1614" spans="1:4" ht="27.75" customHeight="1" x14ac:dyDescent="0.25">
      <c r="A1614" s="246" t="s">
        <v>5235</v>
      </c>
      <c r="B1614" s="247" t="s">
        <v>5236</v>
      </c>
      <c r="C1614" s="248">
        <v>4.1249111275950909</v>
      </c>
      <c r="D1614" s="248">
        <v>1.4724366303567287</v>
      </c>
    </row>
    <row r="1615" spans="1:4" ht="27.75" customHeight="1" x14ac:dyDescent="0.25">
      <c r="A1615" s="246" t="s">
        <v>5237</v>
      </c>
      <c r="B1615" s="247" t="s">
        <v>5236</v>
      </c>
      <c r="C1615" s="248">
        <v>4.1249111275950909</v>
      </c>
      <c r="D1615" s="248">
        <v>1.4724366303567287</v>
      </c>
    </row>
    <row r="1616" spans="1:4" ht="27.75" customHeight="1" x14ac:dyDescent="0.25">
      <c r="A1616" s="246" t="s">
        <v>5238</v>
      </c>
      <c r="B1616" s="247" t="s">
        <v>5236</v>
      </c>
      <c r="C1616" s="248">
        <v>0</v>
      </c>
      <c r="D1616" s="248">
        <v>12.698460585204129</v>
      </c>
    </row>
    <row r="1617" spans="1:4" ht="27.75" customHeight="1" x14ac:dyDescent="0.25">
      <c r="A1617" s="246" t="s">
        <v>5238</v>
      </c>
      <c r="B1617" s="247" t="s">
        <v>5236</v>
      </c>
      <c r="C1617" s="248">
        <v>0</v>
      </c>
      <c r="D1617" s="248">
        <v>12.698460585204129</v>
      </c>
    </row>
    <row r="1618" spans="1:4" ht="27.75" customHeight="1" x14ac:dyDescent="0.25">
      <c r="A1618" s="246" t="s">
        <v>5239</v>
      </c>
      <c r="B1618" s="247" t="s">
        <v>5236</v>
      </c>
      <c r="C1618" s="248">
        <v>0</v>
      </c>
      <c r="D1618" s="248">
        <v>12.698460585204129</v>
      </c>
    </row>
    <row r="1619" spans="1:4" ht="27.75" customHeight="1" x14ac:dyDescent="0.25">
      <c r="A1619" s="246" t="s">
        <v>5239</v>
      </c>
      <c r="B1619" s="247" t="s">
        <v>5236</v>
      </c>
      <c r="C1619" s="248">
        <v>0</v>
      </c>
      <c r="D1619" s="248">
        <v>12.698460585204129</v>
      </c>
    </row>
    <row r="1620" spans="1:4" ht="27.75" customHeight="1" x14ac:dyDescent="0.25">
      <c r="A1620" s="246" t="s">
        <v>5240</v>
      </c>
      <c r="B1620" s="247" t="s">
        <v>5241</v>
      </c>
      <c r="C1620" s="248">
        <v>7.059341575327295</v>
      </c>
      <c r="D1620" s="248">
        <v>11.28868083273492</v>
      </c>
    </row>
    <row r="1621" spans="1:4" ht="27.75" customHeight="1" x14ac:dyDescent="0.25">
      <c r="A1621" s="246" t="s">
        <v>5242</v>
      </c>
      <c r="B1621" s="247" t="s">
        <v>5241</v>
      </c>
      <c r="C1621" s="248">
        <v>7.059341575327295</v>
      </c>
      <c r="D1621" s="248">
        <v>11.28868083273492</v>
      </c>
    </row>
    <row r="1622" spans="1:4" ht="27.75" customHeight="1" x14ac:dyDescent="0.25">
      <c r="A1622" s="246" t="s">
        <v>5243</v>
      </c>
      <c r="B1622" s="247" t="s">
        <v>5244</v>
      </c>
      <c r="C1622" s="248">
        <v>8.7197488393465843</v>
      </c>
      <c r="D1622" s="248">
        <v>11.069381760128598</v>
      </c>
    </row>
    <row r="1623" spans="1:4" ht="27.75" customHeight="1" x14ac:dyDescent="0.25">
      <c r="A1623" s="246" t="s">
        <v>5245</v>
      </c>
      <c r="B1623" s="247" t="s">
        <v>5244</v>
      </c>
      <c r="C1623" s="248">
        <v>8.7197488393465843</v>
      </c>
      <c r="D1623" s="248">
        <v>11.069381760128598</v>
      </c>
    </row>
    <row r="1624" spans="1:4" ht="27.75" customHeight="1" x14ac:dyDescent="0.25">
      <c r="A1624" s="246" t="s">
        <v>5246</v>
      </c>
      <c r="B1624" s="247" t="s">
        <v>5244</v>
      </c>
      <c r="C1624" s="248">
        <v>10.045986087965765</v>
      </c>
      <c r="D1624" s="248">
        <v>-5.2214064906266983E-2</v>
      </c>
    </row>
    <row r="1625" spans="1:4" ht="27.75" customHeight="1" x14ac:dyDescent="0.25">
      <c r="A1625" s="246" t="s">
        <v>5246</v>
      </c>
      <c r="B1625" s="247" t="s">
        <v>5244</v>
      </c>
      <c r="C1625" s="248">
        <v>10.045986087965765</v>
      </c>
      <c r="D1625" s="248">
        <v>-5.2214064906266983E-2</v>
      </c>
    </row>
    <row r="1626" spans="1:4" ht="27.75" customHeight="1" x14ac:dyDescent="0.25">
      <c r="A1626" s="246" t="s">
        <v>5247</v>
      </c>
      <c r="B1626" s="247" t="s">
        <v>5244</v>
      </c>
      <c r="C1626" s="248">
        <v>10.045986087965765</v>
      </c>
      <c r="D1626" s="248">
        <v>-5.2214064906266983E-2</v>
      </c>
    </row>
    <row r="1627" spans="1:4" ht="27.75" customHeight="1" x14ac:dyDescent="0.25">
      <c r="A1627" s="246" t="s">
        <v>5247</v>
      </c>
      <c r="B1627" s="247" t="s">
        <v>5244</v>
      </c>
      <c r="C1627" s="248">
        <v>10.045986087965765</v>
      </c>
      <c r="D1627" s="248">
        <v>-5.2214064906266983E-2</v>
      </c>
    </row>
    <row r="1628" spans="1:4" ht="27.75" customHeight="1" x14ac:dyDescent="0.25">
      <c r="A1628" s="246" t="s">
        <v>5248</v>
      </c>
      <c r="B1628" s="247" t="s">
        <v>5249</v>
      </c>
      <c r="C1628" s="248">
        <v>-8.3542503850027164E-2</v>
      </c>
      <c r="D1628" s="248">
        <v>7.309969086877377E-2</v>
      </c>
    </row>
    <row r="1629" spans="1:4" ht="27.75" customHeight="1" x14ac:dyDescent="0.25">
      <c r="A1629" s="246" t="s">
        <v>5248</v>
      </c>
      <c r="B1629" s="247" t="s">
        <v>5249</v>
      </c>
      <c r="C1629" s="248">
        <v>-8.3542503850027164E-2</v>
      </c>
      <c r="D1629" s="248">
        <v>7.309969086877377E-2</v>
      </c>
    </row>
    <row r="1630" spans="1:4" ht="27.75" customHeight="1" x14ac:dyDescent="0.25">
      <c r="A1630" s="246" t="s">
        <v>5250</v>
      </c>
      <c r="B1630" s="247" t="s">
        <v>5249</v>
      </c>
      <c r="C1630" s="248">
        <v>-8.3542503850027164E-2</v>
      </c>
      <c r="D1630" s="248">
        <v>7.309969086877377E-2</v>
      </c>
    </row>
    <row r="1631" spans="1:4" ht="27.75" customHeight="1" x14ac:dyDescent="0.25">
      <c r="A1631" s="246" t="s">
        <v>5250</v>
      </c>
      <c r="B1631" s="247" t="s">
        <v>5249</v>
      </c>
      <c r="C1631" s="248">
        <v>-8.3542503850027164E-2</v>
      </c>
      <c r="D1631" s="248">
        <v>7.309969086877377E-2</v>
      </c>
    </row>
    <row r="1632" spans="1:4" ht="27.75" customHeight="1" x14ac:dyDescent="0.25">
      <c r="A1632" s="246" t="s">
        <v>5251</v>
      </c>
      <c r="B1632" s="247" t="s">
        <v>5249</v>
      </c>
      <c r="C1632" s="248">
        <v>-8.3542503850027164E-2</v>
      </c>
      <c r="D1632" s="248">
        <v>7.309969086877377E-2</v>
      </c>
    </row>
    <row r="1633" spans="1:4" ht="27.75" customHeight="1" x14ac:dyDescent="0.25">
      <c r="A1633" s="246" t="s">
        <v>5251</v>
      </c>
      <c r="B1633" s="247" t="s">
        <v>5249</v>
      </c>
      <c r="C1633" s="248">
        <v>-8.3542503850027164E-2</v>
      </c>
      <c r="D1633" s="248">
        <v>7.309969086877377E-2</v>
      </c>
    </row>
    <row r="1634" spans="1:4" ht="27.75" customHeight="1" x14ac:dyDescent="0.25">
      <c r="A1634" s="246" t="s">
        <v>5252</v>
      </c>
      <c r="B1634" s="247" t="s">
        <v>5249</v>
      </c>
      <c r="C1634" s="248">
        <v>-8.3542503850027164E-2</v>
      </c>
      <c r="D1634" s="248">
        <v>7.309969086877377E-2</v>
      </c>
    </row>
    <row r="1635" spans="1:4" ht="27.75" customHeight="1" x14ac:dyDescent="0.25">
      <c r="A1635" s="246" t="s">
        <v>5252</v>
      </c>
      <c r="B1635" s="247" t="s">
        <v>5249</v>
      </c>
      <c r="C1635" s="248">
        <v>-8.3542503850027164E-2</v>
      </c>
      <c r="D1635" s="248">
        <v>7.309969086877377E-2</v>
      </c>
    </row>
    <row r="1636" spans="1:4" ht="27.75" customHeight="1" x14ac:dyDescent="0.25">
      <c r="A1636" s="246" t="s">
        <v>5253</v>
      </c>
      <c r="B1636" s="247" t="s">
        <v>5254</v>
      </c>
      <c r="C1636" s="248">
        <v>-8.3542503850027164E-2</v>
      </c>
      <c r="D1636" s="248">
        <v>7.309969086877377E-2</v>
      </c>
    </row>
    <row r="1637" spans="1:4" ht="27.75" customHeight="1" x14ac:dyDescent="0.25">
      <c r="A1637" s="246" t="s">
        <v>5255</v>
      </c>
      <c r="B1637" s="247" t="s">
        <v>5256</v>
      </c>
      <c r="C1637" s="248">
        <v>0</v>
      </c>
      <c r="D1637" s="248">
        <v>3.3103717150573262</v>
      </c>
    </row>
    <row r="1638" spans="1:4" ht="27.75" customHeight="1" x14ac:dyDescent="0.25">
      <c r="A1638" s="246" t="s">
        <v>5257</v>
      </c>
      <c r="B1638" s="247" t="s">
        <v>5258</v>
      </c>
      <c r="C1638" s="248">
        <v>3.3208145280385799</v>
      </c>
      <c r="D1638" s="248">
        <v>5.4824768151580328</v>
      </c>
    </row>
    <row r="1639" spans="1:4" ht="27.75" customHeight="1" x14ac:dyDescent="0.25">
      <c r="A1639" s="246" t="s">
        <v>5257</v>
      </c>
      <c r="B1639" s="247" t="s">
        <v>5258</v>
      </c>
      <c r="C1639" s="248">
        <v>3.3208145280385799</v>
      </c>
      <c r="D1639" s="248">
        <v>5.4824768151580328</v>
      </c>
    </row>
    <row r="1640" spans="1:4" ht="27.75" customHeight="1" x14ac:dyDescent="0.25">
      <c r="A1640" s="246" t="s">
        <v>5259</v>
      </c>
      <c r="B1640" s="247" t="s">
        <v>5258</v>
      </c>
      <c r="C1640" s="248">
        <v>3.3208145280385799</v>
      </c>
      <c r="D1640" s="248">
        <v>5.4824768151580328</v>
      </c>
    </row>
    <row r="1641" spans="1:4" ht="27.75" customHeight="1" x14ac:dyDescent="0.25">
      <c r="A1641" s="246" t="s">
        <v>5259</v>
      </c>
      <c r="B1641" s="247" t="s">
        <v>5258</v>
      </c>
      <c r="C1641" s="248">
        <v>3.3208145280385799</v>
      </c>
      <c r="D1641" s="248">
        <v>5.4824768151580328</v>
      </c>
    </row>
    <row r="1642" spans="1:4" ht="27.75" customHeight="1" x14ac:dyDescent="0.25">
      <c r="A1642" s="246" t="s">
        <v>5260</v>
      </c>
      <c r="B1642" s="247" t="s">
        <v>5261</v>
      </c>
      <c r="C1642" s="248">
        <v>8.3542503850027164E-2</v>
      </c>
      <c r="D1642" s="248">
        <v>0.16708500770005433</v>
      </c>
    </row>
    <row r="1643" spans="1:4" ht="27.75" customHeight="1" x14ac:dyDescent="0.25">
      <c r="A1643" s="246" t="s">
        <v>5260</v>
      </c>
      <c r="B1643" s="247" t="s">
        <v>5261</v>
      </c>
      <c r="C1643" s="248">
        <v>8.3542503850027164E-2</v>
      </c>
      <c r="D1643" s="248">
        <v>0.16708500770005433</v>
      </c>
    </row>
    <row r="1644" spans="1:4" ht="27.75" customHeight="1" x14ac:dyDescent="0.25">
      <c r="A1644" s="246" t="s">
        <v>5262</v>
      </c>
      <c r="B1644" s="247" t="s">
        <v>5261</v>
      </c>
      <c r="C1644" s="248">
        <v>8.3542503850027164E-2</v>
      </c>
      <c r="D1644" s="248">
        <v>0.16708500770005433</v>
      </c>
    </row>
    <row r="1645" spans="1:4" ht="27.75" customHeight="1" x14ac:dyDescent="0.25">
      <c r="A1645" s="246" t="s">
        <v>5262</v>
      </c>
      <c r="B1645" s="247" t="s">
        <v>5261</v>
      </c>
      <c r="C1645" s="248">
        <v>8.3542503850027164E-2</v>
      </c>
      <c r="D1645" s="248">
        <v>0.16708500770005433</v>
      </c>
    </row>
    <row r="1646" spans="1:4" ht="27.75" customHeight="1" x14ac:dyDescent="0.25">
      <c r="A1646" s="246" t="s">
        <v>5263</v>
      </c>
      <c r="B1646" s="247" t="s">
        <v>5261</v>
      </c>
      <c r="C1646" s="248">
        <v>1.2218091188066471</v>
      </c>
      <c r="D1646" s="248">
        <v>0.25062751155008151</v>
      </c>
    </row>
    <row r="1647" spans="1:4" ht="27.75" customHeight="1" x14ac:dyDescent="0.25">
      <c r="A1647" s="246" t="s">
        <v>5264</v>
      </c>
      <c r="B1647" s="247" t="s">
        <v>5261</v>
      </c>
      <c r="C1647" s="248">
        <v>1.2218091188066471</v>
      </c>
      <c r="D1647" s="248">
        <v>0.25062751155008151</v>
      </c>
    </row>
    <row r="1648" spans="1:4" ht="27.75" customHeight="1" x14ac:dyDescent="0.25">
      <c r="A1648" s="246" t="s">
        <v>5265</v>
      </c>
      <c r="B1648" s="247" t="s">
        <v>5266</v>
      </c>
      <c r="C1648" s="248">
        <v>3.8951692420075164</v>
      </c>
      <c r="D1648" s="248">
        <v>2.1512194741381996</v>
      </c>
    </row>
    <row r="1649" spans="1:4" ht="27.75" customHeight="1" x14ac:dyDescent="0.25">
      <c r="A1649" s="246" t="s">
        <v>5267</v>
      </c>
      <c r="B1649" s="247" t="s">
        <v>5266</v>
      </c>
      <c r="C1649" s="248">
        <v>3.8951692420075164</v>
      </c>
      <c r="D1649" s="248">
        <v>2.1512194741381996</v>
      </c>
    </row>
    <row r="1650" spans="1:4" ht="27.75" customHeight="1" x14ac:dyDescent="0.25">
      <c r="A1650" s="246" t="s">
        <v>5268</v>
      </c>
      <c r="B1650" s="247" t="s">
        <v>5266</v>
      </c>
      <c r="C1650" s="248">
        <v>3.1328438943760188</v>
      </c>
      <c r="D1650" s="248">
        <v>0</v>
      </c>
    </row>
    <row r="1651" spans="1:4" ht="27.75" customHeight="1" x14ac:dyDescent="0.25">
      <c r="A1651" s="246" t="s">
        <v>5268</v>
      </c>
      <c r="B1651" s="247" t="s">
        <v>5266</v>
      </c>
      <c r="C1651" s="248">
        <v>3.1328438943760188</v>
      </c>
      <c r="D1651" s="248">
        <v>0</v>
      </c>
    </row>
    <row r="1652" spans="1:4" ht="27.75" customHeight="1" x14ac:dyDescent="0.25">
      <c r="A1652" s="246" t="s">
        <v>5269</v>
      </c>
      <c r="B1652" s="247" t="s">
        <v>5266</v>
      </c>
      <c r="C1652" s="248">
        <v>3.1328438943760188</v>
      </c>
      <c r="D1652" s="248">
        <v>0</v>
      </c>
    </row>
    <row r="1653" spans="1:4" ht="27.75" customHeight="1" x14ac:dyDescent="0.25">
      <c r="A1653" s="246" t="s">
        <v>5269</v>
      </c>
      <c r="B1653" s="247" t="s">
        <v>5266</v>
      </c>
      <c r="C1653" s="248">
        <v>3.1328438943760188</v>
      </c>
      <c r="D1653" s="248">
        <v>0</v>
      </c>
    </row>
    <row r="1654" spans="1:4" ht="27.75" customHeight="1" x14ac:dyDescent="0.25">
      <c r="A1654" s="246" t="s">
        <v>5270</v>
      </c>
      <c r="B1654" s="247" t="s">
        <v>5271</v>
      </c>
      <c r="C1654" s="248">
        <v>7.7903384840150327</v>
      </c>
      <c r="D1654" s="248">
        <v>4.5112952079014672</v>
      </c>
    </row>
    <row r="1655" spans="1:4" ht="27.75" customHeight="1" x14ac:dyDescent="0.25">
      <c r="A1655" s="246" t="s">
        <v>5272</v>
      </c>
      <c r="B1655" s="247" t="s">
        <v>5271</v>
      </c>
      <c r="C1655" s="248">
        <v>7.7903384840150327</v>
      </c>
      <c r="D1655" s="248">
        <v>4.5112952079014672</v>
      </c>
    </row>
    <row r="1656" spans="1:4" ht="27.75" customHeight="1" x14ac:dyDescent="0.25">
      <c r="A1656" s="246" t="s">
        <v>5273</v>
      </c>
      <c r="B1656" s="247" t="s">
        <v>5271</v>
      </c>
      <c r="C1656" s="248">
        <v>4.1040255016325844</v>
      </c>
      <c r="D1656" s="248">
        <v>0</v>
      </c>
    </row>
    <row r="1657" spans="1:4" ht="27.75" customHeight="1" x14ac:dyDescent="0.25">
      <c r="A1657" s="246" t="s">
        <v>5273</v>
      </c>
      <c r="B1657" s="247" t="s">
        <v>5271</v>
      </c>
      <c r="C1657" s="248">
        <v>4.1040255016325844</v>
      </c>
      <c r="D1657" s="248">
        <v>0</v>
      </c>
    </row>
    <row r="1658" spans="1:4" ht="27.75" customHeight="1" x14ac:dyDescent="0.25">
      <c r="A1658" s="246" t="s">
        <v>5274</v>
      </c>
      <c r="B1658" s="247" t="s">
        <v>5271</v>
      </c>
      <c r="C1658" s="248">
        <v>4.1040255016325844</v>
      </c>
      <c r="D1658" s="248">
        <v>0</v>
      </c>
    </row>
    <row r="1659" spans="1:4" ht="27.75" customHeight="1" x14ac:dyDescent="0.25">
      <c r="A1659" s="246" t="s">
        <v>5274</v>
      </c>
      <c r="B1659" s="247" t="s">
        <v>5271</v>
      </c>
      <c r="C1659" s="248">
        <v>4.1040255016325844</v>
      </c>
      <c r="D1659" s="248">
        <v>0</v>
      </c>
    </row>
    <row r="1660" spans="1:4" ht="27.75" customHeight="1" x14ac:dyDescent="0.25">
      <c r="A1660" s="246" t="s">
        <v>5275</v>
      </c>
      <c r="B1660" s="247" t="s">
        <v>5276</v>
      </c>
      <c r="C1660" s="248">
        <v>1.66040726401929</v>
      </c>
      <c r="D1660" s="248">
        <v>7.309969086877377E-2</v>
      </c>
    </row>
    <row r="1661" spans="1:4" ht="27.75" customHeight="1" x14ac:dyDescent="0.25">
      <c r="A1661" s="246" t="s">
        <v>5275</v>
      </c>
      <c r="B1661" s="247" t="s">
        <v>5276</v>
      </c>
      <c r="C1661" s="248">
        <v>1.66040726401929</v>
      </c>
      <c r="D1661" s="248">
        <v>7.309969086877377E-2</v>
      </c>
    </row>
    <row r="1662" spans="1:4" ht="27.75" customHeight="1" x14ac:dyDescent="0.25">
      <c r="A1662" s="246" t="s">
        <v>5277</v>
      </c>
      <c r="B1662" s="247" t="s">
        <v>5276</v>
      </c>
      <c r="C1662" s="248">
        <v>1.66040726401929</v>
      </c>
      <c r="D1662" s="248">
        <v>7.309969086877377E-2</v>
      </c>
    </row>
    <row r="1663" spans="1:4" ht="27.75" customHeight="1" x14ac:dyDescent="0.25">
      <c r="A1663" s="246" t="s">
        <v>5277</v>
      </c>
      <c r="B1663" s="247" t="s">
        <v>5276</v>
      </c>
      <c r="C1663" s="248">
        <v>1.66040726401929</v>
      </c>
      <c r="D1663" s="248">
        <v>7.309969086877377E-2</v>
      </c>
    </row>
    <row r="1664" spans="1:4" ht="27.75" customHeight="1" x14ac:dyDescent="0.25">
      <c r="A1664" s="246" t="s">
        <v>5278</v>
      </c>
      <c r="B1664" s="247" t="s">
        <v>5276</v>
      </c>
      <c r="C1664" s="248">
        <v>0.52214064906266977</v>
      </c>
      <c r="D1664" s="248">
        <v>1.9736916534568916</v>
      </c>
    </row>
    <row r="1665" spans="1:4" ht="27.75" customHeight="1" x14ac:dyDescent="0.25">
      <c r="A1665" s="246" t="s">
        <v>5279</v>
      </c>
      <c r="B1665" s="247" t="s">
        <v>5276</v>
      </c>
      <c r="C1665" s="248">
        <v>0.52214064906266977</v>
      </c>
      <c r="D1665" s="248">
        <v>1.9736916534568916</v>
      </c>
    </row>
    <row r="1666" spans="1:4" ht="27.75" customHeight="1" x14ac:dyDescent="0.25">
      <c r="A1666" s="246" t="s">
        <v>5280</v>
      </c>
      <c r="B1666" s="247" t="s">
        <v>5281</v>
      </c>
      <c r="C1666" s="248">
        <v>2.8091166919571635</v>
      </c>
      <c r="D1666" s="248">
        <v>7.309969086877377E-2</v>
      </c>
    </row>
    <row r="1667" spans="1:4" ht="27.75" customHeight="1" x14ac:dyDescent="0.25">
      <c r="A1667" s="246" t="s">
        <v>5280</v>
      </c>
      <c r="B1667" s="247" t="s">
        <v>5281</v>
      </c>
      <c r="C1667" s="248">
        <v>2.8091166919571635</v>
      </c>
      <c r="D1667" s="248">
        <v>7.309969086877377E-2</v>
      </c>
    </row>
    <row r="1668" spans="1:4" ht="27.75" customHeight="1" x14ac:dyDescent="0.25">
      <c r="A1668" s="246" t="s">
        <v>5282</v>
      </c>
      <c r="B1668" s="247" t="s">
        <v>5281</v>
      </c>
      <c r="C1668" s="248">
        <v>2.8091166919571635</v>
      </c>
      <c r="D1668" s="248">
        <v>7.309969086877377E-2</v>
      </c>
    </row>
    <row r="1669" spans="1:4" ht="27.75" customHeight="1" x14ac:dyDescent="0.25">
      <c r="A1669" s="246" t="s">
        <v>5282</v>
      </c>
      <c r="B1669" s="247" t="s">
        <v>5281</v>
      </c>
      <c r="C1669" s="248">
        <v>2.8091166919571635</v>
      </c>
      <c r="D1669" s="248">
        <v>7.309969086877377E-2</v>
      </c>
    </row>
    <row r="1670" spans="1:4" ht="27.75" customHeight="1" x14ac:dyDescent="0.25">
      <c r="A1670" s="246" t="s">
        <v>5283</v>
      </c>
      <c r="B1670" s="247" t="s">
        <v>5281</v>
      </c>
      <c r="C1670" s="248">
        <v>0.32372720241885528</v>
      </c>
      <c r="D1670" s="248">
        <v>2.9657588866759643</v>
      </c>
    </row>
    <row r="1671" spans="1:4" ht="27.75" customHeight="1" x14ac:dyDescent="0.25">
      <c r="A1671" s="246" t="s">
        <v>5284</v>
      </c>
      <c r="B1671" s="247" t="s">
        <v>5285</v>
      </c>
      <c r="C1671" s="248">
        <v>0.99206723321907253</v>
      </c>
      <c r="D1671" s="248">
        <v>5.284063368514218</v>
      </c>
    </row>
    <row r="1672" spans="1:4" ht="27.75" customHeight="1" x14ac:dyDescent="0.25">
      <c r="A1672" s="246" t="s">
        <v>5286</v>
      </c>
      <c r="B1672" s="247" t="s">
        <v>5285</v>
      </c>
      <c r="C1672" s="248">
        <v>0.99206723321907253</v>
      </c>
      <c r="D1672" s="248">
        <v>5.284063368514218</v>
      </c>
    </row>
    <row r="1673" spans="1:4" ht="27.75" customHeight="1" x14ac:dyDescent="0.25">
      <c r="A1673" s="246" t="s">
        <v>5287</v>
      </c>
      <c r="B1673" s="247" t="s">
        <v>5288</v>
      </c>
      <c r="C1673" s="248">
        <v>0.77276816061275122</v>
      </c>
      <c r="D1673" s="248">
        <v>4.1771251925013582E-2</v>
      </c>
    </row>
    <row r="1674" spans="1:4" ht="27.75" customHeight="1" x14ac:dyDescent="0.25">
      <c r="A1674" s="246" t="s">
        <v>5289</v>
      </c>
      <c r="B1674" s="247" t="s">
        <v>5290</v>
      </c>
      <c r="C1674" s="248">
        <v>0</v>
      </c>
      <c r="D1674" s="248">
        <v>5.8375324565206475</v>
      </c>
    </row>
    <row r="1675" spans="1:4" ht="27.75" customHeight="1" x14ac:dyDescent="0.25">
      <c r="A1675" s="246" t="s">
        <v>5291</v>
      </c>
      <c r="B1675" s="247" t="s">
        <v>5290</v>
      </c>
      <c r="C1675" s="248">
        <v>0</v>
      </c>
      <c r="D1675" s="248">
        <v>5.8375324565206475</v>
      </c>
    </row>
    <row r="1676" spans="1:4" ht="27.75" customHeight="1" x14ac:dyDescent="0.25">
      <c r="A1676" s="246" t="s">
        <v>5292</v>
      </c>
      <c r="B1676" s="247" t="s">
        <v>5290</v>
      </c>
      <c r="C1676" s="248">
        <v>4.7305942805077885</v>
      </c>
      <c r="D1676" s="248">
        <v>0.81453941253776485</v>
      </c>
    </row>
    <row r="1677" spans="1:4" ht="27.75" customHeight="1" x14ac:dyDescent="0.25">
      <c r="A1677" s="246" t="s">
        <v>5292</v>
      </c>
      <c r="B1677" s="247" t="s">
        <v>5290</v>
      </c>
      <c r="C1677" s="248">
        <v>4.7305942805077885</v>
      </c>
      <c r="D1677" s="248">
        <v>0.81453941253776485</v>
      </c>
    </row>
    <row r="1678" spans="1:4" ht="27.75" customHeight="1" x14ac:dyDescent="0.25">
      <c r="A1678" s="246" t="s">
        <v>5293</v>
      </c>
      <c r="B1678" s="247" t="s">
        <v>5290</v>
      </c>
      <c r="C1678" s="248">
        <v>4.7305942805077885</v>
      </c>
      <c r="D1678" s="248">
        <v>0.81453941253776485</v>
      </c>
    </row>
    <row r="1679" spans="1:4" ht="27.75" customHeight="1" x14ac:dyDescent="0.25">
      <c r="A1679" s="246" t="s">
        <v>5293</v>
      </c>
      <c r="B1679" s="247" t="s">
        <v>5290</v>
      </c>
      <c r="C1679" s="248">
        <v>4.7305942805077885</v>
      </c>
      <c r="D1679" s="248">
        <v>0.81453941253776485</v>
      </c>
    </row>
    <row r="1680" spans="1:4" ht="27.75" customHeight="1" x14ac:dyDescent="0.25">
      <c r="A1680" s="246" t="s">
        <v>5294</v>
      </c>
      <c r="B1680" s="247" t="s">
        <v>5290</v>
      </c>
      <c r="C1680" s="248">
        <v>4.7305942805077885</v>
      </c>
      <c r="D1680" s="248">
        <v>0.81453941253776485</v>
      </c>
    </row>
    <row r="1681" spans="1:4" ht="27.75" customHeight="1" x14ac:dyDescent="0.25">
      <c r="A1681" s="246" t="s">
        <v>5294</v>
      </c>
      <c r="B1681" s="247" t="s">
        <v>5290</v>
      </c>
      <c r="C1681" s="248">
        <v>4.7305942805077885</v>
      </c>
      <c r="D1681" s="248">
        <v>0.81453941253776485</v>
      </c>
    </row>
    <row r="1682" spans="1:4" ht="27.75" customHeight="1" x14ac:dyDescent="0.25">
      <c r="A1682" s="246" t="s">
        <v>5295</v>
      </c>
      <c r="B1682" s="247" t="s">
        <v>5296</v>
      </c>
      <c r="C1682" s="248">
        <v>0.80409659955651147</v>
      </c>
      <c r="D1682" s="248">
        <v>0.42815533223138919</v>
      </c>
    </row>
    <row r="1683" spans="1:4" ht="27.75" customHeight="1" x14ac:dyDescent="0.25">
      <c r="A1683" s="246" t="s">
        <v>5297</v>
      </c>
      <c r="B1683" s="247" t="s">
        <v>5296</v>
      </c>
      <c r="C1683" s="248">
        <v>0.80409659955651147</v>
      </c>
      <c r="D1683" s="248">
        <v>0.42815533223138919</v>
      </c>
    </row>
    <row r="1684" spans="1:4" ht="27.75" customHeight="1" x14ac:dyDescent="0.25">
      <c r="A1684" s="246" t="s">
        <v>5298</v>
      </c>
      <c r="B1684" s="247" t="s">
        <v>5296</v>
      </c>
      <c r="C1684" s="248">
        <v>0.46992658415640282</v>
      </c>
      <c r="D1684" s="248">
        <v>-1.0442812981253395E-2</v>
      </c>
    </row>
    <row r="1685" spans="1:4" ht="27.75" customHeight="1" x14ac:dyDescent="0.25">
      <c r="A1685" s="246" t="s">
        <v>5298</v>
      </c>
      <c r="B1685" s="247" t="s">
        <v>5296</v>
      </c>
      <c r="C1685" s="248">
        <v>0.46992658415640282</v>
      </c>
      <c r="D1685" s="248">
        <v>-1.0442812981253395E-2</v>
      </c>
    </row>
    <row r="1686" spans="1:4" ht="27.75" customHeight="1" x14ac:dyDescent="0.25">
      <c r="A1686" s="246" t="s">
        <v>5299</v>
      </c>
      <c r="B1686" s="247" t="s">
        <v>5296</v>
      </c>
      <c r="C1686" s="248">
        <v>0.46992658415640282</v>
      </c>
      <c r="D1686" s="248">
        <v>-1.0442812981253395E-2</v>
      </c>
    </row>
    <row r="1687" spans="1:4" ht="27.75" customHeight="1" x14ac:dyDescent="0.25">
      <c r="A1687" s="246" t="s">
        <v>5299</v>
      </c>
      <c r="B1687" s="247" t="s">
        <v>5296</v>
      </c>
      <c r="C1687" s="248">
        <v>0.46992658415640282</v>
      </c>
      <c r="D1687" s="248">
        <v>-1.0442812981253395E-2</v>
      </c>
    </row>
    <row r="1688" spans="1:4" ht="27.75" customHeight="1" x14ac:dyDescent="0.25">
      <c r="A1688" s="246" t="s">
        <v>5300</v>
      </c>
      <c r="B1688" s="247" t="s">
        <v>5301</v>
      </c>
      <c r="C1688" s="248">
        <v>4.9290077271516024</v>
      </c>
      <c r="D1688" s="248">
        <v>0.96073879427531239</v>
      </c>
    </row>
    <row r="1689" spans="1:4" ht="27.75" customHeight="1" x14ac:dyDescent="0.25">
      <c r="A1689" s="246" t="s">
        <v>5302</v>
      </c>
      <c r="B1689" s="247" t="s">
        <v>5303</v>
      </c>
      <c r="C1689" s="248">
        <v>4.2084536314451189</v>
      </c>
      <c r="D1689" s="248">
        <v>0.78321097359400471</v>
      </c>
    </row>
    <row r="1690" spans="1:4" ht="27.75" customHeight="1" x14ac:dyDescent="0.25">
      <c r="A1690" s="246" t="s">
        <v>5302</v>
      </c>
      <c r="B1690" s="247" t="s">
        <v>5303</v>
      </c>
      <c r="C1690" s="248">
        <v>4.2084536314451189</v>
      </c>
      <c r="D1690" s="248">
        <v>0.78321097359400471</v>
      </c>
    </row>
    <row r="1691" spans="1:4" ht="27.75" customHeight="1" x14ac:dyDescent="0.25">
      <c r="A1691" s="246" t="s">
        <v>5304</v>
      </c>
      <c r="B1691" s="247" t="s">
        <v>5305</v>
      </c>
      <c r="C1691" s="248">
        <v>1.2426947447691541</v>
      </c>
      <c r="D1691" s="248">
        <v>3.7802982992137291</v>
      </c>
    </row>
    <row r="1692" spans="1:4" ht="27.75" customHeight="1" x14ac:dyDescent="0.25">
      <c r="A1692" s="246" t="s">
        <v>5306</v>
      </c>
      <c r="B1692" s="247" t="s">
        <v>5307</v>
      </c>
      <c r="C1692" s="248">
        <v>0.20885625962506793</v>
      </c>
      <c r="D1692" s="248">
        <v>0.4803693971376562</v>
      </c>
    </row>
    <row r="1693" spans="1:4" ht="27.75" customHeight="1" x14ac:dyDescent="0.25">
      <c r="A1693" s="246" t="s">
        <v>5308</v>
      </c>
      <c r="B1693" s="247" t="s">
        <v>5307</v>
      </c>
      <c r="C1693" s="248">
        <v>0.20885625962506793</v>
      </c>
      <c r="D1693" s="248">
        <v>0.4803693971376562</v>
      </c>
    </row>
    <row r="1694" spans="1:4" ht="27.75" customHeight="1" x14ac:dyDescent="0.25">
      <c r="A1694" s="246" t="s">
        <v>5309</v>
      </c>
      <c r="B1694" s="247" t="s">
        <v>5307</v>
      </c>
      <c r="C1694" s="248">
        <v>0.20885625962506793</v>
      </c>
      <c r="D1694" s="248">
        <v>0.4803693971376562</v>
      </c>
    </row>
    <row r="1695" spans="1:4" ht="27.75" customHeight="1" x14ac:dyDescent="0.25">
      <c r="A1695" s="246" t="s">
        <v>5310</v>
      </c>
      <c r="B1695" s="247" t="s">
        <v>5307</v>
      </c>
      <c r="C1695" s="248">
        <v>0.20885625962506793</v>
      </c>
      <c r="D1695" s="248">
        <v>0.4803693971376562</v>
      </c>
    </row>
    <row r="1696" spans="1:4" ht="27.75" customHeight="1" x14ac:dyDescent="0.25">
      <c r="A1696" s="246" t="s">
        <v>5311</v>
      </c>
      <c r="B1696" s="247" t="s">
        <v>5307</v>
      </c>
      <c r="C1696" s="248">
        <v>0.20885625962506793</v>
      </c>
      <c r="D1696" s="248">
        <v>0.4803693971376562</v>
      </c>
    </row>
    <row r="1697" spans="1:4" ht="27.75" customHeight="1" x14ac:dyDescent="0.25">
      <c r="A1697" s="246" t="s">
        <v>5312</v>
      </c>
      <c r="B1697" s="247" t="s">
        <v>5313</v>
      </c>
      <c r="C1697" s="248">
        <v>0.50125502310016301</v>
      </c>
      <c r="D1697" s="248">
        <v>-0.74143972166899108</v>
      </c>
    </row>
    <row r="1698" spans="1:4" ht="27.75" customHeight="1" x14ac:dyDescent="0.25">
      <c r="A1698" s="246" t="s">
        <v>5312</v>
      </c>
      <c r="B1698" s="247" t="s">
        <v>5313</v>
      </c>
      <c r="C1698" s="248">
        <v>0.50125502310016301</v>
      </c>
      <c r="D1698" s="248">
        <v>-0.74143972166899108</v>
      </c>
    </row>
    <row r="1699" spans="1:4" ht="27.75" customHeight="1" x14ac:dyDescent="0.25">
      <c r="A1699" s="246" t="s">
        <v>5312</v>
      </c>
      <c r="B1699" s="247" t="s">
        <v>5313</v>
      </c>
      <c r="C1699" s="248">
        <v>0.50125502310016301</v>
      </c>
      <c r="D1699" s="248">
        <v>-0.74143972166899108</v>
      </c>
    </row>
    <row r="1700" spans="1:4" ht="27.75" customHeight="1" x14ac:dyDescent="0.25">
      <c r="A1700" s="246" t="s">
        <v>5314</v>
      </c>
      <c r="B1700" s="247" t="s">
        <v>5313</v>
      </c>
      <c r="C1700" s="248">
        <v>0.50125502310016301</v>
      </c>
      <c r="D1700" s="248">
        <v>-0.74143972166899108</v>
      </c>
    </row>
    <row r="1701" spans="1:4" ht="27.75" customHeight="1" x14ac:dyDescent="0.25">
      <c r="A1701" s="246" t="s">
        <v>5314</v>
      </c>
      <c r="B1701" s="247" t="s">
        <v>5313</v>
      </c>
      <c r="C1701" s="248">
        <v>0.50125502310016301</v>
      </c>
      <c r="D1701" s="248">
        <v>-0.74143972166899108</v>
      </c>
    </row>
    <row r="1702" spans="1:4" ht="27.75" customHeight="1" x14ac:dyDescent="0.25">
      <c r="A1702" s="246" t="s">
        <v>5314</v>
      </c>
      <c r="B1702" s="247" t="s">
        <v>5313</v>
      </c>
      <c r="C1702" s="248">
        <v>0.50125502310016301</v>
      </c>
      <c r="D1702" s="248">
        <v>-0.74143972166899108</v>
      </c>
    </row>
    <row r="1703" spans="1:4" ht="27.75" customHeight="1" x14ac:dyDescent="0.25">
      <c r="A1703" s="246" t="s">
        <v>5315</v>
      </c>
      <c r="B1703" s="247" t="s">
        <v>5313</v>
      </c>
      <c r="C1703" s="248">
        <v>0.50125502310016301</v>
      </c>
      <c r="D1703" s="248">
        <v>-0.74143972166899108</v>
      </c>
    </row>
    <row r="1704" spans="1:4" ht="27.75" customHeight="1" x14ac:dyDescent="0.25">
      <c r="A1704" s="246" t="s">
        <v>5315</v>
      </c>
      <c r="B1704" s="247" t="s">
        <v>5313</v>
      </c>
      <c r="C1704" s="248">
        <v>0.50125502310016301</v>
      </c>
      <c r="D1704" s="248">
        <v>-0.74143972166899108</v>
      </c>
    </row>
    <row r="1705" spans="1:4" ht="27.75" customHeight="1" x14ac:dyDescent="0.25">
      <c r="A1705" s="246" t="s">
        <v>5315</v>
      </c>
      <c r="B1705" s="247" t="s">
        <v>5313</v>
      </c>
      <c r="C1705" s="248">
        <v>0.50125502310016301</v>
      </c>
      <c r="D1705" s="248">
        <v>-0.74143972166899108</v>
      </c>
    </row>
    <row r="1706" spans="1:4" ht="27.75" customHeight="1" x14ac:dyDescent="0.25">
      <c r="A1706" s="246" t="s">
        <v>5316</v>
      </c>
      <c r="B1706" s="247" t="s">
        <v>5313</v>
      </c>
      <c r="C1706" s="248">
        <v>-0.57435471396893678</v>
      </c>
      <c r="D1706" s="248">
        <v>-0.86675347744403175</v>
      </c>
    </row>
    <row r="1707" spans="1:4" ht="27.75" customHeight="1" x14ac:dyDescent="0.25">
      <c r="A1707" s="246" t="s">
        <v>5317</v>
      </c>
      <c r="B1707" s="247" t="s">
        <v>5318</v>
      </c>
      <c r="C1707" s="248">
        <v>0.38638408030637561</v>
      </c>
      <c r="D1707" s="248">
        <v>7.142884079177322</v>
      </c>
    </row>
    <row r="1708" spans="1:4" ht="27.75" customHeight="1" x14ac:dyDescent="0.25">
      <c r="A1708" s="246" t="s">
        <v>5319</v>
      </c>
      <c r="B1708" s="247" t="s">
        <v>5320</v>
      </c>
      <c r="C1708" s="248">
        <v>0.66834003080021731</v>
      </c>
      <c r="D1708" s="248">
        <v>10.474141420197155</v>
      </c>
    </row>
    <row r="1709" spans="1:4" ht="27.75" customHeight="1" x14ac:dyDescent="0.25">
      <c r="A1709" s="246" t="s">
        <v>5321</v>
      </c>
      <c r="B1709" s="247" t="s">
        <v>5320</v>
      </c>
      <c r="C1709" s="248">
        <v>0.66834003080021731</v>
      </c>
      <c r="D1709" s="248">
        <v>10.474141420197155</v>
      </c>
    </row>
    <row r="1710" spans="1:4" ht="27.75" customHeight="1" x14ac:dyDescent="0.25">
      <c r="A1710" s="246" t="s">
        <v>5322</v>
      </c>
      <c r="B1710" s="247" t="s">
        <v>5323</v>
      </c>
      <c r="C1710" s="248">
        <v>0.11487094279378735</v>
      </c>
      <c r="D1710" s="248">
        <v>7.309969086877377E-2</v>
      </c>
    </row>
    <row r="1711" spans="1:4" ht="27.75" customHeight="1" x14ac:dyDescent="0.25">
      <c r="A1711" s="246" t="s">
        <v>5322</v>
      </c>
      <c r="B1711" s="247" t="s">
        <v>5323</v>
      </c>
      <c r="C1711" s="248">
        <v>0.11487094279378735</v>
      </c>
      <c r="D1711" s="248">
        <v>7.309969086877377E-2</v>
      </c>
    </row>
    <row r="1712" spans="1:4" ht="27.75" customHeight="1" x14ac:dyDescent="0.25">
      <c r="A1712" s="246" t="s">
        <v>5324</v>
      </c>
      <c r="B1712" s="247" t="s">
        <v>5323</v>
      </c>
      <c r="C1712" s="248">
        <v>0.11487094279378735</v>
      </c>
      <c r="D1712" s="248">
        <v>7.309969086877377E-2</v>
      </c>
    </row>
    <row r="1713" spans="1:4" ht="27.75" customHeight="1" x14ac:dyDescent="0.25">
      <c r="A1713" s="246" t="s">
        <v>5324</v>
      </c>
      <c r="B1713" s="247" t="s">
        <v>5323</v>
      </c>
      <c r="C1713" s="248">
        <v>0.11487094279378735</v>
      </c>
      <c r="D1713" s="248">
        <v>7.309969086877377E-2</v>
      </c>
    </row>
    <row r="1714" spans="1:4" ht="27.75" customHeight="1" x14ac:dyDescent="0.25">
      <c r="A1714" s="246" t="s">
        <v>5325</v>
      </c>
      <c r="B1714" s="247" t="s">
        <v>5323</v>
      </c>
      <c r="C1714" s="248">
        <v>0.11487094279378735</v>
      </c>
      <c r="D1714" s="248">
        <v>7.309969086877377E-2</v>
      </c>
    </row>
    <row r="1715" spans="1:4" ht="27.75" customHeight="1" x14ac:dyDescent="0.25">
      <c r="A1715" s="246" t="s">
        <v>5325</v>
      </c>
      <c r="B1715" s="247" t="s">
        <v>5323</v>
      </c>
      <c r="C1715" s="248">
        <v>0.11487094279378735</v>
      </c>
      <c r="D1715" s="248">
        <v>7.309969086877377E-2</v>
      </c>
    </row>
    <row r="1716" spans="1:4" ht="27.75" customHeight="1" x14ac:dyDescent="0.25">
      <c r="A1716" s="246" t="s">
        <v>5326</v>
      </c>
      <c r="B1716" s="247" t="s">
        <v>5323</v>
      </c>
      <c r="C1716" s="248">
        <v>0.11487094279378735</v>
      </c>
      <c r="D1716" s="248">
        <v>7.309969086877377E-2</v>
      </c>
    </row>
    <row r="1717" spans="1:4" ht="27.75" customHeight="1" x14ac:dyDescent="0.25">
      <c r="A1717" s="246" t="s">
        <v>5326</v>
      </c>
      <c r="B1717" s="247" t="s">
        <v>5323</v>
      </c>
      <c r="C1717" s="248">
        <v>0.11487094279378735</v>
      </c>
      <c r="D1717" s="248">
        <v>7.309969086877377E-2</v>
      </c>
    </row>
    <row r="1718" spans="1:4" ht="27.75" customHeight="1" x14ac:dyDescent="0.25">
      <c r="A1718" s="246" t="s">
        <v>5327</v>
      </c>
      <c r="B1718" s="247" t="s">
        <v>5328</v>
      </c>
      <c r="C1718" s="248">
        <v>0.26107032453133489</v>
      </c>
      <c r="D1718" s="248">
        <v>4.5843948987702401</v>
      </c>
    </row>
    <row r="1719" spans="1:4" ht="27.75" customHeight="1" x14ac:dyDescent="0.25">
      <c r="A1719" s="246" t="s">
        <v>5329</v>
      </c>
      <c r="B1719" s="247" t="s">
        <v>5330</v>
      </c>
      <c r="C1719" s="248">
        <v>8.3542503850027164E-2</v>
      </c>
      <c r="D1719" s="248">
        <v>34.001799066961055</v>
      </c>
    </row>
    <row r="1720" spans="1:4" ht="27.75" customHeight="1" x14ac:dyDescent="0.25">
      <c r="A1720" s="246" t="s">
        <v>5331</v>
      </c>
      <c r="B1720" s="247" t="s">
        <v>5330</v>
      </c>
      <c r="C1720" s="248">
        <v>49.227420393628506</v>
      </c>
      <c r="D1720" s="248">
        <v>8.6362063354965581</v>
      </c>
    </row>
    <row r="1721" spans="1:4" ht="27.75" customHeight="1" x14ac:dyDescent="0.25">
      <c r="A1721" s="246" t="s">
        <v>5331</v>
      </c>
      <c r="B1721" s="247" t="s">
        <v>5330</v>
      </c>
      <c r="C1721" s="248">
        <v>49.227420393628506</v>
      </c>
      <c r="D1721" s="248">
        <v>8.6362063354965581</v>
      </c>
    </row>
    <row r="1722" spans="1:4" ht="27.75" customHeight="1" x14ac:dyDescent="0.25">
      <c r="A1722" s="246" t="s">
        <v>5332</v>
      </c>
      <c r="B1722" s="247" t="s">
        <v>5333</v>
      </c>
      <c r="C1722" s="248">
        <v>6.5476437392458786</v>
      </c>
      <c r="D1722" s="248">
        <v>7.435282842652418</v>
      </c>
    </row>
    <row r="1723" spans="1:4" ht="27.75" customHeight="1" x14ac:dyDescent="0.25">
      <c r="A1723" s="246" t="s">
        <v>5334</v>
      </c>
      <c r="B1723" s="247" t="s">
        <v>5335</v>
      </c>
      <c r="C1723" s="248">
        <v>2.1407766611569459</v>
      </c>
      <c r="D1723" s="248">
        <v>7.5083825335211918</v>
      </c>
    </row>
    <row r="1724" spans="1:4" ht="27.75" customHeight="1" x14ac:dyDescent="0.25">
      <c r="A1724" s="246" t="s">
        <v>5336</v>
      </c>
      <c r="B1724" s="247" t="s">
        <v>5335</v>
      </c>
      <c r="C1724" s="248">
        <v>2.1407766611569459</v>
      </c>
      <c r="D1724" s="248">
        <v>7.5083825335211918</v>
      </c>
    </row>
    <row r="1725" spans="1:4" ht="27.75" customHeight="1" x14ac:dyDescent="0.25">
      <c r="A1725" s="246" t="s">
        <v>5337</v>
      </c>
      <c r="B1725" s="247" t="s">
        <v>5338</v>
      </c>
      <c r="C1725" s="248">
        <v>1.9214775885506248</v>
      </c>
      <c r="D1725" s="248">
        <v>-0.39682689328762905</v>
      </c>
    </row>
    <row r="1726" spans="1:4" ht="27.75" customHeight="1" x14ac:dyDescent="0.25">
      <c r="A1726" s="246" t="s">
        <v>5339</v>
      </c>
      <c r="B1726" s="247" t="s">
        <v>5338</v>
      </c>
      <c r="C1726" s="248">
        <v>1.9214775885506248</v>
      </c>
      <c r="D1726" s="248">
        <v>-0.39682689328762905</v>
      </c>
    </row>
    <row r="1727" spans="1:4" ht="27.75" customHeight="1" x14ac:dyDescent="0.25">
      <c r="A1727" s="246" t="s">
        <v>5340</v>
      </c>
      <c r="B1727" s="247" t="s">
        <v>5338</v>
      </c>
      <c r="C1727" s="248">
        <v>0.5639119009876834</v>
      </c>
      <c r="D1727" s="248">
        <v>1.900591962588118</v>
      </c>
    </row>
    <row r="1728" spans="1:4" ht="27.75" customHeight="1" x14ac:dyDescent="0.25">
      <c r="A1728" s="246" t="s">
        <v>5340</v>
      </c>
      <c r="B1728" s="247" t="s">
        <v>5338</v>
      </c>
      <c r="C1728" s="248">
        <v>0.5639119009876834</v>
      </c>
      <c r="D1728" s="248">
        <v>1.900591962588118</v>
      </c>
    </row>
    <row r="1729" spans="1:4" ht="27.75" customHeight="1" x14ac:dyDescent="0.25">
      <c r="A1729" s="246" t="s">
        <v>5341</v>
      </c>
      <c r="B1729" s="247" t="s">
        <v>5338</v>
      </c>
      <c r="C1729" s="248">
        <v>0.5639119009876834</v>
      </c>
      <c r="D1729" s="248">
        <v>1.900591962588118</v>
      </c>
    </row>
    <row r="1730" spans="1:4" ht="27.75" customHeight="1" x14ac:dyDescent="0.25">
      <c r="A1730" s="246" t="s">
        <v>5341</v>
      </c>
      <c r="B1730" s="247" t="s">
        <v>5338</v>
      </c>
      <c r="C1730" s="248">
        <v>0.5639119009876834</v>
      </c>
      <c r="D1730" s="248">
        <v>1.900591962588118</v>
      </c>
    </row>
    <row r="1731" spans="1:4" ht="27.75" customHeight="1" x14ac:dyDescent="0.25">
      <c r="A1731" s="246" t="s">
        <v>5342</v>
      </c>
      <c r="B1731" s="247" t="s">
        <v>5343</v>
      </c>
      <c r="C1731" s="248">
        <v>1.2949088096754211</v>
      </c>
      <c r="D1731" s="248">
        <v>0.88763910340653862</v>
      </c>
    </row>
    <row r="1732" spans="1:4" ht="27.75" customHeight="1" x14ac:dyDescent="0.25">
      <c r="A1732" s="246" t="s">
        <v>5344</v>
      </c>
      <c r="B1732" s="247" t="s">
        <v>5343</v>
      </c>
      <c r="C1732" s="248">
        <v>1.2949088096754211</v>
      </c>
      <c r="D1732" s="248">
        <v>0.88763910340653862</v>
      </c>
    </row>
    <row r="1733" spans="1:4" ht="27.75" customHeight="1" x14ac:dyDescent="0.25">
      <c r="A1733" s="246" t="s">
        <v>5345</v>
      </c>
      <c r="B1733" s="247" t="s">
        <v>5346</v>
      </c>
      <c r="C1733" s="248">
        <v>0</v>
      </c>
      <c r="D1733" s="248">
        <v>0</v>
      </c>
    </row>
    <row r="1734" spans="1:4" ht="27.75" customHeight="1" x14ac:dyDescent="0.25">
      <c r="A1734" s="246" t="s">
        <v>5345</v>
      </c>
      <c r="B1734" s="247" t="s">
        <v>5346</v>
      </c>
      <c r="C1734" s="248">
        <v>0</v>
      </c>
      <c r="D1734" s="248">
        <v>0</v>
      </c>
    </row>
    <row r="1735" spans="1:4" ht="27.75" customHeight="1" x14ac:dyDescent="0.25">
      <c r="A1735" s="246" t="s">
        <v>5347</v>
      </c>
      <c r="B1735" s="247" t="s">
        <v>5348</v>
      </c>
      <c r="C1735" s="248">
        <v>0</v>
      </c>
      <c r="D1735" s="248">
        <v>0</v>
      </c>
    </row>
    <row r="1736" spans="1:4" ht="27.75" customHeight="1" x14ac:dyDescent="0.25">
      <c r="A1736" s="246" t="s">
        <v>5349</v>
      </c>
      <c r="B1736" s="247" t="s">
        <v>5348</v>
      </c>
      <c r="C1736" s="248">
        <v>0</v>
      </c>
      <c r="D1736" s="248">
        <v>0</v>
      </c>
    </row>
    <row r="1737" spans="1:4" ht="27.75" customHeight="1" x14ac:dyDescent="0.25">
      <c r="A1737" s="246" t="s">
        <v>5350</v>
      </c>
      <c r="B1737" s="247" t="s">
        <v>5348</v>
      </c>
      <c r="C1737" s="248">
        <v>0</v>
      </c>
      <c r="D1737" s="248">
        <v>0</v>
      </c>
    </row>
    <row r="1738" spans="1:4" ht="27.75" customHeight="1" x14ac:dyDescent="0.25">
      <c r="A1738" s="246" t="s">
        <v>5351</v>
      </c>
      <c r="B1738" s="247" t="s">
        <v>5352</v>
      </c>
      <c r="C1738" s="248">
        <v>5.9524033993144352</v>
      </c>
      <c r="D1738" s="248">
        <v>0.81453941253776485</v>
      </c>
    </row>
    <row r="1739" spans="1:4" ht="27.75" customHeight="1" x14ac:dyDescent="0.25">
      <c r="A1739" s="246" t="s">
        <v>5353</v>
      </c>
      <c r="B1739" s="247" t="s">
        <v>5354</v>
      </c>
      <c r="C1739" s="248">
        <v>36.372317613705576</v>
      </c>
      <c r="D1739" s="248">
        <v>9.9415579581532327</v>
      </c>
    </row>
    <row r="1740" spans="1:4" ht="27.75" customHeight="1" x14ac:dyDescent="0.25">
      <c r="A1740" s="246" t="s">
        <v>5353</v>
      </c>
      <c r="B1740" s="247" t="s">
        <v>5354</v>
      </c>
      <c r="C1740" s="248">
        <v>36.372317613705576</v>
      </c>
      <c r="D1740" s="248">
        <v>9.9415579581532327</v>
      </c>
    </row>
    <row r="1741" spans="1:4" ht="27.75" customHeight="1" x14ac:dyDescent="0.25">
      <c r="A1741" s="246" t="s">
        <v>5355</v>
      </c>
      <c r="B1741" s="247" t="s">
        <v>5354</v>
      </c>
      <c r="C1741" s="248">
        <v>36.372317613705576</v>
      </c>
      <c r="D1741" s="248">
        <v>9.9415579581532327</v>
      </c>
    </row>
    <row r="1742" spans="1:4" ht="27.75" customHeight="1" x14ac:dyDescent="0.25">
      <c r="A1742" s="246" t="s">
        <v>5355</v>
      </c>
      <c r="B1742" s="247" t="s">
        <v>5354</v>
      </c>
      <c r="C1742" s="248">
        <v>36.372317613705576</v>
      </c>
      <c r="D1742" s="248">
        <v>9.9415579581532327</v>
      </c>
    </row>
    <row r="1743" spans="1:4" ht="27.75" customHeight="1" x14ac:dyDescent="0.25">
      <c r="A1743" s="246" t="s">
        <v>5356</v>
      </c>
      <c r="B1743" s="247" t="s">
        <v>5357</v>
      </c>
      <c r="C1743" s="248">
        <v>0</v>
      </c>
      <c r="D1743" s="248">
        <v>1.9945772794193983</v>
      </c>
    </row>
    <row r="1744" spans="1:4" ht="27.75" customHeight="1" x14ac:dyDescent="0.25">
      <c r="A1744" s="246" t="s">
        <v>5358</v>
      </c>
      <c r="B1744" s="247" t="s">
        <v>5357</v>
      </c>
      <c r="C1744" s="248">
        <v>0</v>
      </c>
      <c r="D1744" s="248">
        <v>1.9945772794193983</v>
      </c>
    </row>
    <row r="1745" spans="1:4" ht="27.75" customHeight="1" x14ac:dyDescent="0.25">
      <c r="A1745" s="246" t="s">
        <v>5359</v>
      </c>
      <c r="B1745" s="247" t="s">
        <v>5357</v>
      </c>
      <c r="C1745" s="248">
        <v>1.2218091188066471</v>
      </c>
      <c r="D1745" s="248">
        <v>0.49081221011890958</v>
      </c>
    </row>
    <row r="1746" spans="1:4" ht="27.75" customHeight="1" x14ac:dyDescent="0.25">
      <c r="A1746" s="246" t="s">
        <v>5359</v>
      </c>
      <c r="B1746" s="247" t="s">
        <v>5357</v>
      </c>
      <c r="C1746" s="248">
        <v>1.2218091188066471</v>
      </c>
      <c r="D1746" s="248">
        <v>0.49081221011890958</v>
      </c>
    </row>
    <row r="1747" spans="1:4" ht="27.75" customHeight="1" x14ac:dyDescent="0.25">
      <c r="A1747" s="246" t="s">
        <v>5360</v>
      </c>
      <c r="B1747" s="247" t="s">
        <v>5357</v>
      </c>
      <c r="C1747" s="248">
        <v>1.2218091188066471</v>
      </c>
      <c r="D1747" s="248">
        <v>0.49081221011890958</v>
      </c>
    </row>
    <row r="1748" spans="1:4" ht="27.75" customHeight="1" x14ac:dyDescent="0.25">
      <c r="A1748" s="246" t="s">
        <v>5360</v>
      </c>
      <c r="B1748" s="247" t="s">
        <v>5357</v>
      </c>
      <c r="C1748" s="248">
        <v>1.2218091188066471</v>
      </c>
      <c r="D1748" s="248">
        <v>0.49081221011890958</v>
      </c>
    </row>
    <row r="1749" spans="1:4" ht="27.75" customHeight="1" x14ac:dyDescent="0.25">
      <c r="A1749" s="246" t="s">
        <v>5361</v>
      </c>
      <c r="B1749" s="247" t="s">
        <v>5362</v>
      </c>
      <c r="C1749" s="248">
        <v>0</v>
      </c>
      <c r="D1749" s="248">
        <v>6.6207434301146524</v>
      </c>
    </row>
    <row r="1750" spans="1:4" ht="27.75" customHeight="1" x14ac:dyDescent="0.25">
      <c r="A1750" s="246" t="s">
        <v>5363</v>
      </c>
      <c r="B1750" s="247" t="s">
        <v>5362</v>
      </c>
      <c r="C1750" s="248">
        <v>0</v>
      </c>
      <c r="D1750" s="248">
        <v>6.6207434301146524</v>
      </c>
    </row>
    <row r="1751" spans="1:4" ht="27.75" customHeight="1" x14ac:dyDescent="0.25">
      <c r="A1751" s="246" t="s">
        <v>5364</v>
      </c>
      <c r="B1751" s="247" t="s">
        <v>5362</v>
      </c>
      <c r="C1751" s="248">
        <v>0</v>
      </c>
      <c r="D1751" s="248">
        <v>6.6207434301146524</v>
      </c>
    </row>
    <row r="1752" spans="1:4" ht="27.75" customHeight="1" x14ac:dyDescent="0.25">
      <c r="A1752" s="246" t="s">
        <v>5365</v>
      </c>
      <c r="B1752" s="247" t="s">
        <v>5366</v>
      </c>
      <c r="C1752" s="248">
        <v>4.0413686237450639</v>
      </c>
      <c r="D1752" s="248">
        <v>1.5455363212255024</v>
      </c>
    </row>
    <row r="1753" spans="1:4" ht="27.75" customHeight="1" x14ac:dyDescent="0.25">
      <c r="A1753" s="246" t="s">
        <v>5367</v>
      </c>
      <c r="B1753" s="247" t="s">
        <v>5366</v>
      </c>
      <c r="C1753" s="248">
        <v>4.0413686237450639</v>
      </c>
      <c r="D1753" s="248">
        <v>1.5455363212255024</v>
      </c>
    </row>
    <row r="1754" spans="1:4" ht="27.75" customHeight="1" x14ac:dyDescent="0.25">
      <c r="A1754" s="246" t="s">
        <v>5368</v>
      </c>
      <c r="B1754" s="247" t="s">
        <v>5366</v>
      </c>
      <c r="C1754" s="248">
        <v>1.4828794433379822</v>
      </c>
      <c r="D1754" s="248">
        <v>-5.2214064906266983E-2</v>
      </c>
    </row>
    <row r="1755" spans="1:4" ht="27.75" customHeight="1" x14ac:dyDescent="0.25">
      <c r="A1755" s="246" t="s">
        <v>5368</v>
      </c>
      <c r="B1755" s="247" t="s">
        <v>5366</v>
      </c>
      <c r="C1755" s="248">
        <v>1.4828794433379822</v>
      </c>
      <c r="D1755" s="248">
        <v>-5.2214064906266983E-2</v>
      </c>
    </row>
    <row r="1756" spans="1:4" ht="27.75" customHeight="1" x14ac:dyDescent="0.25">
      <c r="A1756" s="246" t="s">
        <v>5369</v>
      </c>
      <c r="B1756" s="247" t="s">
        <v>5366</v>
      </c>
      <c r="C1756" s="248">
        <v>1.4828794433379822</v>
      </c>
      <c r="D1756" s="248">
        <v>-5.2214064906266983E-2</v>
      </c>
    </row>
    <row r="1757" spans="1:4" ht="27.75" customHeight="1" x14ac:dyDescent="0.25">
      <c r="A1757" s="246" t="s">
        <v>5369</v>
      </c>
      <c r="B1757" s="247" t="s">
        <v>5366</v>
      </c>
      <c r="C1757" s="248">
        <v>1.4828794433379822</v>
      </c>
      <c r="D1757" s="248">
        <v>-5.2214064906266983E-2</v>
      </c>
    </row>
    <row r="1758" spans="1:4" ht="27.75" customHeight="1" x14ac:dyDescent="0.25">
      <c r="A1758" s="246" t="s">
        <v>5370</v>
      </c>
      <c r="B1758" s="247" t="s">
        <v>5371</v>
      </c>
      <c r="C1758" s="248">
        <v>7.309969086877377E-2</v>
      </c>
      <c r="D1758" s="248">
        <v>4.3755386391451729</v>
      </c>
    </row>
    <row r="1759" spans="1:4" ht="27.75" customHeight="1" x14ac:dyDescent="0.25">
      <c r="A1759" s="246" t="s">
        <v>5372</v>
      </c>
      <c r="B1759" s="247" t="s">
        <v>5373</v>
      </c>
      <c r="C1759" s="248">
        <v>2.3705185467445209</v>
      </c>
      <c r="D1759" s="248">
        <v>4.4590811429951991</v>
      </c>
    </row>
    <row r="1760" spans="1:4" ht="27.75" customHeight="1" x14ac:dyDescent="0.25">
      <c r="A1760" s="246" t="s">
        <v>5374</v>
      </c>
      <c r="B1760" s="247" t="s">
        <v>5373</v>
      </c>
      <c r="C1760" s="248">
        <v>2.3705185467445209</v>
      </c>
      <c r="D1760" s="248">
        <v>4.4590811429951991</v>
      </c>
    </row>
    <row r="1761" spans="1:4" ht="27.75" customHeight="1" x14ac:dyDescent="0.25">
      <c r="A1761" s="246" t="s">
        <v>5375</v>
      </c>
      <c r="B1761" s="247" t="s">
        <v>5373</v>
      </c>
      <c r="C1761" s="248">
        <v>3.8325123641199959</v>
      </c>
      <c r="D1761" s="248">
        <v>0.30284157645634846</v>
      </c>
    </row>
    <row r="1762" spans="1:4" ht="27.75" customHeight="1" x14ac:dyDescent="0.25">
      <c r="A1762" s="246" t="s">
        <v>5375</v>
      </c>
      <c r="B1762" s="247" t="s">
        <v>5373</v>
      </c>
      <c r="C1762" s="248">
        <v>3.8325123641199959</v>
      </c>
      <c r="D1762" s="248">
        <v>0.30284157645634846</v>
      </c>
    </row>
    <row r="1763" spans="1:4" ht="27.75" customHeight="1" x14ac:dyDescent="0.25">
      <c r="A1763" s="246" t="s">
        <v>5376</v>
      </c>
      <c r="B1763" s="247" t="s">
        <v>5373</v>
      </c>
      <c r="C1763" s="248">
        <v>3.8325123641199959</v>
      </c>
      <c r="D1763" s="248">
        <v>0.30284157645634846</v>
      </c>
    </row>
    <row r="1764" spans="1:4" ht="27.75" customHeight="1" x14ac:dyDescent="0.25">
      <c r="A1764" s="246" t="s">
        <v>5376</v>
      </c>
      <c r="B1764" s="247" t="s">
        <v>5373</v>
      </c>
      <c r="C1764" s="248">
        <v>3.8325123641199959</v>
      </c>
      <c r="D1764" s="248">
        <v>0.30284157645634846</v>
      </c>
    </row>
    <row r="1765" spans="1:4" ht="27.75" customHeight="1" x14ac:dyDescent="0.25">
      <c r="A1765" s="246" t="s">
        <v>5377</v>
      </c>
      <c r="B1765" s="247" t="s">
        <v>5378</v>
      </c>
      <c r="C1765" s="248">
        <v>0.14619938173754754</v>
      </c>
      <c r="D1765" s="248">
        <v>-4.1771251925013582E-2</v>
      </c>
    </row>
    <row r="1766" spans="1:4" ht="27.75" customHeight="1" x14ac:dyDescent="0.25">
      <c r="A1766" s="246" t="s">
        <v>5377</v>
      </c>
      <c r="B1766" s="247" t="s">
        <v>5378</v>
      </c>
      <c r="C1766" s="248">
        <v>0.14619938173754754</v>
      </c>
      <c r="D1766" s="248">
        <v>-4.1771251925013582E-2</v>
      </c>
    </row>
    <row r="1767" spans="1:4" ht="27.75" customHeight="1" x14ac:dyDescent="0.25">
      <c r="A1767" s="246" t="s">
        <v>5379</v>
      </c>
      <c r="B1767" s="247" t="s">
        <v>5380</v>
      </c>
      <c r="C1767" s="248">
        <v>-0.15664219471880092</v>
      </c>
      <c r="D1767" s="248">
        <v>0.15664219471880092</v>
      </c>
    </row>
    <row r="1768" spans="1:4" ht="27.75" customHeight="1" x14ac:dyDescent="0.25">
      <c r="A1768" s="246" t="s">
        <v>5379</v>
      </c>
      <c r="B1768" s="247" t="s">
        <v>5380</v>
      </c>
      <c r="C1768" s="248">
        <v>-0.15664219471880092</v>
      </c>
      <c r="D1768" s="248">
        <v>0.15664219471880092</v>
      </c>
    </row>
    <row r="1769" spans="1:4" ht="27.75" customHeight="1" x14ac:dyDescent="0.25">
      <c r="A1769" s="246" t="s">
        <v>5381</v>
      </c>
      <c r="B1769" s="247" t="s">
        <v>5380</v>
      </c>
      <c r="C1769" s="248">
        <v>-0.15664219471880092</v>
      </c>
      <c r="D1769" s="248">
        <v>0.15664219471880092</v>
      </c>
    </row>
    <row r="1770" spans="1:4" ht="27.75" customHeight="1" x14ac:dyDescent="0.25">
      <c r="A1770" s="246" t="s">
        <v>5381</v>
      </c>
      <c r="B1770" s="247" t="s">
        <v>5380</v>
      </c>
      <c r="C1770" s="248">
        <v>-0.15664219471880092</v>
      </c>
      <c r="D1770" s="248">
        <v>0.15664219471880092</v>
      </c>
    </row>
    <row r="1771" spans="1:4" ht="27.75" customHeight="1" x14ac:dyDescent="0.25">
      <c r="A1771" s="246" t="s">
        <v>5382</v>
      </c>
      <c r="B1771" s="247" t="s">
        <v>5380</v>
      </c>
      <c r="C1771" s="248">
        <v>0.14619938173754754</v>
      </c>
      <c r="D1771" s="248">
        <v>-4.1771251925013582E-2</v>
      </c>
    </row>
    <row r="1772" spans="1:4" ht="27.75" customHeight="1" x14ac:dyDescent="0.25">
      <c r="A1772" s="246" t="s">
        <v>5382</v>
      </c>
      <c r="B1772" s="247" t="s">
        <v>5380</v>
      </c>
      <c r="C1772" s="248">
        <v>0.14619938173754754</v>
      </c>
      <c r="D1772" s="248">
        <v>-4.1771251925013582E-2</v>
      </c>
    </row>
    <row r="1773" spans="1:4" ht="27.75" customHeight="1" x14ac:dyDescent="0.25">
      <c r="A1773" s="246" t="s">
        <v>5383</v>
      </c>
      <c r="B1773" s="247" t="s">
        <v>5380</v>
      </c>
      <c r="C1773" s="248">
        <v>0.14619938173754754</v>
      </c>
      <c r="D1773" s="248">
        <v>-4.1771251925013582E-2</v>
      </c>
    </row>
    <row r="1774" spans="1:4" ht="27.75" customHeight="1" x14ac:dyDescent="0.25">
      <c r="A1774" s="246" t="s">
        <v>5383</v>
      </c>
      <c r="B1774" s="247" t="s">
        <v>5380</v>
      </c>
      <c r="C1774" s="248">
        <v>0.14619938173754754</v>
      </c>
      <c r="D1774" s="248">
        <v>-4.1771251925013582E-2</v>
      </c>
    </row>
    <row r="1775" spans="1:4" ht="27.75" customHeight="1" x14ac:dyDescent="0.25">
      <c r="A1775" s="246" t="s">
        <v>5384</v>
      </c>
      <c r="B1775" s="247" t="s">
        <v>5380</v>
      </c>
      <c r="C1775" s="248">
        <v>0.14619938173754754</v>
      </c>
      <c r="D1775" s="248">
        <v>-4.1771251925013582E-2</v>
      </c>
    </row>
    <row r="1776" spans="1:4" ht="27.75" customHeight="1" x14ac:dyDescent="0.25">
      <c r="A1776" s="246" t="s">
        <v>5384</v>
      </c>
      <c r="B1776" s="247" t="s">
        <v>5380</v>
      </c>
      <c r="C1776" s="248">
        <v>0.14619938173754754</v>
      </c>
      <c r="D1776" s="248">
        <v>-4.1771251925013582E-2</v>
      </c>
    </row>
    <row r="1777" spans="1:4" ht="27.75" customHeight="1" x14ac:dyDescent="0.25">
      <c r="A1777" s="246" t="s">
        <v>5385</v>
      </c>
      <c r="B1777" s="247" t="s">
        <v>5386</v>
      </c>
      <c r="C1777" s="248">
        <v>0.16708500770005433</v>
      </c>
      <c r="D1777" s="248">
        <v>2.1303338481756926</v>
      </c>
    </row>
    <row r="1778" spans="1:4" ht="27.75" customHeight="1" x14ac:dyDescent="0.25">
      <c r="A1778" s="246" t="s">
        <v>5387</v>
      </c>
      <c r="B1778" s="247" t="s">
        <v>5386</v>
      </c>
      <c r="C1778" s="248">
        <v>0.16708500770005433</v>
      </c>
      <c r="D1778" s="248">
        <v>2.1303338481756926</v>
      </c>
    </row>
    <row r="1779" spans="1:4" ht="27.75" customHeight="1" x14ac:dyDescent="0.25">
      <c r="A1779" s="246" t="s">
        <v>5388</v>
      </c>
      <c r="B1779" s="247" t="s">
        <v>5386</v>
      </c>
      <c r="C1779" s="248">
        <v>1.2113663058253938</v>
      </c>
      <c r="D1779" s="248">
        <v>0.83542503850027172</v>
      </c>
    </row>
    <row r="1780" spans="1:4" ht="27.75" customHeight="1" x14ac:dyDescent="0.25">
      <c r="A1780" s="246" t="s">
        <v>5388</v>
      </c>
      <c r="B1780" s="247" t="s">
        <v>5386</v>
      </c>
      <c r="C1780" s="248">
        <v>1.2113663058253938</v>
      </c>
      <c r="D1780" s="248">
        <v>0.83542503850027172</v>
      </c>
    </row>
    <row r="1781" spans="1:4" ht="27.75" customHeight="1" x14ac:dyDescent="0.25">
      <c r="A1781" s="246" t="s">
        <v>5389</v>
      </c>
      <c r="B1781" s="247" t="s">
        <v>5386</v>
      </c>
      <c r="C1781" s="248">
        <v>1.2113663058253938</v>
      </c>
      <c r="D1781" s="248">
        <v>0.83542503850027172</v>
      </c>
    </row>
    <row r="1782" spans="1:4" ht="27.75" customHeight="1" x14ac:dyDescent="0.25">
      <c r="A1782" s="246" t="s">
        <v>5389</v>
      </c>
      <c r="B1782" s="247" t="s">
        <v>5386</v>
      </c>
      <c r="C1782" s="248">
        <v>1.2113663058253938</v>
      </c>
      <c r="D1782" s="248">
        <v>0.83542503850027172</v>
      </c>
    </row>
    <row r="1783" spans="1:4" ht="27.75" customHeight="1" x14ac:dyDescent="0.25">
      <c r="A1783" s="246" t="s">
        <v>5390</v>
      </c>
      <c r="B1783" s="247" t="s">
        <v>5391</v>
      </c>
      <c r="C1783" s="248">
        <v>2.1721051001007061</v>
      </c>
      <c r="D1783" s="248">
        <v>5.8270896435393951</v>
      </c>
    </row>
    <row r="1784" spans="1:4" ht="27.75" customHeight="1" x14ac:dyDescent="0.25">
      <c r="A1784" s="246" t="s">
        <v>5392</v>
      </c>
      <c r="B1784" s="247" t="s">
        <v>5391</v>
      </c>
      <c r="C1784" s="248">
        <v>2.1721051001007061</v>
      </c>
      <c r="D1784" s="248">
        <v>5.8270896435393951</v>
      </c>
    </row>
    <row r="1785" spans="1:4" ht="27.75" customHeight="1" x14ac:dyDescent="0.25">
      <c r="A1785" s="246" t="s">
        <v>5393</v>
      </c>
      <c r="B1785" s="247" t="s">
        <v>5391</v>
      </c>
      <c r="C1785" s="248">
        <v>2.1721051001007061</v>
      </c>
      <c r="D1785" s="248">
        <v>5.8270896435393951</v>
      </c>
    </row>
    <row r="1786" spans="1:4" ht="27.75" customHeight="1" x14ac:dyDescent="0.25">
      <c r="A1786" s="246" t="s">
        <v>5394</v>
      </c>
      <c r="B1786" s="247" t="s">
        <v>5391</v>
      </c>
      <c r="C1786" s="248">
        <v>2.1721051001007061</v>
      </c>
      <c r="D1786" s="248">
        <v>5.8270896435393951</v>
      </c>
    </row>
    <row r="1787" spans="1:4" ht="27.75" customHeight="1" x14ac:dyDescent="0.25">
      <c r="A1787" s="246" t="s">
        <v>5395</v>
      </c>
      <c r="B1787" s="247" t="s">
        <v>5396</v>
      </c>
      <c r="C1787" s="248">
        <v>0</v>
      </c>
      <c r="D1787" s="248">
        <v>0.68922565676272418</v>
      </c>
    </row>
    <row r="1788" spans="1:4" ht="27.75" customHeight="1" x14ac:dyDescent="0.25">
      <c r="A1788" s="246" t="s">
        <v>5397</v>
      </c>
      <c r="B1788" s="247" t="s">
        <v>5396</v>
      </c>
      <c r="C1788" s="248">
        <v>0</v>
      </c>
      <c r="D1788" s="248">
        <v>0.68922565676272418</v>
      </c>
    </row>
    <row r="1789" spans="1:4" ht="27.75" customHeight="1" x14ac:dyDescent="0.25">
      <c r="A1789" s="246" t="s">
        <v>5397</v>
      </c>
      <c r="B1789" s="247" t="s">
        <v>5396</v>
      </c>
      <c r="C1789" s="248">
        <v>0</v>
      </c>
      <c r="D1789" s="248">
        <v>0.68922565676272418</v>
      </c>
    </row>
    <row r="1790" spans="1:4" ht="27.75" customHeight="1" x14ac:dyDescent="0.25">
      <c r="A1790" s="246" t="s">
        <v>5398</v>
      </c>
      <c r="B1790" s="247" t="s">
        <v>5399</v>
      </c>
      <c r="C1790" s="248">
        <v>9.3985316831280558E-2</v>
      </c>
      <c r="D1790" s="248">
        <v>0.52214064906266977</v>
      </c>
    </row>
    <row r="1791" spans="1:4" ht="27.75" customHeight="1" x14ac:dyDescent="0.25">
      <c r="A1791" s="246" t="s">
        <v>5398</v>
      </c>
      <c r="B1791" s="247" t="s">
        <v>5399</v>
      </c>
      <c r="C1791" s="248">
        <v>9.3985316831280558E-2</v>
      </c>
      <c r="D1791" s="248">
        <v>0.52214064906266977</v>
      </c>
    </row>
    <row r="1792" spans="1:4" ht="27.75" customHeight="1" x14ac:dyDescent="0.25">
      <c r="A1792" s="246" t="s">
        <v>5400</v>
      </c>
      <c r="B1792" s="247" t="s">
        <v>5401</v>
      </c>
      <c r="C1792" s="248">
        <v>0</v>
      </c>
      <c r="D1792" s="248">
        <v>0.68922565676272418</v>
      </c>
    </row>
    <row r="1793" spans="1:4" ht="27.75" customHeight="1" x14ac:dyDescent="0.25">
      <c r="A1793" s="246" t="s">
        <v>5402</v>
      </c>
      <c r="B1793" s="247" t="s">
        <v>5401</v>
      </c>
      <c r="C1793" s="248">
        <v>0</v>
      </c>
      <c r="D1793" s="248">
        <v>0.68922565676272418</v>
      </c>
    </row>
    <row r="1794" spans="1:4" ht="27.75" customHeight="1" x14ac:dyDescent="0.25">
      <c r="A1794" s="246" t="s">
        <v>5403</v>
      </c>
      <c r="B1794" s="247" t="s">
        <v>5404</v>
      </c>
      <c r="C1794" s="248">
        <v>2.6315888712758557</v>
      </c>
      <c r="D1794" s="248">
        <v>1.5768647601692627</v>
      </c>
    </row>
    <row r="1795" spans="1:4" ht="27.75" customHeight="1" x14ac:dyDescent="0.25">
      <c r="A1795" s="246" t="s">
        <v>5403</v>
      </c>
      <c r="B1795" s="247" t="s">
        <v>5404</v>
      </c>
      <c r="C1795" s="248">
        <v>2.6315888712758557</v>
      </c>
      <c r="D1795" s="248">
        <v>1.5768647601692627</v>
      </c>
    </row>
    <row r="1796" spans="1:4" ht="27.75" customHeight="1" x14ac:dyDescent="0.25">
      <c r="A1796" s="246" t="s">
        <v>5405</v>
      </c>
      <c r="B1796" s="247" t="s">
        <v>5404</v>
      </c>
      <c r="C1796" s="248">
        <v>4.3755386391451729</v>
      </c>
      <c r="D1796" s="248">
        <v>2.3496329207820139</v>
      </c>
    </row>
    <row r="1797" spans="1:4" ht="27.75" customHeight="1" x14ac:dyDescent="0.25">
      <c r="A1797" s="246" t="s">
        <v>5406</v>
      </c>
      <c r="B1797" s="247" t="s">
        <v>5404</v>
      </c>
      <c r="C1797" s="248">
        <v>4.3755386391451729</v>
      </c>
      <c r="D1797" s="248">
        <v>2.3496329207820139</v>
      </c>
    </row>
    <row r="1798" spans="1:4" ht="27.75" customHeight="1" x14ac:dyDescent="0.25">
      <c r="A1798" s="246" t="s">
        <v>5407</v>
      </c>
      <c r="B1798" s="247" t="s">
        <v>5408</v>
      </c>
      <c r="C1798" s="248">
        <v>1.1382666149566203</v>
      </c>
      <c r="D1798" s="248">
        <v>10.693440492803477</v>
      </c>
    </row>
    <row r="1799" spans="1:4" ht="27.75" customHeight="1" x14ac:dyDescent="0.25">
      <c r="A1799" s="246" t="s">
        <v>5409</v>
      </c>
      <c r="B1799" s="247" t="s">
        <v>5408</v>
      </c>
      <c r="C1799" s="248">
        <v>1.1382666149566203</v>
      </c>
      <c r="D1799" s="248">
        <v>10.693440492803477</v>
      </c>
    </row>
    <row r="1800" spans="1:4" ht="27.75" customHeight="1" x14ac:dyDescent="0.25">
      <c r="A1800" s="246" t="s">
        <v>5410</v>
      </c>
      <c r="B1800" s="247" t="s">
        <v>5411</v>
      </c>
      <c r="C1800" s="248">
        <v>0.20885625962506793</v>
      </c>
      <c r="D1800" s="248">
        <v>4.2188964444263721</v>
      </c>
    </row>
    <row r="1801" spans="1:4" ht="27.75" customHeight="1" x14ac:dyDescent="0.25">
      <c r="A1801" s="246" t="s">
        <v>5412</v>
      </c>
      <c r="B1801" s="247" t="s">
        <v>5411</v>
      </c>
      <c r="C1801" s="248">
        <v>0.20885625962506793</v>
      </c>
      <c r="D1801" s="248">
        <v>4.2188964444263721</v>
      </c>
    </row>
    <row r="1802" spans="1:4" ht="27.75" customHeight="1" x14ac:dyDescent="0.25">
      <c r="A1802" s="246" t="s">
        <v>5413</v>
      </c>
      <c r="B1802" s="247" t="s">
        <v>5414</v>
      </c>
      <c r="C1802" s="248">
        <v>1.3053516226566744</v>
      </c>
      <c r="D1802" s="248">
        <v>4.6679374026202671</v>
      </c>
    </row>
    <row r="1803" spans="1:4" ht="27.75" customHeight="1" x14ac:dyDescent="0.25">
      <c r="A1803" s="246" t="s">
        <v>5415</v>
      </c>
      <c r="B1803" s="247" t="s">
        <v>5414</v>
      </c>
      <c r="C1803" s="248">
        <v>1.3053516226566744</v>
      </c>
      <c r="D1803" s="248">
        <v>4.6679374026202671</v>
      </c>
    </row>
    <row r="1804" spans="1:4" ht="27.75" customHeight="1" x14ac:dyDescent="0.25">
      <c r="A1804" s="246" t="s">
        <v>5416</v>
      </c>
      <c r="B1804" s="247" t="s">
        <v>5417</v>
      </c>
      <c r="C1804" s="248">
        <v>1.7126213289255567</v>
      </c>
      <c r="D1804" s="248">
        <v>4.7932511583953081</v>
      </c>
    </row>
    <row r="1805" spans="1:4" ht="27.75" customHeight="1" x14ac:dyDescent="0.25">
      <c r="A1805" s="246" t="s">
        <v>5418</v>
      </c>
      <c r="B1805" s="247" t="s">
        <v>5417</v>
      </c>
      <c r="C1805" s="248">
        <v>1.7126213289255567</v>
      </c>
      <c r="D1805" s="248">
        <v>4.7932511583953081</v>
      </c>
    </row>
    <row r="1806" spans="1:4" ht="27.75" customHeight="1" x14ac:dyDescent="0.25">
      <c r="A1806" s="246" t="s">
        <v>5419</v>
      </c>
      <c r="B1806" s="247" t="s">
        <v>5417</v>
      </c>
      <c r="C1806" s="248">
        <v>5.7644327656518737</v>
      </c>
      <c r="D1806" s="248">
        <v>4.6052805247327475</v>
      </c>
    </row>
    <row r="1807" spans="1:4" ht="27.75" customHeight="1" x14ac:dyDescent="0.25">
      <c r="A1807" s="246" t="s">
        <v>5419</v>
      </c>
      <c r="B1807" s="247" t="s">
        <v>5417</v>
      </c>
      <c r="C1807" s="248">
        <v>5.7644327656518737</v>
      </c>
      <c r="D1807" s="248">
        <v>4.6052805247327475</v>
      </c>
    </row>
    <row r="1808" spans="1:4" ht="27.75" customHeight="1" x14ac:dyDescent="0.25">
      <c r="A1808" s="246" t="s">
        <v>5420</v>
      </c>
      <c r="B1808" s="247" t="s">
        <v>5417</v>
      </c>
      <c r="C1808" s="248">
        <v>5.7644327656518737</v>
      </c>
      <c r="D1808" s="248">
        <v>4.6052805247327475</v>
      </c>
    </row>
    <row r="1809" spans="1:4" ht="27.75" customHeight="1" x14ac:dyDescent="0.25">
      <c r="A1809" s="246" t="s">
        <v>5420</v>
      </c>
      <c r="B1809" s="247" t="s">
        <v>5417</v>
      </c>
      <c r="C1809" s="248">
        <v>5.7644327656518737</v>
      </c>
      <c r="D1809" s="248">
        <v>4.6052805247327475</v>
      </c>
    </row>
    <row r="1810" spans="1:4" ht="27.75" customHeight="1" x14ac:dyDescent="0.25">
      <c r="A1810" s="246" t="s">
        <v>5421</v>
      </c>
      <c r="B1810" s="247" t="s">
        <v>5417</v>
      </c>
      <c r="C1810" s="248">
        <v>0.87719629042528513</v>
      </c>
      <c r="D1810" s="248">
        <v>10.933625191372306</v>
      </c>
    </row>
    <row r="1811" spans="1:4" ht="27.75" customHeight="1" x14ac:dyDescent="0.25">
      <c r="A1811" s="246" t="s">
        <v>5422</v>
      </c>
      <c r="B1811" s="247" t="s">
        <v>5417</v>
      </c>
      <c r="C1811" s="248">
        <v>0.87719629042528513</v>
      </c>
      <c r="D1811" s="248">
        <v>10.933625191372306</v>
      </c>
    </row>
    <row r="1812" spans="1:4" ht="27.75" customHeight="1" x14ac:dyDescent="0.25">
      <c r="A1812" s="246" t="s">
        <v>5423</v>
      </c>
      <c r="B1812" s="247" t="s">
        <v>5424</v>
      </c>
      <c r="C1812" s="248">
        <v>0.49081221011890958</v>
      </c>
      <c r="D1812" s="248">
        <v>1.1173809889941133</v>
      </c>
    </row>
    <row r="1813" spans="1:4" ht="27.75" customHeight="1" x14ac:dyDescent="0.25">
      <c r="A1813" s="246" t="s">
        <v>5425</v>
      </c>
      <c r="B1813" s="247" t="s">
        <v>5424</v>
      </c>
      <c r="C1813" s="248">
        <v>0.49081221011890958</v>
      </c>
      <c r="D1813" s="248">
        <v>1.1173809889941133</v>
      </c>
    </row>
    <row r="1814" spans="1:4" ht="27.75" customHeight="1" x14ac:dyDescent="0.25">
      <c r="A1814" s="246" t="s">
        <v>5426</v>
      </c>
      <c r="B1814" s="247" t="s">
        <v>5427</v>
      </c>
      <c r="C1814" s="248">
        <v>0.43859814521264257</v>
      </c>
      <c r="D1814" s="248">
        <v>9.1061329196529623</v>
      </c>
    </row>
    <row r="1815" spans="1:4" ht="27.75" customHeight="1" x14ac:dyDescent="0.25">
      <c r="A1815" s="246" t="s">
        <v>5428</v>
      </c>
      <c r="B1815" s="247" t="s">
        <v>5427</v>
      </c>
      <c r="C1815" s="248">
        <v>0.43859814521264257</v>
      </c>
      <c r="D1815" s="248">
        <v>9.1061329196529623</v>
      </c>
    </row>
    <row r="1816" spans="1:4" ht="27.75" customHeight="1" x14ac:dyDescent="0.25">
      <c r="A1816" s="246" t="s">
        <v>5429</v>
      </c>
      <c r="B1816" s="247" t="s">
        <v>5430</v>
      </c>
      <c r="C1816" s="248">
        <v>1.6917357029630502</v>
      </c>
      <c r="D1816" s="248">
        <v>3.5818848525699147</v>
      </c>
    </row>
    <row r="1817" spans="1:4" ht="27.75" customHeight="1" x14ac:dyDescent="0.25">
      <c r="A1817" s="246" t="s">
        <v>5431</v>
      </c>
      <c r="B1817" s="247" t="s">
        <v>5430</v>
      </c>
      <c r="C1817" s="248">
        <v>1.6917357029630502</v>
      </c>
      <c r="D1817" s="248">
        <v>3.5818848525699147</v>
      </c>
    </row>
    <row r="1818" spans="1:4" ht="27.75" customHeight="1" x14ac:dyDescent="0.25">
      <c r="A1818" s="246" t="s">
        <v>5432</v>
      </c>
      <c r="B1818" s="247" t="s">
        <v>5433</v>
      </c>
      <c r="C1818" s="248">
        <v>0.32372720241885528</v>
      </c>
      <c r="D1818" s="248">
        <v>1.952806027494385</v>
      </c>
    </row>
    <row r="1819" spans="1:4" ht="27.75" customHeight="1" x14ac:dyDescent="0.25">
      <c r="A1819" s="246" t="s">
        <v>5434</v>
      </c>
      <c r="B1819" s="247" t="s">
        <v>5433</v>
      </c>
      <c r="C1819" s="248">
        <v>0.32372720241885528</v>
      </c>
      <c r="D1819" s="248">
        <v>1.952806027494385</v>
      </c>
    </row>
    <row r="1820" spans="1:4" ht="27.75" customHeight="1" x14ac:dyDescent="0.25">
      <c r="A1820" s="246" t="s">
        <v>5435</v>
      </c>
      <c r="B1820" s="247" t="s">
        <v>5436</v>
      </c>
      <c r="C1820" s="248">
        <v>4.5843948987702401</v>
      </c>
      <c r="D1820" s="248">
        <v>3.9787117458575438</v>
      </c>
    </row>
    <row r="1821" spans="1:4" ht="27.75" customHeight="1" x14ac:dyDescent="0.25">
      <c r="A1821" s="246" t="s">
        <v>5435</v>
      </c>
      <c r="B1821" s="247" t="s">
        <v>5436</v>
      </c>
      <c r="C1821" s="248">
        <v>4.5843948987702401</v>
      </c>
      <c r="D1821" s="248">
        <v>3.9787117458575438</v>
      </c>
    </row>
    <row r="1822" spans="1:4" ht="27.75" customHeight="1" x14ac:dyDescent="0.25">
      <c r="A1822" s="246" t="s">
        <v>5437</v>
      </c>
      <c r="B1822" s="247" t="s">
        <v>5436</v>
      </c>
      <c r="C1822" s="248">
        <v>4.5843948987702401</v>
      </c>
      <c r="D1822" s="248">
        <v>3.9787117458575438</v>
      </c>
    </row>
    <row r="1823" spans="1:4" ht="27.75" customHeight="1" x14ac:dyDescent="0.25">
      <c r="A1823" s="246" t="s">
        <v>5437</v>
      </c>
      <c r="B1823" s="247" t="s">
        <v>5436</v>
      </c>
      <c r="C1823" s="248">
        <v>4.5843948987702401</v>
      </c>
      <c r="D1823" s="248">
        <v>3.9787117458575438</v>
      </c>
    </row>
    <row r="1824" spans="1:4" ht="27.75" customHeight="1" x14ac:dyDescent="0.25">
      <c r="A1824" s="246" t="s">
        <v>5438</v>
      </c>
      <c r="B1824" s="247" t="s">
        <v>5439</v>
      </c>
      <c r="C1824" s="248">
        <v>2.3914041727070274</v>
      </c>
      <c r="D1824" s="248">
        <v>1.0442812981253395</v>
      </c>
    </row>
    <row r="1825" spans="1:4" ht="27.75" customHeight="1" x14ac:dyDescent="0.25">
      <c r="A1825" s="246" t="s">
        <v>5438</v>
      </c>
      <c r="B1825" s="247" t="s">
        <v>5439</v>
      </c>
      <c r="C1825" s="248">
        <v>2.3914041727070274</v>
      </c>
      <c r="D1825" s="248">
        <v>1.0442812981253395</v>
      </c>
    </row>
    <row r="1826" spans="1:4" ht="27.75" customHeight="1" x14ac:dyDescent="0.25">
      <c r="A1826" s="246" t="s">
        <v>5440</v>
      </c>
      <c r="B1826" s="247" t="s">
        <v>5439</v>
      </c>
      <c r="C1826" s="248">
        <v>2.5271607414633217</v>
      </c>
      <c r="D1826" s="248">
        <v>1.0442812981253395</v>
      </c>
    </row>
    <row r="1827" spans="1:4" ht="27.75" customHeight="1" x14ac:dyDescent="0.25">
      <c r="A1827" s="246" t="s">
        <v>5440</v>
      </c>
      <c r="B1827" s="247" t="s">
        <v>5439</v>
      </c>
      <c r="C1827" s="248">
        <v>2.5271607414633217</v>
      </c>
      <c r="D1827" s="248">
        <v>1.0442812981253395</v>
      </c>
    </row>
    <row r="1828" spans="1:4" ht="27.75" customHeight="1" x14ac:dyDescent="0.25">
      <c r="A1828" s="246" t="s">
        <v>5441</v>
      </c>
      <c r="B1828" s="247" t="s">
        <v>5439</v>
      </c>
      <c r="C1828" s="248">
        <v>2.3496329207820139</v>
      </c>
      <c r="D1828" s="248">
        <v>1.0442812981253395</v>
      </c>
    </row>
    <row r="1829" spans="1:4" ht="27.75" customHeight="1" x14ac:dyDescent="0.25">
      <c r="A1829" s="246" t="s">
        <v>5441</v>
      </c>
      <c r="B1829" s="247" t="s">
        <v>5439</v>
      </c>
      <c r="C1829" s="248">
        <v>2.3496329207820139</v>
      </c>
      <c r="D1829" s="248">
        <v>1.0442812981253395</v>
      </c>
    </row>
    <row r="1830" spans="1:4" ht="27.75" customHeight="1" x14ac:dyDescent="0.25">
      <c r="A1830" s="246" t="s">
        <v>5442</v>
      </c>
      <c r="B1830" s="247" t="s">
        <v>5443</v>
      </c>
      <c r="C1830" s="248">
        <v>1.0442812981253395</v>
      </c>
      <c r="D1830" s="248">
        <v>0.83542503850027172</v>
      </c>
    </row>
    <row r="1831" spans="1:4" ht="27.75" customHeight="1" x14ac:dyDescent="0.25">
      <c r="A1831" s="246" t="s">
        <v>5442</v>
      </c>
      <c r="B1831" s="247" t="s">
        <v>5443</v>
      </c>
      <c r="C1831" s="248">
        <v>1.0442812981253395</v>
      </c>
      <c r="D1831" s="248">
        <v>0.83542503850027172</v>
      </c>
    </row>
    <row r="1832" spans="1:4" ht="27.75" customHeight="1" x14ac:dyDescent="0.25">
      <c r="A1832" s="246" t="s">
        <v>5444</v>
      </c>
      <c r="B1832" s="247" t="s">
        <v>5443</v>
      </c>
      <c r="C1832" s="248">
        <v>1.0442812981253395</v>
      </c>
      <c r="D1832" s="248">
        <v>0.83542503850027172</v>
      </c>
    </row>
    <row r="1833" spans="1:4" ht="27.75" customHeight="1" x14ac:dyDescent="0.25">
      <c r="A1833" s="246" t="s">
        <v>5444</v>
      </c>
      <c r="B1833" s="247" t="s">
        <v>5443</v>
      </c>
      <c r="C1833" s="248">
        <v>1.0442812981253395</v>
      </c>
      <c r="D1833" s="248">
        <v>0.83542503850027172</v>
      </c>
    </row>
    <row r="1834" spans="1:4" ht="27.75" customHeight="1" x14ac:dyDescent="0.25">
      <c r="A1834" s="246" t="s">
        <v>5445</v>
      </c>
      <c r="B1834" s="247" t="s">
        <v>5446</v>
      </c>
      <c r="C1834" s="248">
        <v>0.39682689328762905</v>
      </c>
      <c r="D1834" s="248">
        <v>1.7543925808505703</v>
      </c>
    </row>
    <row r="1835" spans="1:4" ht="27.75" customHeight="1" x14ac:dyDescent="0.25">
      <c r="A1835" s="246" t="s">
        <v>5447</v>
      </c>
      <c r="B1835" s="247" t="s">
        <v>5446</v>
      </c>
      <c r="C1835" s="248">
        <v>0.39682689328762905</v>
      </c>
      <c r="D1835" s="248">
        <v>1.7543925808505703</v>
      </c>
    </row>
    <row r="1836" spans="1:4" ht="27.75" customHeight="1" x14ac:dyDescent="0.25">
      <c r="A1836" s="246" t="s">
        <v>5448</v>
      </c>
      <c r="B1836" s="247" t="s">
        <v>5446</v>
      </c>
      <c r="C1836" s="248">
        <v>0.99206723321907253</v>
      </c>
      <c r="D1836" s="248">
        <v>0.49081221011890958</v>
      </c>
    </row>
    <row r="1837" spans="1:4" ht="27.75" customHeight="1" x14ac:dyDescent="0.25">
      <c r="A1837" s="246" t="s">
        <v>5448</v>
      </c>
      <c r="B1837" s="247" t="s">
        <v>5446</v>
      </c>
      <c r="C1837" s="248">
        <v>0.99206723321907253</v>
      </c>
      <c r="D1837" s="248">
        <v>0.49081221011890958</v>
      </c>
    </row>
    <row r="1838" spans="1:4" ht="27.75" customHeight="1" x14ac:dyDescent="0.25">
      <c r="A1838" s="246" t="s">
        <v>5449</v>
      </c>
      <c r="B1838" s="247" t="s">
        <v>5446</v>
      </c>
      <c r="C1838" s="248">
        <v>0.99206723321907253</v>
      </c>
      <c r="D1838" s="248">
        <v>0.49081221011890958</v>
      </c>
    </row>
    <row r="1839" spans="1:4" ht="27.75" customHeight="1" x14ac:dyDescent="0.25">
      <c r="A1839" s="246" t="s">
        <v>5449</v>
      </c>
      <c r="B1839" s="247" t="s">
        <v>5446</v>
      </c>
      <c r="C1839" s="248">
        <v>0.99206723321907253</v>
      </c>
      <c r="D1839" s="248">
        <v>0.49081221011890958</v>
      </c>
    </row>
    <row r="1840" spans="1:4" ht="27.75" customHeight="1" x14ac:dyDescent="0.25">
      <c r="A1840" s="246" t="s">
        <v>5450</v>
      </c>
      <c r="B1840" s="247" t="s">
        <v>5451</v>
      </c>
      <c r="C1840" s="248">
        <v>4.8559080362828295</v>
      </c>
      <c r="D1840" s="248">
        <v>0.80409659955651147</v>
      </c>
    </row>
    <row r="1841" spans="1:4" ht="27.75" customHeight="1" x14ac:dyDescent="0.25">
      <c r="A1841" s="246" t="s">
        <v>5450</v>
      </c>
      <c r="B1841" s="247" t="s">
        <v>5451</v>
      </c>
      <c r="C1841" s="248">
        <v>4.8559080362828295</v>
      </c>
      <c r="D1841" s="248">
        <v>0.80409659955651147</v>
      </c>
    </row>
    <row r="1842" spans="1:4" ht="27.75" customHeight="1" x14ac:dyDescent="0.25">
      <c r="A1842" s="246" t="s">
        <v>5452</v>
      </c>
      <c r="B1842" s="247" t="s">
        <v>5451</v>
      </c>
      <c r="C1842" s="248">
        <v>4.8559080362828295</v>
      </c>
      <c r="D1842" s="248">
        <v>0.80409659955651147</v>
      </c>
    </row>
    <row r="1843" spans="1:4" ht="27.75" customHeight="1" x14ac:dyDescent="0.25">
      <c r="A1843" s="246" t="s">
        <v>5453</v>
      </c>
      <c r="B1843" s="247" t="s">
        <v>5454</v>
      </c>
      <c r="C1843" s="248">
        <v>0</v>
      </c>
      <c r="D1843" s="248">
        <v>0</v>
      </c>
    </row>
    <row r="1844" spans="1:4" ht="27.75" customHeight="1" x14ac:dyDescent="0.25">
      <c r="A1844" s="246" t="s">
        <v>5453</v>
      </c>
      <c r="B1844" s="247" t="s">
        <v>5454</v>
      </c>
      <c r="C1844" s="248">
        <v>0</v>
      </c>
      <c r="D1844" s="248">
        <v>0</v>
      </c>
    </row>
    <row r="1845" spans="1:4" ht="27.75" customHeight="1" x14ac:dyDescent="0.25">
      <c r="A1845" s="246" t="s">
        <v>5455</v>
      </c>
      <c r="B1845" s="247" t="s">
        <v>5454</v>
      </c>
      <c r="C1845" s="248">
        <v>0</v>
      </c>
      <c r="D1845" s="248">
        <v>0</v>
      </c>
    </row>
    <row r="1846" spans="1:4" ht="27.75" customHeight="1" x14ac:dyDescent="0.25">
      <c r="A1846" s="246" t="s">
        <v>5455</v>
      </c>
      <c r="B1846" s="247" t="s">
        <v>5454</v>
      </c>
      <c r="C1846" s="248">
        <v>0</v>
      </c>
      <c r="D1846" s="248">
        <v>0</v>
      </c>
    </row>
    <row r="1847" spans="1:4" ht="27.75" customHeight="1" x14ac:dyDescent="0.25">
      <c r="A1847" s="246" t="s">
        <v>5456</v>
      </c>
      <c r="B1847" s="247" t="s">
        <v>5454</v>
      </c>
      <c r="C1847" s="248">
        <v>0</v>
      </c>
      <c r="D1847" s="248">
        <v>0</v>
      </c>
    </row>
    <row r="1848" spans="1:4" ht="27.75" customHeight="1" x14ac:dyDescent="0.25">
      <c r="A1848" s="246" t="s">
        <v>5456</v>
      </c>
      <c r="B1848" s="247" t="s">
        <v>5454</v>
      </c>
      <c r="C1848" s="248">
        <v>0</v>
      </c>
      <c r="D1848" s="248">
        <v>0</v>
      </c>
    </row>
    <row r="1849" spans="1:4" ht="27.75" customHeight="1" x14ac:dyDescent="0.25">
      <c r="A1849" s="246" t="s">
        <v>5457</v>
      </c>
      <c r="B1849" s="247" t="s">
        <v>5454</v>
      </c>
      <c r="C1849" s="248">
        <v>0</v>
      </c>
      <c r="D1849" s="248">
        <v>0</v>
      </c>
    </row>
    <row r="1850" spans="1:4" ht="27.75" customHeight="1" x14ac:dyDescent="0.25">
      <c r="A1850" s="246" t="s">
        <v>5457</v>
      </c>
      <c r="B1850" s="247" t="s">
        <v>5454</v>
      </c>
      <c r="C1850" s="248">
        <v>0</v>
      </c>
      <c r="D1850" s="248">
        <v>0</v>
      </c>
    </row>
    <row r="1851" spans="1:4" ht="27.75" customHeight="1" x14ac:dyDescent="0.25">
      <c r="A1851" s="246" t="s">
        <v>5458</v>
      </c>
      <c r="B1851" s="247" t="s">
        <v>5459</v>
      </c>
      <c r="C1851" s="248">
        <v>-2.0885625962506791E-2</v>
      </c>
      <c r="D1851" s="248">
        <v>0</v>
      </c>
    </row>
    <row r="1852" spans="1:4" ht="27.75" customHeight="1" x14ac:dyDescent="0.25">
      <c r="A1852" s="246" t="s">
        <v>5458</v>
      </c>
      <c r="B1852" s="247" t="s">
        <v>5459</v>
      </c>
      <c r="C1852" s="248">
        <v>-2.0885625962506791E-2</v>
      </c>
      <c r="D1852" s="248">
        <v>0</v>
      </c>
    </row>
    <row r="1853" spans="1:4" ht="27.75" customHeight="1" x14ac:dyDescent="0.25">
      <c r="A1853" s="246" t="s">
        <v>5460</v>
      </c>
      <c r="B1853" s="247" t="s">
        <v>5459</v>
      </c>
      <c r="C1853" s="248">
        <v>-2.0885625962506791E-2</v>
      </c>
      <c r="D1853" s="248">
        <v>0</v>
      </c>
    </row>
    <row r="1854" spans="1:4" ht="27.75" customHeight="1" x14ac:dyDescent="0.25">
      <c r="A1854" s="246" t="s">
        <v>5460</v>
      </c>
      <c r="B1854" s="247" t="s">
        <v>5459</v>
      </c>
      <c r="C1854" s="248">
        <v>-2.0885625962506791E-2</v>
      </c>
      <c r="D1854" s="248">
        <v>0</v>
      </c>
    </row>
    <row r="1855" spans="1:4" ht="27.75" customHeight="1" x14ac:dyDescent="0.25">
      <c r="A1855" s="246" t="s">
        <v>5461</v>
      </c>
      <c r="B1855" s="247" t="s">
        <v>5462</v>
      </c>
      <c r="C1855" s="248">
        <v>1.4828794433379822</v>
      </c>
      <c r="D1855" s="248">
        <v>15.361377895423745</v>
      </c>
    </row>
    <row r="1856" spans="1:4" ht="27.75" customHeight="1" x14ac:dyDescent="0.25">
      <c r="A1856" s="246" t="s">
        <v>5463</v>
      </c>
      <c r="B1856" s="247" t="s">
        <v>5462</v>
      </c>
      <c r="C1856" s="248">
        <v>1.4828794433379822</v>
      </c>
      <c r="D1856" s="248">
        <v>15.361377895423745</v>
      </c>
    </row>
    <row r="1857" spans="1:4" ht="27.75" customHeight="1" x14ac:dyDescent="0.25">
      <c r="A1857" s="246" t="s">
        <v>5464</v>
      </c>
      <c r="B1857" s="247" t="s">
        <v>5462</v>
      </c>
      <c r="C1857" s="248">
        <v>4.2188964444263721</v>
      </c>
      <c r="D1857" s="248">
        <v>9.8997867062282197</v>
      </c>
    </row>
    <row r="1858" spans="1:4" ht="27.75" customHeight="1" x14ac:dyDescent="0.25">
      <c r="A1858" s="246" t="s">
        <v>5464</v>
      </c>
      <c r="B1858" s="247" t="s">
        <v>5462</v>
      </c>
      <c r="C1858" s="248">
        <v>4.2188964444263721</v>
      </c>
      <c r="D1858" s="248">
        <v>9.8997867062282197</v>
      </c>
    </row>
    <row r="1859" spans="1:4" ht="27.75" customHeight="1" x14ac:dyDescent="0.25">
      <c r="A1859" s="246" t="s">
        <v>5465</v>
      </c>
      <c r="B1859" s="247" t="s">
        <v>5462</v>
      </c>
      <c r="C1859" s="248">
        <v>4.2188964444263721</v>
      </c>
      <c r="D1859" s="248">
        <v>9.8997867062282197</v>
      </c>
    </row>
    <row r="1860" spans="1:4" ht="27.75" customHeight="1" x14ac:dyDescent="0.25">
      <c r="A1860" s="246" t="s">
        <v>5465</v>
      </c>
      <c r="B1860" s="247" t="s">
        <v>5462</v>
      </c>
      <c r="C1860" s="248">
        <v>4.2188964444263721</v>
      </c>
      <c r="D1860" s="248">
        <v>9.8997867062282197</v>
      </c>
    </row>
    <row r="1861" spans="1:4" ht="27.75" customHeight="1" x14ac:dyDescent="0.25">
      <c r="A1861" s="246" t="s">
        <v>5466</v>
      </c>
      <c r="B1861" s="247" t="s">
        <v>5467</v>
      </c>
      <c r="C1861" s="248">
        <v>1.4828794433379822</v>
      </c>
      <c r="D1861" s="248">
        <v>-5.2214064906266983E-2</v>
      </c>
    </row>
    <row r="1862" spans="1:4" ht="27.75" customHeight="1" x14ac:dyDescent="0.25">
      <c r="A1862" s="246" t="s">
        <v>5468</v>
      </c>
      <c r="B1862" s="247" t="s">
        <v>5469</v>
      </c>
      <c r="C1862" s="248">
        <v>1.4828794433379822</v>
      </c>
      <c r="D1862" s="248">
        <v>-5.2214064906266983E-2</v>
      </c>
    </row>
    <row r="1863" spans="1:4" ht="27.75" customHeight="1" x14ac:dyDescent="0.25">
      <c r="A1863" s="246" t="s">
        <v>5470</v>
      </c>
      <c r="B1863" s="247" t="s">
        <v>5471</v>
      </c>
      <c r="C1863" s="248">
        <v>1.66040726401929</v>
      </c>
      <c r="D1863" s="248">
        <v>3.7489698602699688</v>
      </c>
    </row>
    <row r="1864" spans="1:4" ht="27.75" customHeight="1" x14ac:dyDescent="0.25">
      <c r="A1864" s="246" t="s">
        <v>5470</v>
      </c>
      <c r="B1864" s="247" t="s">
        <v>5471</v>
      </c>
      <c r="C1864" s="248">
        <v>1.66040726401929</v>
      </c>
      <c r="D1864" s="248">
        <v>3.7489698602699688</v>
      </c>
    </row>
    <row r="1865" spans="1:4" ht="27.75" customHeight="1" x14ac:dyDescent="0.25">
      <c r="A1865" s="246" t="s">
        <v>5472</v>
      </c>
      <c r="B1865" s="247" t="s">
        <v>5471</v>
      </c>
      <c r="C1865" s="248">
        <v>4.8663508492640828</v>
      </c>
      <c r="D1865" s="248">
        <v>3.9891545588387967</v>
      </c>
    </row>
    <row r="1866" spans="1:4" ht="27.75" customHeight="1" x14ac:dyDescent="0.25">
      <c r="A1866" s="246" t="s">
        <v>5472</v>
      </c>
      <c r="B1866" s="247" t="s">
        <v>5471</v>
      </c>
      <c r="C1866" s="248">
        <v>4.8663508492640828</v>
      </c>
      <c r="D1866" s="248">
        <v>3.9891545588387967</v>
      </c>
    </row>
    <row r="1867" spans="1:4" ht="27.75" customHeight="1" x14ac:dyDescent="0.25">
      <c r="A1867" s="246" t="s">
        <v>5473</v>
      </c>
      <c r="B1867" s="247" t="s">
        <v>5474</v>
      </c>
      <c r="C1867" s="248">
        <v>0</v>
      </c>
      <c r="D1867" s="248">
        <v>0</v>
      </c>
    </row>
    <row r="1868" spans="1:4" ht="27.75" customHeight="1" x14ac:dyDescent="0.25">
      <c r="A1868" s="246" t="s">
        <v>5473</v>
      </c>
      <c r="B1868" s="247" t="s">
        <v>5474</v>
      </c>
      <c r="C1868" s="248">
        <v>0</v>
      </c>
      <c r="D1868" s="248">
        <v>0</v>
      </c>
    </row>
    <row r="1869" spans="1:4" ht="27.75" customHeight="1" x14ac:dyDescent="0.25">
      <c r="A1869" s="246" t="s">
        <v>5475</v>
      </c>
      <c r="B1869" s="247" t="s">
        <v>5476</v>
      </c>
      <c r="C1869" s="248">
        <v>8.3542503850027164E-2</v>
      </c>
      <c r="D1869" s="248">
        <v>0.16708500770005433</v>
      </c>
    </row>
    <row r="1870" spans="1:4" ht="27.75" customHeight="1" x14ac:dyDescent="0.25">
      <c r="A1870" s="246" t="s">
        <v>5475</v>
      </c>
      <c r="B1870" s="247" t="s">
        <v>5476</v>
      </c>
      <c r="C1870" s="248">
        <v>8.3542503850027164E-2</v>
      </c>
      <c r="D1870" s="248">
        <v>0.16708500770005433</v>
      </c>
    </row>
    <row r="1871" spans="1:4" ht="27.75" customHeight="1" x14ac:dyDescent="0.25">
      <c r="A1871" s="246" t="s">
        <v>5477</v>
      </c>
      <c r="B1871" s="247" t="s">
        <v>5476</v>
      </c>
      <c r="C1871" s="248">
        <v>8.3542503850027164E-2</v>
      </c>
      <c r="D1871" s="248">
        <v>0.16708500770005433</v>
      </c>
    </row>
    <row r="1872" spans="1:4" ht="27.75" customHeight="1" x14ac:dyDescent="0.25">
      <c r="A1872" s="246" t="s">
        <v>5478</v>
      </c>
      <c r="B1872" s="247" t="s">
        <v>5479</v>
      </c>
      <c r="C1872" s="248">
        <v>8.3542503850027164E-2</v>
      </c>
      <c r="D1872" s="248">
        <v>0.16708500770005433</v>
      </c>
    </row>
    <row r="1873" spans="1:4" ht="27.75" customHeight="1" x14ac:dyDescent="0.25">
      <c r="A1873" s="246" t="s">
        <v>5480</v>
      </c>
      <c r="B1873" s="247" t="s">
        <v>5481</v>
      </c>
      <c r="C1873" s="248">
        <v>1.6395216380567832</v>
      </c>
      <c r="D1873" s="248">
        <v>6.1194884070144902</v>
      </c>
    </row>
    <row r="1874" spans="1:4" ht="27.75" customHeight="1" x14ac:dyDescent="0.25">
      <c r="A1874" s="246" t="s">
        <v>5482</v>
      </c>
      <c r="B1874" s="247" t="s">
        <v>5481</v>
      </c>
      <c r="C1874" s="248">
        <v>1.6395216380567832</v>
      </c>
      <c r="D1874" s="248">
        <v>6.1194884070144902</v>
      </c>
    </row>
    <row r="1875" spans="1:4" ht="27.75" customHeight="1" x14ac:dyDescent="0.25">
      <c r="A1875" s="246" t="s">
        <v>5483</v>
      </c>
      <c r="B1875" s="247" t="s">
        <v>5484</v>
      </c>
      <c r="C1875" s="248">
        <v>12.009234928441405</v>
      </c>
      <c r="D1875" s="248">
        <v>4.7723655324328016</v>
      </c>
    </row>
    <row r="1876" spans="1:4" ht="27.75" customHeight="1" x14ac:dyDescent="0.25">
      <c r="A1876" s="246" t="s">
        <v>5483</v>
      </c>
      <c r="B1876" s="247" t="s">
        <v>5484</v>
      </c>
      <c r="C1876" s="248">
        <v>12.009234928441405</v>
      </c>
      <c r="D1876" s="248">
        <v>4.7723655324328016</v>
      </c>
    </row>
    <row r="1877" spans="1:4" ht="27.75" customHeight="1" x14ac:dyDescent="0.25">
      <c r="A1877" s="246" t="s">
        <v>5485</v>
      </c>
      <c r="B1877" s="247" t="s">
        <v>5484</v>
      </c>
      <c r="C1877" s="248">
        <v>11.998792115460152</v>
      </c>
      <c r="D1877" s="248">
        <v>4.7723655324328016</v>
      </c>
    </row>
    <row r="1878" spans="1:4" ht="27.75" customHeight="1" x14ac:dyDescent="0.25">
      <c r="A1878" s="246" t="s">
        <v>5485</v>
      </c>
      <c r="B1878" s="247" t="s">
        <v>5484</v>
      </c>
      <c r="C1878" s="248">
        <v>11.998792115460152</v>
      </c>
      <c r="D1878" s="248">
        <v>4.7723655324328016</v>
      </c>
    </row>
    <row r="1879" spans="1:4" ht="27.75" customHeight="1" x14ac:dyDescent="0.25">
      <c r="A1879" s="246" t="s">
        <v>5486</v>
      </c>
      <c r="B1879" s="247" t="s">
        <v>5484</v>
      </c>
      <c r="C1879" s="248">
        <v>1.5455363212255024</v>
      </c>
      <c r="D1879" s="248">
        <v>10.045986087965765</v>
      </c>
    </row>
    <row r="1880" spans="1:4" ht="27.75" customHeight="1" x14ac:dyDescent="0.25">
      <c r="A1880" s="246" t="s">
        <v>5487</v>
      </c>
      <c r="B1880" s="247" t="s">
        <v>5484</v>
      </c>
      <c r="C1880" s="248">
        <v>1.5455363212255024</v>
      </c>
      <c r="D1880" s="248">
        <v>10.045986087965765</v>
      </c>
    </row>
    <row r="1881" spans="1:4" ht="27.75" customHeight="1" x14ac:dyDescent="0.25">
      <c r="A1881" s="246" t="s">
        <v>5488</v>
      </c>
      <c r="B1881" s="247" t="s">
        <v>5489</v>
      </c>
      <c r="C1881" s="248" t="e">
        <v>#N/A</v>
      </c>
      <c r="D1881" s="248" t="e">
        <v>#N/A</v>
      </c>
    </row>
    <row r="1882" spans="1:4" ht="27.75" customHeight="1" x14ac:dyDescent="0.25">
      <c r="A1882" s="246" t="s">
        <v>5490</v>
      </c>
      <c r="B1882" s="247" t="s">
        <v>5489</v>
      </c>
      <c r="C1882" s="248" t="e">
        <v>#N/A</v>
      </c>
      <c r="D1882" s="248" t="e">
        <v>#N/A</v>
      </c>
    </row>
    <row r="1883" spans="1:4" ht="27.75" customHeight="1" x14ac:dyDescent="0.25">
      <c r="A1883" s="246" t="s">
        <v>5491</v>
      </c>
      <c r="B1883" s="247" t="s">
        <v>5492</v>
      </c>
      <c r="C1883" s="248">
        <v>2.6942457491633762</v>
      </c>
      <c r="D1883" s="248">
        <v>3.613213291513675</v>
      </c>
    </row>
    <row r="1884" spans="1:4" ht="27.75" customHeight="1" x14ac:dyDescent="0.25">
      <c r="A1884" s="246" t="s">
        <v>5491</v>
      </c>
      <c r="B1884" s="247" t="s">
        <v>5492</v>
      </c>
      <c r="C1884" s="248">
        <v>2.6942457491633762</v>
      </c>
      <c r="D1884" s="248">
        <v>3.613213291513675</v>
      </c>
    </row>
    <row r="1885" spans="1:4" ht="27.75" customHeight="1" x14ac:dyDescent="0.25">
      <c r="A1885" s="246" t="s">
        <v>5493</v>
      </c>
      <c r="B1885" s="247" t="s">
        <v>5492</v>
      </c>
      <c r="C1885" s="248">
        <v>2.6942457491633762</v>
      </c>
      <c r="D1885" s="248">
        <v>3.613213291513675</v>
      </c>
    </row>
    <row r="1886" spans="1:4" ht="27.75" customHeight="1" x14ac:dyDescent="0.25">
      <c r="A1886" s="246" t="s">
        <v>5493</v>
      </c>
      <c r="B1886" s="247" t="s">
        <v>5492</v>
      </c>
      <c r="C1886" s="248">
        <v>2.6942457491633762</v>
      </c>
      <c r="D1886" s="248">
        <v>3.613213291513675</v>
      </c>
    </row>
    <row r="1887" spans="1:4" ht="27.75" customHeight="1" x14ac:dyDescent="0.25">
      <c r="A1887" s="246" t="s">
        <v>5494</v>
      </c>
      <c r="B1887" s="247" t="s">
        <v>5495</v>
      </c>
      <c r="C1887" s="248">
        <v>1.6186360120942764</v>
      </c>
      <c r="D1887" s="248">
        <v>18.003409579680852</v>
      </c>
    </row>
    <row r="1888" spans="1:4" ht="27.75" customHeight="1" x14ac:dyDescent="0.25">
      <c r="A1888" s="246" t="s">
        <v>5494</v>
      </c>
      <c r="B1888" s="247" t="s">
        <v>5495</v>
      </c>
      <c r="C1888" s="248">
        <v>1.6186360120942764</v>
      </c>
      <c r="D1888" s="248">
        <v>18.003409579680852</v>
      </c>
    </row>
    <row r="1889" spans="1:4" ht="27.75" customHeight="1" x14ac:dyDescent="0.25">
      <c r="A1889" s="246" t="s">
        <v>5496</v>
      </c>
      <c r="B1889" s="247" t="s">
        <v>5497</v>
      </c>
      <c r="C1889" s="248">
        <v>1.5455363212255024</v>
      </c>
      <c r="D1889" s="248">
        <v>2.7882310659946565</v>
      </c>
    </row>
    <row r="1890" spans="1:4" ht="27.75" customHeight="1" x14ac:dyDescent="0.25">
      <c r="A1890" s="246" t="s">
        <v>5498</v>
      </c>
      <c r="B1890" s="247" t="s">
        <v>5497</v>
      </c>
      <c r="C1890" s="248">
        <v>1.5455363212255024</v>
      </c>
      <c r="D1890" s="248">
        <v>2.7882310659946565</v>
      </c>
    </row>
    <row r="1891" spans="1:4" ht="27.75" customHeight="1" x14ac:dyDescent="0.25">
      <c r="A1891" s="246" t="s">
        <v>5499</v>
      </c>
      <c r="B1891" s="247" t="s">
        <v>5500</v>
      </c>
      <c r="C1891" s="248">
        <v>0.86675347744403175</v>
      </c>
      <c r="D1891" s="248">
        <v>1.7752782068130772</v>
      </c>
    </row>
    <row r="1892" spans="1:4" ht="27.75" customHeight="1" x14ac:dyDescent="0.25">
      <c r="A1892" s="246" t="s">
        <v>5499</v>
      </c>
      <c r="B1892" s="247" t="s">
        <v>5500</v>
      </c>
      <c r="C1892" s="248">
        <v>0.86675347744403175</v>
      </c>
      <c r="D1892" s="248">
        <v>1.7752782068130772</v>
      </c>
    </row>
    <row r="1893" spans="1:4" ht="27.75" customHeight="1" x14ac:dyDescent="0.25">
      <c r="A1893" s="246" t="s">
        <v>5501</v>
      </c>
      <c r="B1893" s="247" t="s">
        <v>5500</v>
      </c>
      <c r="C1893" s="248">
        <v>0.86675347744403175</v>
      </c>
      <c r="D1893" s="248">
        <v>1.7752782068130772</v>
      </c>
    </row>
    <row r="1894" spans="1:4" ht="27.75" customHeight="1" x14ac:dyDescent="0.25">
      <c r="A1894" s="246" t="s">
        <v>5501</v>
      </c>
      <c r="B1894" s="247" t="s">
        <v>5500</v>
      </c>
      <c r="C1894" s="248">
        <v>0.86675347744403175</v>
      </c>
      <c r="D1894" s="248">
        <v>1.7752782068130772</v>
      </c>
    </row>
    <row r="1895" spans="1:4" ht="27.75" customHeight="1" x14ac:dyDescent="0.25">
      <c r="A1895" s="246" t="s">
        <v>5502</v>
      </c>
      <c r="B1895" s="247" t="s">
        <v>5500</v>
      </c>
      <c r="C1895" s="248">
        <v>-5.2214064906266983E-2</v>
      </c>
      <c r="D1895" s="248">
        <v>1.7752782068130772</v>
      </c>
    </row>
    <row r="1896" spans="1:4" ht="27.75" customHeight="1" x14ac:dyDescent="0.25">
      <c r="A1896" s="246" t="s">
        <v>5502</v>
      </c>
      <c r="B1896" s="247" t="s">
        <v>5500</v>
      </c>
      <c r="C1896" s="248">
        <v>-5.2214064906266983E-2</v>
      </c>
      <c r="D1896" s="248">
        <v>1.7752782068130772</v>
      </c>
    </row>
    <row r="1897" spans="1:4" ht="27.75" customHeight="1" x14ac:dyDescent="0.25">
      <c r="A1897" s="246" t="s">
        <v>5503</v>
      </c>
      <c r="B1897" s="247" t="s">
        <v>5504</v>
      </c>
      <c r="C1897" s="248">
        <v>0.63701159185645706</v>
      </c>
      <c r="D1897" s="248">
        <v>11.10071019907236</v>
      </c>
    </row>
    <row r="1898" spans="1:4" ht="27.75" customHeight="1" x14ac:dyDescent="0.25">
      <c r="A1898" s="246" t="s">
        <v>5505</v>
      </c>
      <c r="B1898" s="247" t="s">
        <v>5504</v>
      </c>
      <c r="C1898" s="248">
        <v>0.63701159185645706</v>
      </c>
      <c r="D1898" s="248">
        <v>11.10071019907236</v>
      </c>
    </row>
    <row r="1899" spans="1:4" ht="27.75" customHeight="1" x14ac:dyDescent="0.25">
      <c r="A1899" s="246" t="s">
        <v>5506</v>
      </c>
      <c r="B1899" s="247" t="s">
        <v>5507</v>
      </c>
      <c r="C1899" s="248">
        <v>7.675467541221245</v>
      </c>
      <c r="D1899" s="248">
        <v>5.5660193190080598</v>
      </c>
    </row>
    <row r="1900" spans="1:4" ht="27.75" customHeight="1" x14ac:dyDescent="0.25">
      <c r="A1900" s="246" t="s">
        <v>5506</v>
      </c>
      <c r="B1900" s="247" t="s">
        <v>5507</v>
      </c>
      <c r="C1900" s="248">
        <v>7.675467541221245</v>
      </c>
      <c r="D1900" s="248">
        <v>5.5660193190080598</v>
      </c>
    </row>
    <row r="1901" spans="1:4" ht="27.75" customHeight="1" x14ac:dyDescent="0.25">
      <c r="A1901" s="246" t="s">
        <v>5508</v>
      </c>
      <c r="B1901" s="247" t="s">
        <v>5509</v>
      </c>
      <c r="C1901" s="248">
        <v>7.675467541221245</v>
      </c>
      <c r="D1901" s="248">
        <v>5.5660193190080598</v>
      </c>
    </row>
    <row r="1902" spans="1:4" ht="27.75" customHeight="1" x14ac:dyDescent="0.25">
      <c r="A1902" s="246" t="s">
        <v>5508</v>
      </c>
      <c r="B1902" s="247" t="s">
        <v>5509</v>
      </c>
      <c r="C1902" s="248">
        <v>7.675467541221245</v>
      </c>
      <c r="D1902" s="248">
        <v>5.5660193190080598</v>
      </c>
    </row>
    <row r="1903" spans="1:4" ht="27.75" customHeight="1" x14ac:dyDescent="0.25">
      <c r="A1903" s="246" t="s">
        <v>5510</v>
      </c>
      <c r="B1903" s="247" t="s">
        <v>5511</v>
      </c>
      <c r="C1903" s="248">
        <v>0.54302627502517653</v>
      </c>
      <c r="D1903" s="248">
        <v>4.6992658415640278</v>
      </c>
    </row>
    <row r="1904" spans="1:4" ht="27.75" customHeight="1" x14ac:dyDescent="0.25">
      <c r="A1904" s="246" t="s">
        <v>5512</v>
      </c>
      <c r="B1904" s="247" t="s">
        <v>5511</v>
      </c>
      <c r="C1904" s="248">
        <v>0.54302627502517653</v>
      </c>
      <c r="D1904" s="248">
        <v>4.6992658415640278</v>
      </c>
    </row>
    <row r="1905" spans="1:4" ht="27.75" customHeight="1" x14ac:dyDescent="0.25">
      <c r="A1905" s="246" t="s">
        <v>5513</v>
      </c>
      <c r="B1905" s="247" t="s">
        <v>5514</v>
      </c>
      <c r="C1905" s="248">
        <v>1.8901491496068645</v>
      </c>
      <c r="D1905" s="248">
        <v>0.72055409570648421</v>
      </c>
    </row>
    <row r="1906" spans="1:4" ht="27.75" customHeight="1" x14ac:dyDescent="0.25">
      <c r="A1906" s="246" t="s">
        <v>5515</v>
      </c>
      <c r="B1906" s="247" t="s">
        <v>5516</v>
      </c>
      <c r="C1906" s="248">
        <v>1.8066066457568375</v>
      </c>
      <c r="D1906" s="248">
        <v>0.60568315291269692</v>
      </c>
    </row>
    <row r="1907" spans="1:4" ht="27.75" customHeight="1" x14ac:dyDescent="0.25">
      <c r="A1907" s="246" t="s">
        <v>5517</v>
      </c>
      <c r="B1907" s="247" t="s">
        <v>5518</v>
      </c>
      <c r="C1907" s="248">
        <v>2.8195595049384168</v>
      </c>
      <c r="D1907" s="248">
        <v>5.7748755786331278</v>
      </c>
    </row>
    <row r="1908" spans="1:4" ht="27.75" customHeight="1" x14ac:dyDescent="0.25">
      <c r="A1908" s="246" t="s">
        <v>5519</v>
      </c>
      <c r="B1908" s="247" t="s">
        <v>5518</v>
      </c>
      <c r="C1908" s="248">
        <v>2.8195595049384168</v>
      </c>
      <c r="D1908" s="248">
        <v>5.7748755786331278</v>
      </c>
    </row>
    <row r="1909" spans="1:4" ht="27.75" customHeight="1" x14ac:dyDescent="0.25">
      <c r="A1909" s="246" t="s">
        <v>5520</v>
      </c>
      <c r="B1909" s="247" t="s">
        <v>5521</v>
      </c>
      <c r="C1909" s="248">
        <v>3.1119582684135119</v>
      </c>
      <c r="D1909" s="248">
        <v>5.1378639867766704</v>
      </c>
    </row>
    <row r="1910" spans="1:4" ht="27.75" customHeight="1" x14ac:dyDescent="0.25">
      <c r="A1910" s="246" t="s">
        <v>5522</v>
      </c>
      <c r="B1910" s="247" t="s">
        <v>5521</v>
      </c>
      <c r="C1910" s="248">
        <v>3.1119582684135119</v>
      </c>
      <c r="D1910" s="248">
        <v>5.1378639867766704</v>
      </c>
    </row>
    <row r="1911" spans="1:4" ht="27.75" customHeight="1" x14ac:dyDescent="0.25">
      <c r="A1911" s="246" t="s">
        <v>5523</v>
      </c>
      <c r="B1911" s="247" t="s">
        <v>5521</v>
      </c>
      <c r="C1911" s="248">
        <v>4.0413686237450639</v>
      </c>
      <c r="D1911" s="248">
        <v>1.0442812981253395</v>
      </c>
    </row>
    <row r="1912" spans="1:4" ht="27.75" customHeight="1" x14ac:dyDescent="0.25">
      <c r="A1912" s="246" t="s">
        <v>5523</v>
      </c>
      <c r="B1912" s="247" t="s">
        <v>5521</v>
      </c>
      <c r="C1912" s="248">
        <v>4.0413686237450639</v>
      </c>
      <c r="D1912" s="248">
        <v>1.0442812981253395</v>
      </c>
    </row>
    <row r="1913" spans="1:4" ht="27.75" customHeight="1" x14ac:dyDescent="0.25">
      <c r="A1913" s="246" t="s">
        <v>5524</v>
      </c>
      <c r="B1913" s="247" t="s">
        <v>5521</v>
      </c>
      <c r="C1913" s="248">
        <v>4.0413686237450639</v>
      </c>
      <c r="D1913" s="248">
        <v>1.0442812981253395</v>
      </c>
    </row>
    <row r="1914" spans="1:4" ht="27.75" customHeight="1" x14ac:dyDescent="0.25">
      <c r="A1914" s="246" t="s">
        <v>5524</v>
      </c>
      <c r="B1914" s="247" t="s">
        <v>5521</v>
      </c>
      <c r="C1914" s="248">
        <v>4.0413686237450639</v>
      </c>
      <c r="D1914" s="248">
        <v>1.0442812981253395</v>
      </c>
    </row>
    <row r="1915" spans="1:4" ht="27.75" customHeight="1" x14ac:dyDescent="0.25">
      <c r="A1915" s="246" t="s">
        <v>5525</v>
      </c>
      <c r="B1915" s="247" t="s">
        <v>5526</v>
      </c>
      <c r="C1915" s="248">
        <v>7.3308547128398835</v>
      </c>
      <c r="D1915" s="248">
        <v>23.778285158313981</v>
      </c>
    </row>
    <row r="1916" spans="1:4" ht="27.75" customHeight="1" x14ac:dyDescent="0.25">
      <c r="A1916" s="246" t="s">
        <v>5527</v>
      </c>
      <c r="B1916" s="247" t="s">
        <v>5526</v>
      </c>
      <c r="C1916" s="248">
        <v>7.3308547128398835</v>
      </c>
      <c r="D1916" s="248">
        <v>23.778285158313981</v>
      </c>
    </row>
    <row r="1917" spans="1:4" ht="27.75" customHeight="1" x14ac:dyDescent="0.25">
      <c r="A1917" s="246" t="s">
        <v>5528</v>
      </c>
      <c r="B1917" s="247" t="s">
        <v>5526</v>
      </c>
      <c r="C1917" s="248">
        <v>10.975396443297319</v>
      </c>
      <c r="D1917" s="248">
        <v>10.338384851440862</v>
      </c>
    </row>
    <row r="1918" spans="1:4" ht="27.75" customHeight="1" x14ac:dyDescent="0.25">
      <c r="A1918" s="246" t="s">
        <v>5528</v>
      </c>
      <c r="B1918" s="247" t="s">
        <v>5526</v>
      </c>
      <c r="C1918" s="248">
        <v>10.975396443297319</v>
      </c>
      <c r="D1918" s="248">
        <v>10.338384851440862</v>
      </c>
    </row>
    <row r="1919" spans="1:4" ht="27.75" customHeight="1" x14ac:dyDescent="0.25">
      <c r="A1919" s="246" t="s">
        <v>5529</v>
      </c>
      <c r="B1919" s="247" t="s">
        <v>5526</v>
      </c>
      <c r="C1919" s="248">
        <v>10.975396443297319</v>
      </c>
      <c r="D1919" s="248">
        <v>10.338384851440862</v>
      </c>
    </row>
    <row r="1920" spans="1:4" ht="27.75" customHeight="1" x14ac:dyDescent="0.25">
      <c r="A1920" s="246" t="s">
        <v>5529</v>
      </c>
      <c r="B1920" s="247" t="s">
        <v>5526</v>
      </c>
      <c r="C1920" s="248">
        <v>10.975396443297319</v>
      </c>
      <c r="D1920" s="248">
        <v>10.338384851440862</v>
      </c>
    </row>
    <row r="1921" spans="1:4" ht="27.75" customHeight="1" x14ac:dyDescent="0.25">
      <c r="A1921" s="246" t="s">
        <v>5530</v>
      </c>
      <c r="B1921" s="247" t="s">
        <v>5531</v>
      </c>
      <c r="C1921" s="248">
        <v>0</v>
      </c>
      <c r="D1921" s="248">
        <v>2.0885625962506791E-2</v>
      </c>
    </row>
    <row r="1922" spans="1:4" ht="27.75" customHeight="1" x14ac:dyDescent="0.25">
      <c r="A1922" s="246" t="s">
        <v>5532</v>
      </c>
      <c r="B1922" s="247" t="s">
        <v>5533</v>
      </c>
      <c r="C1922" s="248">
        <v>1.2009234928441404</v>
      </c>
      <c r="D1922" s="248">
        <v>5.7644327656518737</v>
      </c>
    </row>
    <row r="1923" spans="1:4" ht="27.75" customHeight="1" x14ac:dyDescent="0.25">
      <c r="A1923" s="246" t="s">
        <v>5534</v>
      </c>
      <c r="B1923" s="247" t="s">
        <v>5533</v>
      </c>
      <c r="C1923" s="248">
        <v>1.2009234928441404</v>
      </c>
      <c r="D1923" s="248">
        <v>5.7644327656518737</v>
      </c>
    </row>
    <row r="1924" spans="1:4" ht="27.75" customHeight="1" x14ac:dyDescent="0.25">
      <c r="A1924" s="246" t="s">
        <v>5535</v>
      </c>
      <c r="B1924" s="247" t="s">
        <v>5536</v>
      </c>
      <c r="C1924" s="248">
        <v>1.2949088096754211</v>
      </c>
      <c r="D1924" s="248">
        <v>3.4983423487198877</v>
      </c>
    </row>
    <row r="1925" spans="1:4" ht="27.75" customHeight="1" x14ac:dyDescent="0.25">
      <c r="A1925" s="246" t="s">
        <v>5537</v>
      </c>
      <c r="B1925" s="247" t="s">
        <v>5536</v>
      </c>
      <c r="C1925" s="248">
        <v>1.2949088096754211</v>
      </c>
      <c r="D1925" s="248">
        <v>3.4983423487198877</v>
      </c>
    </row>
    <row r="1926" spans="1:4" ht="27.75" customHeight="1" x14ac:dyDescent="0.25">
      <c r="A1926" s="246" t="s">
        <v>5538</v>
      </c>
      <c r="B1926" s="247" t="s">
        <v>5536</v>
      </c>
      <c r="C1926" s="248">
        <v>2.8926591958071906</v>
      </c>
      <c r="D1926" s="248">
        <v>0.17752782068130774</v>
      </c>
    </row>
    <row r="1927" spans="1:4" ht="27.75" customHeight="1" x14ac:dyDescent="0.25">
      <c r="A1927" s="246" t="s">
        <v>5538</v>
      </c>
      <c r="B1927" s="247" t="s">
        <v>5536</v>
      </c>
      <c r="C1927" s="248">
        <v>2.8926591958071906</v>
      </c>
      <c r="D1927" s="248">
        <v>0.17752782068130774</v>
      </c>
    </row>
    <row r="1928" spans="1:4" ht="27.75" customHeight="1" x14ac:dyDescent="0.25">
      <c r="A1928" s="246" t="s">
        <v>5539</v>
      </c>
      <c r="B1928" s="247" t="s">
        <v>5536</v>
      </c>
      <c r="C1928" s="248">
        <v>2.8926591958071906</v>
      </c>
      <c r="D1928" s="248">
        <v>0.17752782068130774</v>
      </c>
    </row>
    <row r="1929" spans="1:4" ht="27.75" customHeight="1" x14ac:dyDescent="0.25">
      <c r="A1929" s="246" t="s">
        <v>5539</v>
      </c>
      <c r="B1929" s="247" t="s">
        <v>5536</v>
      </c>
      <c r="C1929" s="248">
        <v>2.8926591958071906</v>
      </c>
      <c r="D1929" s="248">
        <v>0.17752782068130774</v>
      </c>
    </row>
    <row r="1930" spans="1:4" ht="27.75" customHeight="1" x14ac:dyDescent="0.25">
      <c r="A1930" s="246" t="s">
        <v>5540</v>
      </c>
      <c r="B1930" s="247" t="s">
        <v>5541</v>
      </c>
      <c r="C1930" s="248">
        <v>9.3149891792780295</v>
      </c>
      <c r="D1930" s="248">
        <v>6.2656877887520376E-2</v>
      </c>
    </row>
    <row r="1931" spans="1:4" ht="27.75" customHeight="1" x14ac:dyDescent="0.25">
      <c r="A1931" s="246" t="s">
        <v>5540</v>
      </c>
      <c r="B1931" s="247" t="s">
        <v>5541</v>
      </c>
      <c r="C1931" s="248">
        <v>9.3149891792780295</v>
      </c>
      <c r="D1931" s="248">
        <v>6.2656877887520376E-2</v>
      </c>
    </row>
    <row r="1932" spans="1:4" ht="27.75" customHeight="1" x14ac:dyDescent="0.25">
      <c r="A1932" s="246" t="s">
        <v>5542</v>
      </c>
      <c r="B1932" s="247" t="s">
        <v>5543</v>
      </c>
      <c r="C1932" s="248">
        <v>9.3149891792780295</v>
      </c>
      <c r="D1932" s="248">
        <v>6.2656877887520376E-2</v>
      </c>
    </row>
    <row r="1933" spans="1:4" ht="27.75" customHeight="1" x14ac:dyDescent="0.25">
      <c r="A1933" s="246" t="s">
        <v>5542</v>
      </c>
      <c r="B1933" s="247" t="s">
        <v>5543</v>
      </c>
      <c r="C1933" s="248">
        <v>9.3149891792780295</v>
      </c>
      <c r="D1933" s="248">
        <v>6.2656877887520376E-2</v>
      </c>
    </row>
    <row r="1934" spans="1:4" ht="27.75" customHeight="1" x14ac:dyDescent="0.25">
      <c r="A1934" s="246" t="s">
        <v>5544</v>
      </c>
      <c r="B1934" s="247" t="s">
        <v>5545</v>
      </c>
      <c r="C1934" s="248">
        <v>0.13575656875629413</v>
      </c>
      <c r="D1934" s="248">
        <v>5.4720340021767795</v>
      </c>
    </row>
    <row r="1935" spans="1:4" ht="27.75" customHeight="1" x14ac:dyDescent="0.25">
      <c r="A1935" s="246" t="s">
        <v>5546</v>
      </c>
      <c r="B1935" s="247" t="s">
        <v>5545</v>
      </c>
      <c r="C1935" s="248">
        <v>0.13575656875629413</v>
      </c>
      <c r="D1935" s="248">
        <v>5.4720340021767795</v>
      </c>
    </row>
    <row r="1936" spans="1:4" ht="27.75" customHeight="1" x14ac:dyDescent="0.25">
      <c r="A1936" s="246" t="s">
        <v>5547</v>
      </c>
      <c r="B1936" s="247" t="s">
        <v>5548</v>
      </c>
      <c r="C1936" s="248">
        <v>6.4954296743396114</v>
      </c>
      <c r="D1936" s="248">
        <v>0.49081221011890958</v>
      </c>
    </row>
    <row r="1937" spans="1:4" ht="27.75" customHeight="1" x14ac:dyDescent="0.25">
      <c r="A1937" s="246" t="s">
        <v>5547</v>
      </c>
      <c r="B1937" s="247" t="s">
        <v>5548</v>
      </c>
      <c r="C1937" s="248">
        <v>6.4954296743396114</v>
      </c>
      <c r="D1937" s="248">
        <v>0.49081221011890958</v>
      </c>
    </row>
    <row r="1938" spans="1:4" ht="27.75" customHeight="1" x14ac:dyDescent="0.25">
      <c r="A1938" s="246" t="s">
        <v>5549</v>
      </c>
      <c r="B1938" s="247" t="s">
        <v>5548</v>
      </c>
      <c r="C1938" s="248">
        <v>6.4954296743396114</v>
      </c>
      <c r="D1938" s="248">
        <v>0.49081221011890958</v>
      </c>
    </row>
    <row r="1939" spans="1:4" ht="27.75" customHeight="1" x14ac:dyDescent="0.25">
      <c r="A1939" s="246" t="s">
        <v>5549</v>
      </c>
      <c r="B1939" s="247" t="s">
        <v>5548</v>
      </c>
      <c r="C1939" s="248">
        <v>6.4954296743396114</v>
      </c>
      <c r="D1939" s="248">
        <v>0.49081221011890958</v>
      </c>
    </row>
    <row r="1940" spans="1:4" ht="27.75" customHeight="1" x14ac:dyDescent="0.25">
      <c r="A1940" s="246" t="s">
        <v>5550</v>
      </c>
      <c r="B1940" s="247" t="s">
        <v>5551</v>
      </c>
      <c r="C1940" s="248">
        <v>7.2890834609148705</v>
      </c>
      <c r="D1940" s="248">
        <v>3.6236561044949283</v>
      </c>
    </row>
    <row r="1941" spans="1:4" ht="27.75" customHeight="1" x14ac:dyDescent="0.25">
      <c r="A1941" s="246" t="s">
        <v>5550</v>
      </c>
      <c r="B1941" s="247" t="s">
        <v>5551</v>
      </c>
      <c r="C1941" s="248">
        <v>7.2890834609148705</v>
      </c>
      <c r="D1941" s="248">
        <v>3.6236561044949283</v>
      </c>
    </row>
    <row r="1942" spans="1:4" ht="27.75" customHeight="1" x14ac:dyDescent="0.25">
      <c r="A1942" s="246" t="s">
        <v>5552</v>
      </c>
      <c r="B1942" s="247" t="s">
        <v>5551</v>
      </c>
      <c r="C1942" s="248">
        <v>7.2890834609148705</v>
      </c>
      <c r="D1942" s="248">
        <v>3.6236561044949283</v>
      </c>
    </row>
    <row r="1943" spans="1:4" ht="27.75" customHeight="1" x14ac:dyDescent="0.25">
      <c r="A1943" s="246" t="s">
        <v>5552</v>
      </c>
      <c r="B1943" s="247" t="s">
        <v>5551</v>
      </c>
      <c r="C1943" s="248">
        <v>7.2890834609148705</v>
      </c>
      <c r="D1943" s="248">
        <v>3.6236561044949283</v>
      </c>
    </row>
    <row r="1944" spans="1:4" ht="27.75" customHeight="1" x14ac:dyDescent="0.25">
      <c r="A1944" s="246" t="s">
        <v>5553</v>
      </c>
      <c r="B1944" s="247" t="s">
        <v>5551</v>
      </c>
      <c r="C1944" s="248">
        <v>3.9473833069137831</v>
      </c>
      <c r="D1944" s="248">
        <v>11.769050229872576</v>
      </c>
    </row>
    <row r="1945" spans="1:4" ht="27.75" customHeight="1" x14ac:dyDescent="0.25">
      <c r="A1945" s="246" t="s">
        <v>5554</v>
      </c>
      <c r="B1945" s="247" t="s">
        <v>5551</v>
      </c>
      <c r="C1945" s="248">
        <v>3.9473833069137831</v>
      </c>
      <c r="D1945" s="248">
        <v>11.769050229872576</v>
      </c>
    </row>
    <row r="1946" spans="1:4" ht="27.75" customHeight="1" x14ac:dyDescent="0.25">
      <c r="A1946" s="246" t="s">
        <v>5555</v>
      </c>
      <c r="B1946" s="247" t="s">
        <v>5556</v>
      </c>
      <c r="C1946" s="248">
        <v>6.4745440483771057</v>
      </c>
      <c r="D1946" s="248">
        <v>1.7752782068130772</v>
      </c>
    </row>
    <row r="1947" spans="1:4" ht="27.75" customHeight="1" x14ac:dyDescent="0.25">
      <c r="A1947" s="246" t="s">
        <v>5557</v>
      </c>
      <c r="B1947" s="247" t="s">
        <v>5556</v>
      </c>
      <c r="C1947" s="248">
        <v>6.4745440483771057</v>
      </c>
      <c r="D1947" s="248">
        <v>1.7752782068130772</v>
      </c>
    </row>
    <row r="1948" spans="1:4" ht="27.75" customHeight="1" x14ac:dyDescent="0.25">
      <c r="A1948" s="246" t="s">
        <v>5558</v>
      </c>
      <c r="B1948" s="247" t="s">
        <v>5559</v>
      </c>
      <c r="C1948" s="248">
        <v>0</v>
      </c>
      <c r="D1948" s="248">
        <v>1.1278238019753668</v>
      </c>
    </row>
    <row r="1949" spans="1:4" ht="27.75" customHeight="1" x14ac:dyDescent="0.25">
      <c r="A1949" s="246" t="s">
        <v>5558</v>
      </c>
      <c r="B1949" s="247" t="s">
        <v>5559</v>
      </c>
      <c r="C1949" s="248">
        <v>0</v>
      </c>
      <c r="D1949" s="248">
        <v>1.1278238019753668</v>
      </c>
    </row>
    <row r="1950" spans="1:4" ht="27.75" customHeight="1" x14ac:dyDescent="0.25">
      <c r="A1950" s="246" t="s">
        <v>5560</v>
      </c>
      <c r="B1950" s="247" t="s">
        <v>5559</v>
      </c>
      <c r="C1950" s="248">
        <v>0</v>
      </c>
      <c r="D1950" s="248">
        <v>1.1278238019753668</v>
      </c>
    </row>
    <row r="1951" spans="1:4" ht="27.75" customHeight="1" x14ac:dyDescent="0.25">
      <c r="A1951" s="246" t="s">
        <v>5560</v>
      </c>
      <c r="B1951" s="247" t="s">
        <v>5559</v>
      </c>
      <c r="C1951" s="248">
        <v>0</v>
      </c>
      <c r="D1951" s="248">
        <v>1.1278238019753668</v>
      </c>
    </row>
    <row r="1952" spans="1:4" ht="27.75" customHeight="1" x14ac:dyDescent="0.25">
      <c r="A1952" s="246" t="s">
        <v>5561</v>
      </c>
      <c r="B1952" s="247" t="s">
        <v>5562</v>
      </c>
      <c r="C1952" s="248">
        <v>23.632085776576432</v>
      </c>
      <c r="D1952" s="248">
        <v>0</v>
      </c>
    </row>
    <row r="1953" spans="1:4" ht="27.75" customHeight="1" x14ac:dyDescent="0.25">
      <c r="A1953" s="246" t="s">
        <v>5563</v>
      </c>
      <c r="B1953" s="247" t="s">
        <v>5562</v>
      </c>
      <c r="C1953" s="248">
        <v>23.632085776576432</v>
      </c>
      <c r="D1953" s="248">
        <v>0</v>
      </c>
    </row>
    <row r="1954" spans="1:4" ht="27.75" customHeight="1" x14ac:dyDescent="0.25">
      <c r="A1954" s="246" t="s">
        <v>5564</v>
      </c>
      <c r="B1954" s="247" t="s">
        <v>5565</v>
      </c>
      <c r="C1954" s="248">
        <v>0.40726970626888243</v>
      </c>
      <c r="D1954" s="248">
        <v>4.1771251925013582</v>
      </c>
    </row>
    <row r="1955" spans="1:4" ht="27.75" customHeight="1" x14ac:dyDescent="0.25">
      <c r="A1955" s="246" t="s">
        <v>5566</v>
      </c>
      <c r="B1955" s="247" t="s">
        <v>5565</v>
      </c>
      <c r="C1955" s="248">
        <v>0.38638408030637561</v>
      </c>
      <c r="D1955" s="248">
        <v>15.956618235355187</v>
      </c>
    </row>
    <row r="1956" spans="1:4" ht="27.75" customHeight="1" x14ac:dyDescent="0.25">
      <c r="A1956" s="246" t="s">
        <v>5566</v>
      </c>
      <c r="B1956" s="247" t="s">
        <v>5565</v>
      </c>
      <c r="C1956" s="248">
        <v>0.38638408030637561</v>
      </c>
      <c r="D1956" s="248">
        <v>15.956618235355187</v>
      </c>
    </row>
    <row r="1957" spans="1:4" ht="27.75" customHeight="1" x14ac:dyDescent="0.25">
      <c r="A1957" s="246" t="s">
        <v>5567</v>
      </c>
      <c r="B1957" s="247" t="s">
        <v>5565</v>
      </c>
      <c r="C1957" s="248">
        <v>0.40726970626888243</v>
      </c>
      <c r="D1957" s="248">
        <v>4.1771251925013582</v>
      </c>
    </row>
    <row r="1958" spans="1:4" ht="27.75" customHeight="1" x14ac:dyDescent="0.25">
      <c r="A1958" s="246" t="s">
        <v>5568</v>
      </c>
      <c r="B1958" s="247" t="s">
        <v>5565</v>
      </c>
      <c r="C1958" s="248">
        <v>0.40726970626888243</v>
      </c>
      <c r="D1958" s="248">
        <v>4.1771251925013582</v>
      </c>
    </row>
    <row r="1959" spans="1:4" ht="27.75" customHeight="1" x14ac:dyDescent="0.25">
      <c r="A1959" s="246" t="s">
        <v>5569</v>
      </c>
      <c r="B1959" s="247" t="s">
        <v>5570</v>
      </c>
      <c r="C1959" s="248">
        <v>10.359270477403369</v>
      </c>
      <c r="D1959" s="248">
        <v>1.0442812981253395</v>
      </c>
    </row>
    <row r="1960" spans="1:4" ht="27.75" customHeight="1" x14ac:dyDescent="0.25">
      <c r="A1960" s="246" t="s">
        <v>5569</v>
      </c>
      <c r="B1960" s="247" t="s">
        <v>5570</v>
      </c>
      <c r="C1960" s="248">
        <v>10.359270477403369</v>
      </c>
      <c r="D1960" s="248">
        <v>1.0442812981253395</v>
      </c>
    </row>
    <row r="1961" spans="1:4" ht="27.75" customHeight="1" x14ac:dyDescent="0.25">
      <c r="A1961" s="246" t="s">
        <v>5571</v>
      </c>
      <c r="B1961" s="247" t="s">
        <v>5570</v>
      </c>
      <c r="C1961" s="248">
        <v>10.348827664422116</v>
      </c>
      <c r="D1961" s="248">
        <v>1.0442812981253395</v>
      </c>
    </row>
    <row r="1962" spans="1:4" ht="27.75" customHeight="1" x14ac:dyDescent="0.25">
      <c r="A1962" s="246" t="s">
        <v>5571</v>
      </c>
      <c r="B1962" s="247" t="s">
        <v>5570</v>
      </c>
      <c r="C1962" s="248">
        <v>10.348827664422116</v>
      </c>
      <c r="D1962" s="248">
        <v>1.0442812981253395</v>
      </c>
    </row>
    <row r="1963" spans="1:4" ht="27.75" customHeight="1" x14ac:dyDescent="0.25">
      <c r="A1963" s="246" t="s">
        <v>5572</v>
      </c>
      <c r="B1963" s="247" t="s">
        <v>5570</v>
      </c>
      <c r="C1963" s="248">
        <v>3.9995973718200504</v>
      </c>
      <c r="D1963" s="248">
        <v>10.682997679822224</v>
      </c>
    </row>
    <row r="1964" spans="1:4" ht="27.75" customHeight="1" x14ac:dyDescent="0.25">
      <c r="A1964" s="246" t="s">
        <v>5573</v>
      </c>
      <c r="B1964" s="247" t="s">
        <v>5570</v>
      </c>
      <c r="C1964" s="248">
        <v>3.9995973718200504</v>
      </c>
      <c r="D1964" s="248">
        <v>10.682997679822224</v>
      </c>
    </row>
    <row r="1965" spans="1:4" ht="27.75" customHeight="1" x14ac:dyDescent="0.25">
      <c r="A1965" s="246" t="s">
        <v>5574</v>
      </c>
      <c r="B1965" s="247" t="s">
        <v>5575</v>
      </c>
      <c r="C1965" s="248">
        <v>2.8822163828259368</v>
      </c>
      <c r="D1965" s="248">
        <v>11.455765840434976</v>
      </c>
    </row>
    <row r="1966" spans="1:4" ht="27.75" customHeight="1" x14ac:dyDescent="0.25">
      <c r="A1966" s="246" t="s">
        <v>5576</v>
      </c>
      <c r="B1966" s="247" t="s">
        <v>5575</v>
      </c>
      <c r="C1966" s="248">
        <v>2.8822163828259368</v>
      </c>
      <c r="D1966" s="248">
        <v>11.455765840434976</v>
      </c>
    </row>
    <row r="1967" spans="1:4" ht="27.75" customHeight="1" x14ac:dyDescent="0.25">
      <c r="A1967" s="246" t="s">
        <v>5577</v>
      </c>
      <c r="B1967" s="247" t="s">
        <v>5578</v>
      </c>
      <c r="C1967" s="248">
        <v>4.0100401848013041</v>
      </c>
      <c r="D1967" s="248">
        <v>-8.3542503850027164E-2</v>
      </c>
    </row>
    <row r="1968" spans="1:4" ht="27.75" customHeight="1" x14ac:dyDescent="0.25">
      <c r="A1968" s="246" t="s">
        <v>5579</v>
      </c>
      <c r="B1968" s="247" t="s">
        <v>5578</v>
      </c>
      <c r="C1968" s="248">
        <v>4.0100401848013041</v>
      </c>
      <c r="D1968" s="248">
        <v>-8.3542503850027164E-2</v>
      </c>
    </row>
    <row r="1969" spans="1:4" ht="27.75" customHeight="1" x14ac:dyDescent="0.25">
      <c r="A1969" s="246" t="s">
        <v>5580</v>
      </c>
      <c r="B1969" s="247" t="s">
        <v>5578</v>
      </c>
      <c r="C1969" s="248">
        <v>0.26107032453133489</v>
      </c>
      <c r="D1969" s="248">
        <v>-0.2819559504938417</v>
      </c>
    </row>
    <row r="1970" spans="1:4" ht="27.75" customHeight="1" x14ac:dyDescent="0.25">
      <c r="A1970" s="246" t="s">
        <v>5580</v>
      </c>
      <c r="B1970" s="247" t="s">
        <v>5578</v>
      </c>
      <c r="C1970" s="248">
        <v>0.26107032453133489</v>
      </c>
      <c r="D1970" s="248">
        <v>-0.2819559504938417</v>
      </c>
    </row>
    <row r="1971" spans="1:4" ht="27.75" customHeight="1" x14ac:dyDescent="0.25">
      <c r="A1971" s="246" t="s">
        <v>5581</v>
      </c>
      <c r="B1971" s="247" t="s">
        <v>5578</v>
      </c>
      <c r="C1971" s="248">
        <v>0.26107032453133489</v>
      </c>
      <c r="D1971" s="248">
        <v>-0.2819559504938417</v>
      </c>
    </row>
    <row r="1972" spans="1:4" ht="27.75" customHeight="1" x14ac:dyDescent="0.25">
      <c r="A1972" s="246" t="s">
        <v>5581</v>
      </c>
      <c r="B1972" s="247" t="s">
        <v>5578</v>
      </c>
      <c r="C1972" s="248">
        <v>0.26107032453133489</v>
      </c>
      <c r="D1972" s="248">
        <v>-0.2819559504938417</v>
      </c>
    </row>
    <row r="1973" spans="1:4" ht="27.75" customHeight="1" x14ac:dyDescent="0.25">
      <c r="A1973" s="246" t="s">
        <v>5582</v>
      </c>
      <c r="B1973" s="247" t="s">
        <v>5583</v>
      </c>
      <c r="C1973" s="248">
        <v>2.5271607414633217</v>
      </c>
      <c r="D1973" s="248">
        <v>9.4507457480343238</v>
      </c>
    </row>
    <row r="1974" spans="1:4" ht="27.75" customHeight="1" x14ac:dyDescent="0.25">
      <c r="A1974" s="246" t="s">
        <v>5584</v>
      </c>
      <c r="B1974" s="247" t="s">
        <v>5583</v>
      </c>
      <c r="C1974" s="248">
        <v>2.5271607414633217</v>
      </c>
      <c r="D1974" s="248">
        <v>9.4507457480343238</v>
      </c>
    </row>
    <row r="1975" spans="1:4" ht="27.75" customHeight="1" x14ac:dyDescent="0.25">
      <c r="A1975" s="246" t="s">
        <v>5585</v>
      </c>
      <c r="B1975" s="247" t="s">
        <v>5583</v>
      </c>
      <c r="C1975" s="248">
        <v>2.5271607414633217</v>
      </c>
      <c r="D1975" s="248">
        <v>9.4507457480343238</v>
      </c>
    </row>
    <row r="1976" spans="1:4" ht="27.75" customHeight="1" x14ac:dyDescent="0.25">
      <c r="A1976" s="246" t="s">
        <v>5586</v>
      </c>
      <c r="B1976" s="247" t="s">
        <v>5583</v>
      </c>
      <c r="C1976" s="248">
        <v>2.5271607414633217</v>
      </c>
      <c r="D1976" s="248">
        <v>9.4507457480343238</v>
      </c>
    </row>
    <row r="1977" spans="1:4" ht="27.75" customHeight="1" x14ac:dyDescent="0.25">
      <c r="A1977" s="246" t="s">
        <v>5587</v>
      </c>
      <c r="B1977" s="247" t="s">
        <v>5583</v>
      </c>
      <c r="C1977" s="248">
        <v>2.5271607414633217</v>
      </c>
      <c r="D1977" s="248">
        <v>9.4507457480343238</v>
      </c>
    </row>
    <row r="1978" spans="1:4" ht="27.75" customHeight="1" x14ac:dyDescent="0.25">
      <c r="A1978" s="246" t="s">
        <v>5588</v>
      </c>
      <c r="B1978" s="247" t="s">
        <v>5583</v>
      </c>
      <c r="C1978" s="248">
        <v>2.5271607414633217</v>
      </c>
      <c r="D1978" s="248">
        <v>9.4507457480343238</v>
      </c>
    </row>
    <row r="1979" spans="1:4" ht="27.75" customHeight="1" x14ac:dyDescent="0.25">
      <c r="A1979" s="246" t="s">
        <v>5589</v>
      </c>
      <c r="B1979" s="247" t="s">
        <v>5583</v>
      </c>
      <c r="C1979" s="248">
        <v>2.5271607414633217</v>
      </c>
      <c r="D1979" s="248">
        <v>9.4507457480343238</v>
      </c>
    </row>
    <row r="1980" spans="1:4" ht="27.75" customHeight="1" x14ac:dyDescent="0.25">
      <c r="A1980" s="246" t="s">
        <v>5590</v>
      </c>
      <c r="B1980" s="247" t="s">
        <v>5583</v>
      </c>
      <c r="C1980" s="248">
        <v>2.5271607414633217</v>
      </c>
      <c r="D1980" s="248">
        <v>9.4507457480343238</v>
      </c>
    </row>
    <row r="1981" spans="1:4" ht="27.75" customHeight="1" x14ac:dyDescent="0.25">
      <c r="A1981" s="246" t="s">
        <v>5591</v>
      </c>
      <c r="B1981" s="247" t="s">
        <v>5583</v>
      </c>
      <c r="C1981" s="248">
        <v>2.5271607414633217</v>
      </c>
      <c r="D1981" s="248">
        <v>9.4507457480343238</v>
      </c>
    </row>
    <row r="1982" spans="1:4" ht="27.75" customHeight="1" x14ac:dyDescent="0.25">
      <c r="A1982" s="246" t="s">
        <v>5592</v>
      </c>
      <c r="B1982" s="247" t="s">
        <v>5583</v>
      </c>
      <c r="C1982" s="248">
        <v>2.5271607414633217</v>
      </c>
      <c r="D1982" s="248">
        <v>9.4507457480343238</v>
      </c>
    </row>
    <row r="1983" spans="1:4" ht="27.75" customHeight="1" x14ac:dyDescent="0.25">
      <c r="A1983" s="246" t="s">
        <v>5593</v>
      </c>
      <c r="B1983" s="247" t="s">
        <v>5594</v>
      </c>
      <c r="C1983" s="248">
        <v>4.6783802156015213</v>
      </c>
      <c r="D1983" s="248">
        <v>5.7122187007456073</v>
      </c>
    </row>
    <row r="1984" spans="1:4" ht="27.75" customHeight="1" x14ac:dyDescent="0.25">
      <c r="A1984" s="246" t="s">
        <v>5595</v>
      </c>
      <c r="B1984" s="247" t="s">
        <v>5594</v>
      </c>
      <c r="C1984" s="248">
        <v>4.6783802156015213</v>
      </c>
      <c r="D1984" s="248">
        <v>5.7122187007456073</v>
      </c>
    </row>
    <row r="1985" spans="1:4" ht="27.75" customHeight="1" x14ac:dyDescent="0.25">
      <c r="A1985" s="246" t="s">
        <v>5596</v>
      </c>
      <c r="B1985" s="247" t="s">
        <v>5597</v>
      </c>
      <c r="C1985" s="248">
        <v>8.0931800604713811</v>
      </c>
      <c r="D1985" s="248">
        <v>2.0467913443256656</v>
      </c>
    </row>
    <row r="1986" spans="1:4" ht="27.75" customHeight="1" x14ac:dyDescent="0.25">
      <c r="A1986" s="246" t="s">
        <v>5598</v>
      </c>
      <c r="B1986" s="247" t="s">
        <v>5597</v>
      </c>
      <c r="C1986" s="248">
        <v>8.0931800604713811</v>
      </c>
      <c r="D1986" s="248">
        <v>2.0467913443256656</v>
      </c>
    </row>
    <row r="1987" spans="1:4" ht="27.75" customHeight="1" x14ac:dyDescent="0.25">
      <c r="A1987" s="246" t="s">
        <v>5599</v>
      </c>
      <c r="B1987" s="247" t="s">
        <v>5600</v>
      </c>
      <c r="C1987" s="248">
        <v>1.5873075731505162</v>
      </c>
      <c r="D1987" s="248">
        <v>7.926095052771327</v>
      </c>
    </row>
    <row r="1988" spans="1:4" ht="27.75" customHeight="1" x14ac:dyDescent="0.25">
      <c r="A1988" s="246" t="s">
        <v>5601</v>
      </c>
      <c r="B1988" s="247" t="s">
        <v>5600</v>
      </c>
      <c r="C1988" s="248">
        <v>1.5873075731505162</v>
      </c>
      <c r="D1988" s="248">
        <v>7.926095052771327</v>
      </c>
    </row>
    <row r="1989" spans="1:4" ht="27.75" customHeight="1" x14ac:dyDescent="0.25">
      <c r="A1989" s="246" t="s">
        <v>5602</v>
      </c>
      <c r="B1989" s="247" t="s">
        <v>5603</v>
      </c>
      <c r="C1989" s="248">
        <v>0</v>
      </c>
      <c r="D1989" s="248">
        <v>1.1278238019753668</v>
      </c>
    </row>
    <row r="1990" spans="1:4" ht="27.75" customHeight="1" x14ac:dyDescent="0.25">
      <c r="A1990" s="246" t="s">
        <v>5602</v>
      </c>
      <c r="B1990" s="247" t="s">
        <v>5603</v>
      </c>
      <c r="C1990" s="248">
        <v>0</v>
      </c>
      <c r="D1990" s="248">
        <v>1.1278238019753668</v>
      </c>
    </row>
    <row r="1991" spans="1:4" ht="27.75" customHeight="1" x14ac:dyDescent="0.25">
      <c r="A1991" s="246" t="s">
        <v>5604</v>
      </c>
      <c r="B1991" s="247" t="s">
        <v>5603</v>
      </c>
      <c r="C1991" s="248">
        <v>0</v>
      </c>
      <c r="D1991" s="248">
        <v>1.1278238019753668</v>
      </c>
    </row>
    <row r="1992" spans="1:4" ht="27.75" customHeight="1" x14ac:dyDescent="0.25">
      <c r="A1992" s="246" t="s">
        <v>5604</v>
      </c>
      <c r="B1992" s="247" t="s">
        <v>5603</v>
      </c>
      <c r="C1992" s="248">
        <v>0</v>
      </c>
      <c r="D1992" s="248">
        <v>1.1278238019753668</v>
      </c>
    </row>
    <row r="1993" spans="1:4" ht="27.75" customHeight="1" x14ac:dyDescent="0.25">
      <c r="A1993" s="246" t="s">
        <v>5605</v>
      </c>
      <c r="B1993" s="247" t="s">
        <v>5606</v>
      </c>
      <c r="C1993" s="248">
        <v>2.9031020087884438</v>
      </c>
      <c r="D1993" s="248">
        <v>-5.2214064906266983E-2</v>
      </c>
    </row>
    <row r="1994" spans="1:4" ht="27.75" customHeight="1" x14ac:dyDescent="0.25">
      <c r="A1994" s="246" t="s">
        <v>5605</v>
      </c>
      <c r="B1994" s="247" t="s">
        <v>5606</v>
      </c>
      <c r="C1994" s="248">
        <v>2.9031020087884438</v>
      </c>
      <c r="D1994" s="248">
        <v>-5.2214064906266983E-2</v>
      </c>
    </row>
    <row r="1995" spans="1:4" ht="27.75" customHeight="1" x14ac:dyDescent="0.25">
      <c r="A1995" s="246" t="s">
        <v>5607</v>
      </c>
      <c r="B1995" s="247" t="s">
        <v>5606</v>
      </c>
      <c r="C1995" s="248">
        <v>2.9031020087884438</v>
      </c>
      <c r="D1995" s="248">
        <v>-5.2214064906266983E-2</v>
      </c>
    </row>
    <row r="1996" spans="1:4" ht="27.75" customHeight="1" x14ac:dyDescent="0.25">
      <c r="A1996" s="246" t="s">
        <v>5607</v>
      </c>
      <c r="B1996" s="247" t="s">
        <v>5606</v>
      </c>
      <c r="C1996" s="248">
        <v>2.9031020087884438</v>
      </c>
      <c r="D1996" s="248">
        <v>-5.2214064906266983E-2</v>
      </c>
    </row>
    <row r="1997" spans="1:4" ht="27.75" customHeight="1" x14ac:dyDescent="0.25">
      <c r="A1997" s="246" t="s">
        <v>5608</v>
      </c>
      <c r="B1997" s="247" t="s">
        <v>5609</v>
      </c>
      <c r="C1997" s="248">
        <v>0</v>
      </c>
      <c r="D1997" s="248">
        <v>0.42815533223138919</v>
      </c>
    </row>
    <row r="1998" spans="1:4" ht="27.75" customHeight="1" x14ac:dyDescent="0.25">
      <c r="A1998" s="246" t="s">
        <v>5610</v>
      </c>
      <c r="B1998" s="247" t="s">
        <v>5611</v>
      </c>
      <c r="C1998" s="248">
        <v>0</v>
      </c>
      <c r="D1998" s="248">
        <v>0.41771251925013586</v>
      </c>
    </row>
    <row r="1999" spans="1:4" ht="27.75" customHeight="1" x14ac:dyDescent="0.25">
      <c r="A1999" s="246" t="s">
        <v>5612</v>
      </c>
      <c r="B1999" s="247" t="s">
        <v>5613</v>
      </c>
      <c r="C1999" s="248">
        <v>3.4774567227573807</v>
      </c>
      <c r="D1999" s="248">
        <v>9.043476041765441</v>
      </c>
    </row>
    <row r="2000" spans="1:4" ht="27.75" customHeight="1" x14ac:dyDescent="0.25">
      <c r="A2000" s="246" t="s">
        <v>5614</v>
      </c>
      <c r="B2000" s="247" t="s">
        <v>5613</v>
      </c>
      <c r="C2000" s="248">
        <v>3.4774567227573807</v>
      </c>
      <c r="D2000" s="248">
        <v>9.043476041765441</v>
      </c>
    </row>
    <row r="2001" spans="1:4" ht="27.75" customHeight="1" x14ac:dyDescent="0.25">
      <c r="A2001" s="246" t="s">
        <v>5615</v>
      </c>
      <c r="B2001" s="247" t="s">
        <v>5616</v>
      </c>
      <c r="C2001" s="248">
        <v>3.0075301386009778</v>
      </c>
      <c r="D2001" s="248">
        <v>0.22974188558757469</v>
      </c>
    </row>
    <row r="2002" spans="1:4" ht="27.75" customHeight="1" x14ac:dyDescent="0.25">
      <c r="A2002" s="246" t="s">
        <v>5617</v>
      </c>
      <c r="B2002" s="247" t="s">
        <v>5616</v>
      </c>
      <c r="C2002" s="248">
        <v>3.0075301386009778</v>
      </c>
      <c r="D2002" s="248">
        <v>0.22974188558757469</v>
      </c>
    </row>
    <row r="2003" spans="1:4" ht="27.75" customHeight="1" x14ac:dyDescent="0.25">
      <c r="A2003" s="246" t="s">
        <v>5618</v>
      </c>
      <c r="B2003" s="247" t="s">
        <v>5619</v>
      </c>
      <c r="C2003" s="248">
        <v>-2.0885625962506791E-2</v>
      </c>
      <c r="D2003" s="248">
        <v>0</v>
      </c>
    </row>
    <row r="2004" spans="1:4" ht="27.75" customHeight="1" x14ac:dyDescent="0.25">
      <c r="A2004" s="246" t="s">
        <v>5618</v>
      </c>
      <c r="B2004" s="247" t="s">
        <v>5619</v>
      </c>
      <c r="C2004" s="248">
        <v>-2.0885625962506791E-2</v>
      </c>
      <c r="D2004" s="248">
        <v>0</v>
      </c>
    </row>
    <row r="2005" spans="1:4" ht="27.75" customHeight="1" x14ac:dyDescent="0.25">
      <c r="A2005" s="246" t="s">
        <v>5620</v>
      </c>
      <c r="B2005" s="247" t="s">
        <v>5619</v>
      </c>
      <c r="C2005" s="248">
        <v>1.0442812981253395E-2</v>
      </c>
      <c r="D2005" s="248">
        <v>0</v>
      </c>
    </row>
    <row r="2006" spans="1:4" ht="27.75" customHeight="1" x14ac:dyDescent="0.25">
      <c r="A2006" s="246" t="s">
        <v>5621</v>
      </c>
      <c r="B2006" s="247" t="s">
        <v>5619</v>
      </c>
      <c r="C2006" s="248">
        <v>0</v>
      </c>
      <c r="D2006" s="248">
        <v>0</v>
      </c>
    </row>
    <row r="2007" spans="1:4" ht="27.75" customHeight="1" x14ac:dyDescent="0.25">
      <c r="A2007" s="246" t="s">
        <v>5621</v>
      </c>
      <c r="B2007" s="247" t="s">
        <v>5619</v>
      </c>
      <c r="C2007" s="248">
        <v>0</v>
      </c>
      <c r="D2007" s="248">
        <v>0</v>
      </c>
    </row>
    <row r="2008" spans="1:4" ht="27.75" customHeight="1" x14ac:dyDescent="0.25">
      <c r="A2008" s="246" t="s">
        <v>5622</v>
      </c>
      <c r="B2008" s="247" t="s">
        <v>5619</v>
      </c>
      <c r="C2008" s="248">
        <v>0</v>
      </c>
      <c r="D2008" s="248">
        <v>0</v>
      </c>
    </row>
    <row r="2009" spans="1:4" ht="27.75" customHeight="1" x14ac:dyDescent="0.25">
      <c r="A2009" s="246" t="s">
        <v>5622</v>
      </c>
      <c r="B2009" s="247" t="s">
        <v>5619</v>
      </c>
      <c r="C2009" s="248">
        <v>0</v>
      </c>
      <c r="D2009" s="248">
        <v>0</v>
      </c>
    </row>
    <row r="2010" spans="1:4" ht="27.75" customHeight="1" x14ac:dyDescent="0.25">
      <c r="A2010" s="246" t="s">
        <v>5623</v>
      </c>
      <c r="B2010" s="247" t="s">
        <v>5624</v>
      </c>
      <c r="C2010" s="248">
        <v>0</v>
      </c>
      <c r="D2010" s="248">
        <v>0</v>
      </c>
    </row>
    <row r="2011" spans="1:4" ht="27.75" customHeight="1" x14ac:dyDescent="0.25">
      <c r="A2011" s="246" t="s">
        <v>5625</v>
      </c>
      <c r="B2011" s="247" t="s">
        <v>5624</v>
      </c>
      <c r="C2011" s="248">
        <v>0</v>
      </c>
      <c r="D2011" s="248">
        <v>0</v>
      </c>
    </row>
    <row r="2012" spans="1:4" ht="27.75" customHeight="1" x14ac:dyDescent="0.25">
      <c r="A2012" s="246" t="s">
        <v>5626</v>
      </c>
      <c r="B2012" s="247" t="s">
        <v>5627</v>
      </c>
      <c r="C2012" s="248">
        <v>13.043073413585491</v>
      </c>
      <c r="D2012" s="248">
        <v>6.2656877887520376E-2</v>
      </c>
    </row>
    <row r="2013" spans="1:4" ht="27.75" customHeight="1" x14ac:dyDescent="0.25">
      <c r="A2013" s="246" t="s">
        <v>5626</v>
      </c>
      <c r="B2013" s="247" t="s">
        <v>5627</v>
      </c>
      <c r="C2013" s="248">
        <v>13.043073413585491</v>
      </c>
      <c r="D2013" s="248">
        <v>6.2656877887520376E-2</v>
      </c>
    </row>
    <row r="2014" spans="1:4" ht="27.75" customHeight="1" x14ac:dyDescent="0.25">
      <c r="A2014" s="246" t="s">
        <v>5628</v>
      </c>
      <c r="B2014" s="247" t="s">
        <v>5627</v>
      </c>
      <c r="C2014" s="248">
        <v>13.043073413585491</v>
      </c>
      <c r="D2014" s="248">
        <v>6.2656877887520376E-2</v>
      </c>
    </row>
    <row r="2015" spans="1:4" ht="27.75" customHeight="1" x14ac:dyDescent="0.25">
      <c r="A2015" s="246" t="s">
        <v>5628</v>
      </c>
      <c r="B2015" s="247" t="s">
        <v>5627</v>
      </c>
      <c r="C2015" s="248">
        <v>13.043073413585491</v>
      </c>
      <c r="D2015" s="248">
        <v>6.2656877887520376E-2</v>
      </c>
    </row>
    <row r="2016" spans="1:4" ht="27.75" customHeight="1" x14ac:dyDescent="0.25">
      <c r="A2016" s="246" t="s">
        <v>5629</v>
      </c>
      <c r="B2016" s="247" t="s">
        <v>5627</v>
      </c>
      <c r="C2016" s="248">
        <v>0.76232534763149784</v>
      </c>
      <c r="D2016" s="248">
        <v>7.2786406479336163</v>
      </c>
    </row>
    <row r="2017" spans="1:4" ht="27.75" customHeight="1" x14ac:dyDescent="0.25">
      <c r="A2017" s="246" t="s">
        <v>5630</v>
      </c>
      <c r="B2017" s="247" t="s">
        <v>5627</v>
      </c>
      <c r="C2017" s="248">
        <v>0.76232534763149784</v>
      </c>
      <c r="D2017" s="248">
        <v>7.2786406479336163</v>
      </c>
    </row>
    <row r="2018" spans="1:4" ht="27.75" customHeight="1" x14ac:dyDescent="0.25">
      <c r="A2018" s="246" t="s">
        <v>5631</v>
      </c>
      <c r="B2018" s="247" t="s">
        <v>5632</v>
      </c>
      <c r="C2018" s="248">
        <v>3.8951692420075164</v>
      </c>
      <c r="D2018" s="248">
        <v>0.26107032453133489</v>
      </c>
    </row>
    <row r="2019" spans="1:4" ht="27.75" customHeight="1" x14ac:dyDescent="0.25">
      <c r="A2019" s="246" t="s">
        <v>5631</v>
      </c>
      <c r="B2019" s="247" t="s">
        <v>5632</v>
      </c>
      <c r="C2019" s="248">
        <v>3.8951692420075164</v>
      </c>
      <c r="D2019" s="248">
        <v>0.26107032453133489</v>
      </c>
    </row>
    <row r="2020" spans="1:4" ht="27.75" customHeight="1" x14ac:dyDescent="0.25">
      <c r="A2020" s="246" t="s">
        <v>5633</v>
      </c>
      <c r="B2020" s="247" t="s">
        <v>5632</v>
      </c>
      <c r="C2020" s="248">
        <v>3.8951692420075164</v>
      </c>
      <c r="D2020" s="248">
        <v>0.26107032453133489</v>
      </c>
    </row>
    <row r="2021" spans="1:4" ht="27.75" customHeight="1" x14ac:dyDescent="0.25">
      <c r="A2021" s="246" t="s">
        <v>5633</v>
      </c>
      <c r="B2021" s="247" t="s">
        <v>5632</v>
      </c>
      <c r="C2021" s="248">
        <v>3.8951692420075164</v>
      </c>
      <c r="D2021" s="248">
        <v>0.26107032453133489</v>
      </c>
    </row>
    <row r="2022" spans="1:4" ht="27.75" customHeight="1" x14ac:dyDescent="0.25">
      <c r="A2022" s="246" t="s">
        <v>5634</v>
      </c>
      <c r="B2022" s="247" t="s">
        <v>5632</v>
      </c>
      <c r="C2022" s="248">
        <v>1.3680085005441949</v>
      </c>
      <c r="D2022" s="248">
        <v>2.4853894895383082</v>
      </c>
    </row>
    <row r="2023" spans="1:4" ht="27.75" customHeight="1" x14ac:dyDescent="0.25">
      <c r="A2023" s="246" t="s">
        <v>5635</v>
      </c>
      <c r="B2023" s="247" t="s">
        <v>5632</v>
      </c>
      <c r="C2023" s="248">
        <v>1.3680085005441949</v>
      </c>
      <c r="D2023" s="248">
        <v>2.4853894895383082</v>
      </c>
    </row>
    <row r="2024" spans="1:4" ht="27.75" customHeight="1" x14ac:dyDescent="0.25">
      <c r="A2024" s="246" t="s">
        <v>5636</v>
      </c>
      <c r="B2024" s="247" t="s">
        <v>5637</v>
      </c>
      <c r="C2024" s="248">
        <v>5.0229930439828827</v>
      </c>
      <c r="D2024" s="248">
        <v>0.82498222551901823</v>
      </c>
    </row>
    <row r="2025" spans="1:4" ht="27.75" customHeight="1" x14ac:dyDescent="0.25">
      <c r="A2025" s="246" t="s">
        <v>5636</v>
      </c>
      <c r="B2025" s="247" t="s">
        <v>5637</v>
      </c>
      <c r="C2025" s="248">
        <v>5.0229930439828827</v>
      </c>
      <c r="D2025" s="248">
        <v>0.82498222551901823</v>
      </c>
    </row>
    <row r="2026" spans="1:4" ht="27.75" customHeight="1" x14ac:dyDescent="0.25">
      <c r="A2026" s="246" t="s">
        <v>5638</v>
      </c>
      <c r="B2026" s="247" t="s">
        <v>5637</v>
      </c>
      <c r="C2026" s="248">
        <v>5.0229930439828827</v>
      </c>
      <c r="D2026" s="248">
        <v>0.82498222551901823</v>
      </c>
    </row>
    <row r="2027" spans="1:4" ht="27.75" customHeight="1" x14ac:dyDescent="0.25">
      <c r="A2027" s="246" t="s">
        <v>5638</v>
      </c>
      <c r="B2027" s="247" t="s">
        <v>5637</v>
      </c>
      <c r="C2027" s="248">
        <v>5.0229930439828827</v>
      </c>
      <c r="D2027" s="248">
        <v>0.82498222551901823</v>
      </c>
    </row>
    <row r="2028" spans="1:4" ht="27.75" customHeight="1" x14ac:dyDescent="0.25">
      <c r="A2028" s="246" t="s">
        <v>5639</v>
      </c>
      <c r="B2028" s="247" t="s">
        <v>5637</v>
      </c>
      <c r="C2028" s="248">
        <v>0.83542503850027172</v>
      </c>
      <c r="D2028" s="248">
        <v>6.2239165368270237</v>
      </c>
    </row>
    <row r="2029" spans="1:4" ht="27.75" customHeight="1" x14ac:dyDescent="0.25">
      <c r="A2029" s="246" t="s">
        <v>5640</v>
      </c>
      <c r="B2029" s="247" t="s">
        <v>5637</v>
      </c>
      <c r="C2029" s="248">
        <v>0.83542503850027172</v>
      </c>
      <c r="D2029" s="248">
        <v>6.2239165368270237</v>
      </c>
    </row>
    <row r="2030" spans="1:4" ht="27.75" customHeight="1" x14ac:dyDescent="0.25">
      <c r="A2030" s="246" t="s">
        <v>5641</v>
      </c>
      <c r="B2030" s="247" t="s">
        <v>5642</v>
      </c>
      <c r="C2030" s="248">
        <v>0.21929907260632128</v>
      </c>
      <c r="D2030" s="248">
        <v>6.7251715599271868</v>
      </c>
    </row>
    <row r="2031" spans="1:4" ht="27.75" customHeight="1" x14ac:dyDescent="0.25">
      <c r="A2031" s="246" t="s">
        <v>5643</v>
      </c>
      <c r="B2031" s="247" t="s">
        <v>5642</v>
      </c>
      <c r="C2031" s="248">
        <v>0.21929907260632128</v>
      </c>
      <c r="D2031" s="248">
        <v>6.7251715599271868</v>
      </c>
    </row>
    <row r="2032" spans="1:4" ht="27.75" customHeight="1" x14ac:dyDescent="0.25">
      <c r="A2032" s="246" t="s">
        <v>5644</v>
      </c>
      <c r="B2032" s="247" t="s">
        <v>5645</v>
      </c>
      <c r="C2032" s="248">
        <v>0.95029598129405901</v>
      </c>
      <c r="D2032" s="248">
        <v>13.314586551098079</v>
      </c>
    </row>
    <row r="2033" spans="1:4" ht="27.75" customHeight="1" x14ac:dyDescent="0.25">
      <c r="A2033" s="246" t="s">
        <v>5646</v>
      </c>
      <c r="B2033" s="247" t="s">
        <v>5645</v>
      </c>
      <c r="C2033" s="248">
        <v>0.95029598129405901</v>
      </c>
      <c r="D2033" s="248">
        <v>13.314586551098079</v>
      </c>
    </row>
    <row r="2034" spans="1:4" ht="27.75" customHeight="1" x14ac:dyDescent="0.25">
      <c r="A2034" s="246" t="s">
        <v>5647</v>
      </c>
      <c r="B2034" s="247" t="s">
        <v>5648</v>
      </c>
      <c r="C2034" s="248" t="e">
        <v>#N/A</v>
      </c>
      <c r="D2034" s="248" t="e">
        <v>#N/A</v>
      </c>
    </row>
    <row r="2035" spans="1:4" ht="27.75" customHeight="1" x14ac:dyDescent="0.25">
      <c r="A2035" s="246" t="s">
        <v>5649</v>
      </c>
      <c r="B2035" s="247" t="s">
        <v>5650</v>
      </c>
      <c r="C2035" s="248">
        <v>3.2790432761135664</v>
      </c>
      <c r="D2035" s="248">
        <v>5.3153918074579778</v>
      </c>
    </row>
    <row r="2036" spans="1:4" ht="27.75" customHeight="1" x14ac:dyDescent="0.25">
      <c r="A2036" s="246" t="s">
        <v>5651</v>
      </c>
      <c r="B2036" s="247" t="s">
        <v>5650</v>
      </c>
      <c r="C2036" s="248">
        <v>3.2790432761135664</v>
      </c>
      <c r="D2036" s="248">
        <v>5.3153918074579778</v>
      </c>
    </row>
    <row r="2037" spans="1:4" ht="27.75" customHeight="1" x14ac:dyDescent="0.25">
      <c r="A2037" s="246" t="s">
        <v>5652</v>
      </c>
      <c r="B2037" s="247" t="s">
        <v>5653</v>
      </c>
      <c r="C2037" s="248">
        <v>0.42815533223138919</v>
      </c>
      <c r="D2037" s="248">
        <v>6.9549134455147614</v>
      </c>
    </row>
    <row r="2038" spans="1:4" ht="27.75" customHeight="1" x14ac:dyDescent="0.25">
      <c r="A2038" s="246" t="s">
        <v>5654</v>
      </c>
      <c r="B2038" s="247" t="s">
        <v>5653</v>
      </c>
      <c r="C2038" s="248">
        <v>0.42815533223138919</v>
      </c>
      <c r="D2038" s="248">
        <v>6.9549134455147614</v>
      </c>
    </row>
    <row r="2039" spans="1:4" ht="27.75" customHeight="1" x14ac:dyDescent="0.25">
      <c r="A2039" s="246" t="s">
        <v>5655</v>
      </c>
      <c r="B2039" s="247" t="s">
        <v>5656</v>
      </c>
      <c r="C2039" s="248">
        <v>2.9239876347509504</v>
      </c>
      <c r="D2039" s="248">
        <v>16.760714834911699</v>
      </c>
    </row>
    <row r="2040" spans="1:4" ht="27.75" customHeight="1" x14ac:dyDescent="0.25">
      <c r="A2040" s="246" t="s">
        <v>5657</v>
      </c>
      <c r="B2040" s="247" t="s">
        <v>5656</v>
      </c>
      <c r="C2040" s="248">
        <v>2.9239876347509504</v>
      </c>
      <c r="D2040" s="248">
        <v>16.760714834911699</v>
      </c>
    </row>
    <row r="2041" spans="1:4" ht="27.75" customHeight="1" x14ac:dyDescent="0.25">
      <c r="A2041" s="246" t="s">
        <v>5658</v>
      </c>
      <c r="B2041" s="247" t="s">
        <v>5659</v>
      </c>
      <c r="C2041" s="248">
        <v>3.9995973718200504</v>
      </c>
      <c r="D2041" s="248">
        <v>10.139971404797048</v>
      </c>
    </row>
    <row r="2042" spans="1:4" ht="27.75" customHeight="1" x14ac:dyDescent="0.25">
      <c r="A2042" s="246" t="s">
        <v>5658</v>
      </c>
      <c r="B2042" s="247" t="s">
        <v>5659</v>
      </c>
      <c r="C2042" s="248">
        <v>3.9995973718200504</v>
      </c>
      <c r="D2042" s="248">
        <v>10.139971404797048</v>
      </c>
    </row>
    <row r="2043" spans="1:4" ht="27.75" customHeight="1" x14ac:dyDescent="0.25">
      <c r="A2043" s="246" t="s">
        <v>5660</v>
      </c>
      <c r="B2043" s="247" t="s">
        <v>5659</v>
      </c>
      <c r="C2043" s="248">
        <v>3.9995973718200504</v>
      </c>
      <c r="D2043" s="248">
        <v>10.139971404797048</v>
      </c>
    </row>
    <row r="2044" spans="1:4" ht="27.75" customHeight="1" x14ac:dyDescent="0.25">
      <c r="A2044" s="246" t="s">
        <v>5660</v>
      </c>
      <c r="B2044" s="247" t="s">
        <v>5659</v>
      </c>
      <c r="C2044" s="248">
        <v>3.9995973718200504</v>
      </c>
      <c r="D2044" s="248">
        <v>10.139971404797048</v>
      </c>
    </row>
    <row r="2045" spans="1:4" ht="27.75" customHeight="1" x14ac:dyDescent="0.25">
      <c r="A2045" s="246" t="s">
        <v>5661</v>
      </c>
      <c r="B2045" s="247" t="s">
        <v>5659</v>
      </c>
      <c r="C2045" s="248">
        <v>3.9995973718200504</v>
      </c>
      <c r="D2045" s="248">
        <v>10.139971404797048</v>
      </c>
    </row>
    <row r="2046" spans="1:4" ht="27.75" customHeight="1" x14ac:dyDescent="0.25">
      <c r="A2046" s="246" t="s">
        <v>5661</v>
      </c>
      <c r="B2046" s="247" t="s">
        <v>5659</v>
      </c>
      <c r="C2046" s="248">
        <v>3.9995973718200504</v>
      </c>
      <c r="D2046" s="248">
        <v>10.139971404797048</v>
      </c>
    </row>
    <row r="2047" spans="1:4" ht="27.75" customHeight="1" x14ac:dyDescent="0.25">
      <c r="A2047" s="246" t="s">
        <v>5662</v>
      </c>
      <c r="B2047" s="247" t="s">
        <v>5659</v>
      </c>
      <c r="C2047" s="248">
        <v>3.9995973718200504</v>
      </c>
      <c r="D2047" s="248">
        <v>10.139971404797048</v>
      </c>
    </row>
    <row r="2048" spans="1:4" ht="27.75" customHeight="1" x14ac:dyDescent="0.25">
      <c r="A2048" s="246" t="s">
        <v>5662</v>
      </c>
      <c r="B2048" s="247" t="s">
        <v>5659</v>
      </c>
      <c r="C2048" s="248">
        <v>3.9995973718200504</v>
      </c>
      <c r="D2048" s="248">
        <v>10.139971404797048</v>
      </c>
    </row>
    <row r="2049" spans="1:4" ht="27.75" customHeight="1" x14ac:dyDescent="0.25">
      <c r="A2049" s="246" t="s">
        <v>5663</v>
      </c>
      <c r="B2049" s="247" t="s">
        <v>5659</v>
      </c>
      <c r="C2049" s="248">
        <v>3.9995973718200504</v>
      </c>
      <c r="D2049" s="248">
        <v>10.129528591815793</v>
      </c>
    </row>
    <row r="2050" spans="1:4" ht="27.75" customHeight="1" x14ac:dyDescent="0.25">
      <c r="A2050" s="246" t="s">
        <v>5663</v>
      </c>
      <c r="B2050" s="247" t="s">
        <v>5659</v>
      </c>
      <c r="C2050" s="248">
        <v>3.9995973718200504</v>
      </c>
      <c r="D2050" s="248">
        <v>10.129528591815793</v>
      </c>
    </row>
    <row r="2051" spans="1:4" ht="27.75" customHeight="1" x14ac:dyDescent="0.25">
      <c r="A2051" s="246" t="s">
        <v>5664</v>
      </c>
      <c r="B2051" s="247" t="s">
        <v>5659</v>
      </c>
      <c r="C2051" s="248">
        <v>3.5818848525699147</v>
      </c>
      <c r="D2051" s="248">
        <v>11.842149920741351</v>
      </c>
    </row>
    <row r="2052" spans="1:4" ht="27.75" customHeight="1" x14ac:dyDescent="0.25">
      <c r="A2052" s="246" t="s">
        <v>5665</v>
      </c>
      <c r="B2052" s="247" t="s">
        <v>5659</v>
      </c>
      <c r="C2052" s="248">
        <v>3.5818848525699147</v>
      </c>
      <c r="D2052" s="248">
        <v>11.842149920741351</v>
      </c>
    </row>
    <row r="2053" spans="1:4" ht="27.75" customHeight="1" x14ac:dyDescent="0.25">
      <c r="A2053" s="246" t="s">
        <v>5666</v>
      </c>
      <c r="B2053" s="247" t="s">
        <v>5659</v>
      </c>
      <c r="C2053" s="248">
        <v>3.9995973718200504</v>
      </c>
      <c r="D2053" s="248">
        <v>10.129528591815793</v>
      </c>
    </row>
    <row r="2054" spans="1:4" ht="27.75" customHeight="1" x14ac:dyDescent="0.25">
      <c r="A2054" s="246" t="s">
        <v>5666</v>
      </c>
      <c r="B2054" s="247" t="s">
        <v>5659</v>
      </c>
      <c r="C2054" s="248">
        <v>3.9995973718200504</v>
      </c>
      <c r="D2054" s="248">
        <v>10.129528591815793</v>
      </c>
    </row>
    <row r="2055" spans="1:4" ht="27.75" customHeight="1" x14ac:dyDescent="0.25">
      <c r="A2055" s="246" t="s">
        <v>5667</v>
      </c>
      <c r="B2055" s="247" t="s">
        <v>5668</v>
      </c>
      <c r="C2055" s="248">
        <v>37.092871709412066</v>
      </c>
      <c r="D2055" s="248">
        <v>0.41771251925013586</v>
      </c>
    </row>
    <row r="2056" spans="1:4" ht="27.75" customHeight="1" x14ac:dyDescent="0.25">
      <c r="A2056" s="246" t="s">
        <v>5667</v>
      </c>
      <c r="B2056" s="247" t="s">
        <v>5668</v>
      </c>
      <c r="C2056" s="248">
        <v>37.092871709412066</v>
      </c>
      <c r="D2056" s="248">
        <v>0.41771251925013586</v>
      </c>
    </row>
    <row r="2057" spans="1:4" ht="27.75" customHeight="1" x14ac:dyDescent="0.25">
      <c r="A2057" s="246" t="s">
        <v>5669</v>
      </c>
      <c r="B2057" s="247" t="s">
        <v>5668</v>
      </c>
      <c r="C2057" s="248">
        <v>37.082428896430805</v>
      </c>
      <c r="D2057" s="248">
        <v>0.41771251925013586</v>
      </c>
    </row>
    <row r="2058" spans="1:4" ht="27.75" customHeight="1" x14ac:dyDescent="0.25">
      <c r="A2058" s="246" t="s">
        <v>5669</v>
      </c>
      <c r="B2058" s="247" t="s">
        <v>5668</v>
      </c>
      <c r="C2058" s="248">
        <v>37.082428896430805</v>
      </c>
      <c r="D2058" s="248">
        <v>0.41771251925013586</v>
      </c>
    </row>
    <row r="2059" spans="1:4" ht="27.75" customHeight="1" x14ac:dyDescent="0.25">
      <c r="A2059" s="246" t="s">
        <v>5670</v>
      </c>
      <c r="B2059" s="247" t="s">
        <v>5668</v>
      </c>
      <c r="C2059" s="248">
        <v>5.1065355478329097</v>
      </c>
      <c r="D2059" s="248">
        <v>19.392303706187555</v>
      </c>
    </row>
    <row r="2060" spans="1:4" ht="27.75" customHeight="1" x14ac:dyDescent="0.25">
      <c r="A2060" s="246" t="s">
        <v>5671</v>
      </c>
      <c r="B2060" s="247" t="s">
        <v>5668</v>
      </c>
      <c r="C2060" s="248">
        <v>5.1065355478329097</v>
      </c>
      <c r="D2060" s="248">
        <v>19.392303706187555</v>
      </c>
    </row>
    <row r="2061" spans="1:4" ht="27.75" customHeight="1" x14ac:dyDescent="0.25">
      <c r="A2061" s="246" t="s">
        <v>5672</v>
      </c>
      <c r="B2061" s="247" t="s">
        <v>5673</v>
      </c>
      <c r="C2061" s="248">
        <v>6.5372009262646253</v>
      </c>
      <c r="D2061" s="248">
        <v>4.8245795973390688</v>
      </c>
    </row>
    <row r="2062" spans="1:4" ht="27.75" customHeight="1" x14ac:dyDescent="0.25">
      <c r="A2062" s="246" t="s">
        <v>5674</v>
      </c>
      <c r="B2062" s="247" t="s">
        <v>5673</v>
      </c>
      <c r="C2062" s="248">
        <v>6.5372009262646253</v>
      </c>
      <c r="D2062" s="248">
        <v>4.8245795973390688</v>
      </c>
    </row>
    <row r="2063" spans="1:4" ht="27.75" customHeight="1" x14ac:dyDescent="0.25">
      <c r="A2063" s="246" t="s">
        <v>5675</v>
      </c>
      <c r="B2063" s="247" t="s">
        <v>5673</v>
      </c>
      <c r="C2063" s="248">
        <v>1.9319204015318783</v>
      </c>
      <c r="D2063" s="248">
        <v>2.4227326116507877</v>
      </c>
    </row>
    <row r="2064" spans="1:4" ht="27.75" customHeight="1" x14ac:dyDescent="0.25">
      <c r="A2064" s="246" t="s">
        <v>5675</v>
      </c>
      <c r="B2064" s="247" t="s">
        <v>5673</v>
      </c>
      <c r="C2064" s="248">
        <v>1.9319204015318783</v>
      </c>
      <c r="D2064" s="248">
        <v>2.4227326116507877</v>
      </c>
    </row>
    <row r="2065" spans="1:4" ht="27.75" customHeight="1" x14ac:dyDescent="0.25">
      <c r="A2065" s="246" t="s">
        <v>5676</v>
      </c>
      <c r="B2065" s="247" t="s">
        <v>5673</v>
      </c>
      <c r="C2065" s="248">
        <v>1.9319204015318783</v>
      </c>
      <c r="D2065" s="248">
        <v>2.4227326116507877</v>
      </c>
    </row>
    <row r="2066" spans="1:4" ht="27.75" customHeight="1" x14ac:dyDescent="0.25">
      <c r="A2066" s="246" t="s">
        <v>5676</v>
      </c>
      <c r="B2066" s="247" t="s">
        <v>5673</v>
      </c>
      <c r="C2066" s="248">
        <v>1.9319204015318783</v>
      </c>
      <c r="D2066" s="248">
        <v>2.4227326116507877</v>
      </c>
    </row>
    <row r="2067" spans="1:4" ht="27.75" customHeight="1" x14ac:dyDescent="0.25">
      <c r="A2067" s="246" t="s">
        <v>5677</v>
      </c>
      <c r="B2067" s="247" t="s">
        <v>5678</v>
      </c>
      <c r="C2067" s="248">
        <v>0.898081916387792</v>
      </c>
      <c r="D2067" s="248">
        <v>6.0777171550894762</v>
      </c>
    </row>
    <row r="2068" spans="1:4" ht="27.75" customHeight="1" x14ac:dyDescent="0.25">
      <c r="A2068" s="246" t="s">
        <v>5679</v>
      </c>
      <c r="B2068" s="247" t="s">
        <v>5678</v>
      </c>
      <c r="C2068" s="248">
        <v>0.898081916387792</v>
      </c>
      <c r="D2068" s="248">
        <v>6.0777171550894762</v>
      </c>
    </row>
    <row r="2069" spans="1:4" ht="27.75" customHeight="1" x14ac:dyDescent="0.25">
      <c r="A2069" s="246" t="s">
        <v>5680</v>
      </c>
      <c r="B2069" s="247" t="s">
        <v>5678</v>
      </c>
      <c r="C2069" s="248">
        <v>5.4615911891955262</v>
      </c>
      <c r="D2069" s="248">
        <v>1.2426947447691541</v>
      </c>
    </row>
    <row r="2070" spans="1:4" ht="27.75" customHeight="1" x14ac:dyDescent="0.25">
      <c r="A2070" s="246" t="s">
        <v>5680</v>
      </c>
      <c r="B2070" s="247" t="s">
        <v>5678</v>
      </c>
      <c r="C2070" s="248">
        <v>5.4615911891955262</v>
      </c>
      <c r="D2070" s="248">
        <v>1.2426947447691541</v>
      </c>
    </row>
    <row r="2071" spans="1:4" ht="27.75" customHeight="1" x14ac:dyDescent="0.25">
      <c r="A2071" s="246" t="s">
        <v>5681</v>
      </c>
      <c r="B2071" s="247" t="s">
        <v>5678</v>
      </c>
      <c r="C2071" s="248">
        <v>5.4615911891955262</v>
      </c>
      <c r="D2071" s="248">
        <v>1.2426947447691541</v>
      </c>
    </row>
    <row r="2072" spans="1:4" ht="27.75" customHeight="1" x14ac:dyDescent="0.25">
      <c r="A2072" s="246" t="s">
        <v>5681</v>
      </c>
      <c r="B2072" s="247" t="s">
        <v>5678</v>
      </c>
      <c r="C2072" s="248">
        <v>5.4615911891955262</v>
      </c>
      <c r="D2072" s="248">
        <v>1.2426947447691541</v>
      </c>
    </row>
    <row r="2073" spans="1:4" ht="27.75" customHeight="1" x14ac:dyDescent="0.25">
      <c r="A2073" s="246" t="s">
        <v>5682</v>
      </c>
      <c r="B2073" s="247" t="s">
        <v>5683</v>
      </c>
      <c r="C2073" s="248">
        <v>5.8688608954644081</v>
      </c>
      <c r="D2073" s="248">
        <v>1.3262372486191811</v>
      </c>
    </row>
    <row r="2074" spans="1:4" ht="27.75" customHeight="1" x14ac:dyDescent="0.25">
      <c r="A2074" s="246" t="s">
        <v>5682</v>
      </c>
      <c r="B2074" s="247" t="s">
        <v>5683</v>
      </c>
      <c r="C2074" s="248">
        <v>5.8688608954644081</v>
      </c>
      <c r="D2074" s="248">
        <v>1.3262372486191811</v>
      </c>
    </row>
    <row r="2075" spans="1:4" ht="27.75" customHeight="1" x14ac:dyDescent="0.25">
      <c r="A2075" s="246" t="s">
        <v>5682</v>
      </c>
      <c r="B2075" s="247" t="s">
        <v>5683</v>
      </c>
      <c r="C2075" s="248">
        <v>5.8688608954644081</v>
      </c>
      <c r="D2075" s="248">
        <v>1.3262372486191811</v>
      </c>
    </row>
    <row r="2076" spans="1:4" ht="27.75" customHeight="1" x14ac:dyDescent="0.25">
      <c r="A2076" s="246" t="s">
        <v>5684</v>
      </c>
      <c r="B2076" s="247" t="s">
        <v>5683</v>
      </c>
      <c r="C2076" s="248">
        <v>4.9185649141703491</v>
      </c>
      <c r="D2076" s="248">
        <v>1.5350935082442492</v>
      </c>
    </row>
    <row r="2077" spans="1:4" ht="27.75" customHeight="1" x14ac:dyDescent="0.25">
      <c r="A2077" s="246" t="s">
        <v>5685</v>
      </c>
      <c r="B2077" s="247" t="s">
        <v>5686</v>
      </c>
      <c r="C2077" s="248">
        <v>3.613213291513675</v>
      </c>
      <c r="D2077" s="248">
        <v>14.4528531660547</v>
      </c>
    </row>
    <row r="2078" spans="1:4" ht="27.75" customHeight="1" x14ac:dyDescent="0.25">
      <c r="A2078" s="246" t="s">
        <v>5687</v>
      </c>
      <c r="B2078" s="247" t="s">
        <v>5686</v>
      </c>
      <c r="C2078" s="248">
        <v>3.613213291513675</v>
      </c>
      <c r="D2078" s="248">
        <v>14.4528531660547</v>
      </c>
    </row>
    <row r="2079" spans="1:4" ht="27.75" customHeight="1" x14ac:dyDescent="0.25">
      <c r="A2079" s="246" t="s">
        <v>5688</v>
      </c>
      <c r="B2079" s="247" t="s">
        <v>5689</v>
      </c>
      <c r="C2079" s="248">
        <v>18.901491496068648</v>
      </c>
      <c r="D2079" s="248">
        <v>4.1875680054826114</v>
      </c>
    </row>
    <row r="2080" spans="1:4" ht="27.75" customHeight="1" x14ac:dyDescent="0.25">
      <c r="A2080" s="246" t="s">
        <v>5688</v>
      </c>
      <c r="B2080" s="247" t="s">
        <v>5689</v>
      </c>
      <c r="C2080" s="248">
        <v>18.901491496068648</v>
      </c>
      <c r="D2080" s="248">
        <v>4.1875680054826114</v>
      </c>
    </row>
    <row r="2081" spans="1:4" ht="27.75" customHeight="1" x14ac:dyDescent="0.25">
      <c r="A2081" s="246" t="s">
        <v>5690</v>
      </c>
      <c r="B2081" s="247" t="s">
        <v>5691</v>
      </c>
      <c r="C2081" s="248">
        <v>9.6178307557343778</v>
      </c>
      <c r="D2081" s="248">
        <v>10.171299843740808</v>
      </c>
    </row>
    <row r="2082" spans="1:4" ht="27.75" customHeight="1" x14ac:dyDescent="0.25">
      <c r="A2082" s="246" t="s">
        <v>5690</v>
      </c>
      <c r="B2082" s="247" t="s">
        <v>5691</v>
      </c>
      <c r="C2082" s="248">
        <v>9.6178307557343778</v>
      </c>
      <c r="D2082" s="248">
        <v>10.171299843740808</v>
      </c>
    </row>
    <row r="2083" spans="1:4" ht="27.75" customHeight="1" x14ac:dyDescent="0.25">
      <c r="A2083" s="246" t="s">
        <v>5692</v>
      </c>
      <c r="B2083" s="247" t="s">
        <v>5691</v>
      </c>
      <c r="C2083" s="248">
        <v>9.6073879427531228</v>
      </c>
      <c r="D2083" s="248">
        <v>10.171299843740808</v>
      </c>
    </row>
    <row r="2084" spans="1:4" ht="27.75" customHeight="1" x14ac:dyDescent="0.25">
      <c r="A2084" s="246" t="s">
        <v>5692</v>
      </c>
      <c r="B2084" s="247" t="s">
        <v>5691</v>
      </c>
      <c r="C2084" s="248">
        <v>9.6073879427531228</v>
      </c>
      <c r="D2084" s="248">
        <v>10.171299843740808</v>
      </c>
    </row>
    <row r="2085" spans="1:4" ht="27.75" customHeight="1" x14ac:dyDescent="0.25">
      <c r="A2085" s="246" t="s">
        <v>5693</v>
      </c>
      <c r="B2085" s="247" t="s">
        <v>5691</v>
      </c>
      <c r="C2085" s="248">
        <v>4.1875680054826114</v>
      </c>
      <c r="D2085" s="248">
        <v>15.183850074742436</v>
      </c>
    </row>
    <row r="2086" spans="1:4" ht="27.75" customHeight="1" x14ac:dyDescent="0.25">
      <c r="A2086" s="246" t="s">
        <v>5694</v>
      </c>
      <c r="B2086" s="247" t="s">
        <v>5691</v>
      </c>
      <c r="C2086" s="248">
        <v>4.1875680054826114</v>
      </c>
      <c r="D2086" s="248">
        <v>15.183850074742436</v>
      </c>
    </row>
    <row r="2087" spans="1:4" ht="27.75" customHeight="1" x14ac:dyDescent="0.25">
      <c r="A2087" s="246" t="s">
        <v>5695</v>
      </c>
      <c r="B2087" s="247" t="s">
        <v>5696</v>
      </c>
      <c r="C2087" s="248">
        <v>1.8379350847005975</v>
      </c>
      <c r="D2087" s="248">
        <v>0.6161259658939503</v>
      </c>
    </row>
    <row r="2088" spans="1:4" ht="27.75" customHeight="1" x14ac:dyDescent="0.25">
      <c r="A2088" s="246" t="s">
        <v>5695</v>
      </c>
      <c r="B2088" s="247" t="s">
        <v>5696</v>
      </c>
      <c r="C2088" s="248">
        <v>1.8379350847005975</v>
      </c>
      <c r="D2088" s="248">
        <v>0.6161259658939503</v>
      </c>
    </row>
    <row r="2089" spans="1:4" ht="27.75" customHeight="1" x14ac:dyDescent="0.25">
      <c r="A2089" s="246" t="s">
        <v>5695</v>
      </c>
      <c r="B2089" s="247" t="s">
        <v>5696</v>
      </c>
      <c r="C2089" s="248">
        <v>1.8379350847005975</v>
      </c>
      <c r="D2089" s="248">
        <v>0.6161259658939503</v>
      </c>
    </row>
    <row r="2090" spans="1:4" ht="27.75" customHeight="1" x14ac:dyDescent="0.25">
      <c r="A2090" s="246" t="s">
        <v>5697</v>
      </c>
      <c r="B2090" s="247" t="s">
        <v>5696</v>
      </c>
      <c r="C2090" s="248">
        <v>1.9214775885506248</v>
      </c>
      <c r="D2090" s="248">
        <v>0.73099690868773759</v>
      </c>
    </row>
    <row r="2091" spans="1:4" ht="27.75" customHeight="1" x14ac:dyDescent="0.25">
      <c r="A2091" s="246" t="s">
        <v>5698</v>
      </c>
      <c r="B2091" s="247" t="s">
        <v>5699</v>
      </c>
      <c r="C2091" s="248">
        <v>1.3157944356379279</v>
      </c>
      <c r="D2091" s="248">
        <v>11.789935855835083</v>
      </c>
    </row>
    <row r="2092" spans="1:4" ht="27.75" customHeight="1" x14ac:dyDescent="0.25">
      <c r="A2092" s="246" t="s">
        <v>5700</v>
      </c>
      <c r="B2092" s="247" t="s">
        <v>5699</v>
      </c>
      <c r="C2092" s="248">
        <v>1.3157944356379279</v>
      </c>
      <c r="D2092" s="248">
        <v>11.789935855835083</v>
      </c>
    </row>
    <row r="2093" spans="1:4" ht="27.75" customHeight="1" x14ac:dyDescent="0.25">
      <c r="A2093" s="246" t="s">
        <v>5701</v>
      </c>
      <c r="B2093" s="247" t="s">
        <v>5699</v>
      </c>
      <c r="C2093" s="248">
        <v>8.7719629042528524</v>
      </c>
      <c r="D2093" s="248">
        <v>2.4645038635758012</v>
      </c>
    </row>
    <row r="2094" spans="1:4" ht="27.75" customHeight="1" x14ac:dyDescent="0.25">
      <c r="A2094" s="246" t="s">
        <v>5701</v>
      </c>
      <c r="B2094" s="247" t="s">
        <v>5699</v>
      </c>
      <c r="C2094" s="248">
        <v>8.7719629042528524</v>
      </c>
      <c r="D2094" s="248">
        <v>2.4645038635758012</v>
      </c>
    </row>
    <row r="2095" spans="1:4" ht="27.75" customHeight="1" x14ac:dyDescent="0.25">
      <c r="A2095" s="246" t="s">
        <v>5702</v>
      </c>
      <c r="B2095" s="247" t="s">
        <v>5699</v>
      </c>
      <c r="C2095" s="248">
        <v>8.7719629042528524</v>
      </c>
      <c r="D2095" s="248">
        <v>2.4645038635758012</v>
      </c>
    </row>
    <row r="2096" spans="1:4" ht="27.75" customHeight="1" x14ac:dyDescent="0.25">
      <c r="A2096" s="246" t="s">
        <v>5702</v>
      </c>
      <c r="B2096" s="247" t="s">
        <v>5699</v>
      </c>
      <c r="C2096" s="248">
        <v>8.7719629042528524</v>
      </c>
      <c r="D2096" s="248">
        <v>2.4645038635758012</v>
      </c>
    </row>
    <row r="2097" spans="1:4" ht="27.75" customHeight="1" x14ac:dyDescent="0.25">
      <c r="A2097" s="246" t="s">
        <v>5703</v>
      </c>
      <c r="B2097" s="247" t="s">
        <v>5704</v>
      </c>
      <c r="C2097" s="248">
        <v>6.2656877887520377</v>
      </c>
      <c r="D2097" s="248">
        <v>12.165877123160206</v>
      </c>
    </row>
    <row r="2098" spans="1:4" ht="27.75" customHeight="1" x14ac:dyDescent="0.25">
      <c r="A2098" s="246" t="s">
        <v>5703</v>
      </c>
      <c r="B2098" s="247" t="s">
        <v>5704</v>
      </c>
      <c r="C2098" s="248">
        <v>6.2656877887520377</v>
      </c>
      <c r="D2098" s="248">
        <v>12.165877123160206</v>
      </c>
    </row>
    <row r="2099" spans="1:4" ht="27.75" customHeight="1" x14ac:dyDescent="0.25">
      <c r="A2099" s="246" t="s">
        <v>5705</v>
      </c>
      <c r="B2099" s="247" t="s">
        <v>5706</v>
      </c>
      <c r="C2099" s="248">
        <v>6.443215609433345</v>
      </c>
      <c r="D2099" s="248">
        <v>9.6073879427531228</v>
      </c>
    </row>
    <row r="2100" spans="1:4" ht="27.75" customHeight="1" x14ac:dyDescent="0.25">
      <c r="A2100" s="246" t="s">
        <v>5707</v>
      </c>
      <c r="B2100" s="247" t="s">
        <v>5708</v>
      </c>
      <c r="C2100" s="248">
        <v>0</v>
      </c>
      <c r="D2100" s="248">
        <v>0</v>
      </c>
    </row>
    <row r="2101" spans="1:4" ht="27.75" customHeight="1" x14ac:dyDescent="0.25">
      <c r="A2101" s="246" t="s">
        <v>5707</v>
      </c>
      <c r="B2101" s="247" t="s">
        <v>5708</v>
      </c>
      <c r="C2101" s="248">
        <v>0</v>
      </c>
      <c r="D2101" s="248">
        <v>0</v>
      </c>
    </row>
    <row r="2102" spans="1:4" ht="27.75" customHeight="1" x14ac:dyDescent="0.25">
      <c r="A2102" s="246" t="s">
        <v>5709</v>
      </c>
      <c r="B2102" s="247" t="s">
        <v>5708</v>
      </c>
      <c r="C2102" s="248">
        <v>0</v>
      </c>
      <c r="D2102" s="248">
        <v>0</v>
      </c>
    </row>
    <row r="2103" spans="1:4" ht="27.75" customHeight="1" x14ac:dyDescent="0.25">
      <c r="A2103" s="246" t="s">
        <v>5709</v>
      </c>
      <c r="B2103" s="247" t="s">
        <v>5708</v>
      </c>
      <c r="C2103" s="248">
        <v>0</v>
      </c>
      <c r="D2103" s="248">
        <v>0</v>
      </c>
    </row>
    <row r="2104" spans="1:4" ht="27.75" customHeight="1" x14ac:dyDescent="0.25">
      <c r="A2104" s="246" t="s">
        <v>5710</v>
      </c>
      <c r="B2104" s="247" t="s">
        <v>5708</v>
      </c>
      <c r="C2104" s="248">
        <v>0</v>
      </c>
      <c r="D2104" s="248">
        <v>0</v>
      </c>
    </row>
    <row r="2105" spans="1:4" ht="27.75" customHeight="1" x14ac:dyDescent="0.25">
      <c r="A2105" s="246" t="s">
        <v>5710</v>
      </c>
      <c r="B2105" s="247" t="s">
        <v>5708</v>
      </c>
      <c r="C2105" s="248">
        <v>0</v>
      </c>
      <c r="D2105" s="248">
        <v>0</v>
      </c>
    </row>
    <row r="2106" spans="1:4" ht="27.75" customHeight="1" x14ac:dyDescent="0.25">
      <c r="A2106" s="246" t="s">
        <v>5711</v>
      </c>
      <c r="B2106" s="247" t="s">
        <v>5708</v>
      </c>
      <c r="C2106" s="248">
        <v>0</v>
      </c>
      <c r="D2106" s="248">
        <v>0</v>
      </c>
    </row>
    <row r="2107" spans="1:4" ht="27.75" customHeight="1" x14ac:dyDescent="0.25">
      <c r="A2107" s="246" t="s">
        <v>5711</v>
      </c>
      <c r="B2107" s="247" t="s">
        <v>5708</v>
      </c>
      <c r="C2107" s="248">
        <v>0</v>
      </c>
      <c r="D2107" s="248">
        <v>0</v>
      </c>
    </row>
    <row r="2108" spans="1:4" ht="27.75" customHeight="1" x14ac:dyDescent="0.25">
      <c r="A2108" s="246" t="s">
        <v>5712</v>
      </c>
      <c r="B2108" s="247" t="s">
        <v>5713</v>
      </c>
      <c r="C2108" s="248">
        <v>0.35505564136261547</v>
      </c>
      <c r="D2108" s="248">
        <v>0.92941035533155225</v>
      </c>
    </row>
    <row r="2109" spans="1:4" ht="27.75" customHeight="1" x14ac:dyDescent="0.25">
      <c r="A2109" s="246" t="s">
        <v>5714</v>
      </c>
      <c r="B2109" s="247" t="s">
        <v>5713</v>
      </c>
      <c r="C2109" s="248">
        <v>0.35505564136261547</v>
      </c>
      <c r="D2109" s="248">
        <v>0.92941035533155225</v>
      </c>
    </row>
    <row r="2110" spans="1:4" ht="27.75" customHeight="1" x14ac:dyDescent="0.25">
      <c r="A2110" s="246" t="s">
        <v>5715</v>
      </c>
      <c r="B2110" s="247" t="s">
        <v>5716</v>
      </c>
      <c r="C2110" s="248">
        <v>2.2138763520257201</v>
      </c>
      <c r="D2110" s="248">
        <v>19.120790568674966</v>
      </c>
    </row>
    <row r="2111" spans="1:4" ht="27.75" customHeight="1" x14ac:dyDescent="0.25">
      <c r="A2111" s="246" t="s">
        <v>5717</v>
      </c>
      <c r="B2111" s="247" t="s">
        <v>5716</v>
      </c>
      <c r="C2111" s="248">
        <v>2.2138763520257201</v>
      </c>
      <c r="D2111" s="248">
        <v>19.120790568674966</v>
      </c>
    </row>
    <row r="2112" spans="1:4" ht="27.75" customHeight="1" x14ac:dyDescent="0.25">
      <c r="A2112" s="246" t="s">
        <v>5718</v>
      </c>
      <c r="B2112" s="247" t="s">
        <v>5719</v>
      </c>
      <c r="C2112" s="248">
        <v>16.698057957024179</v>
      </c>
      <c r="D2112" s="248">
        <v>1.5037650693004889</v>
      </c>
    </row>
    <row r="2113" spans="1:4" ht="27.75" customHeight="1" x14ac:dyDescent="0.25">
      <c r="A2113" s="246" t="s">
        <v>5718</v>
      </c>
      <c r="B2113" s="247" t="s">
        <v>5719</v>
      </c>
      <c r="C2113" s="248">
        <v>16.698057957024179</v>
      </c>
      <c r="D2113" s="248">
        <v>1.5037650693004889</v>
      </c>
    </row>
    <row r="2114" spans="1:4" ht="27.75" customHeight="1" x14ac:dyDescent="0.25">
      <c r="A2114" s="246" t="s">
        <v>5720</v>
      </c>
      <c r="B2114" s="247" t="s">
        <v>5719</v>
      </c>
      <c r="C2114" s="248">
        <v>16.687615144042926</v>
      </c>
      <c r="D2114" s="248">
        <v>1.5037650693004889</v>
      </c>
    </row>
    <row r="2115" spans="1:4" ht="27.75" customHeight="1" x14ac:dyDescent="0.25">
      <c r="A2115" s="246" t="s">
        <v>5720</v>
      </c>
      <c r="B2115" s="247" t="s">
        <v>5719</v>
      </c>
      <c r="C2115" s="248">
        <v>16.687615144042926</v>
      </c>
      <c r="D2115" s="248">
        <v>1.5037650693004889</v>
      </c>
    </row>
    <row r="2116" spans="1:4" ht="27.75" customHeight="1" x14ac:dyDescent="0.25">
      <c r="A2116" s="246" t="s">
        <v>5721</v>
      </c>
      <c r="B2116" s="247" t="s">
        <v>5719</v>
      </c>
      <c r="C2116" s="248">
        <v>16.687615144042926</v>
      </c>
      <c r="D2116" s="248">
        <v>1.5037650693004889</v>
      </c>
    </row>
    <row r="2117" spans="1:4" ht="27.75" customHeight="1" x14ac:dyDescent="0.25">
      <c r="A2117" s="246" t="s">
        <v>5721</v>
      </c>
      <c r="B2117" s="247" t="s">
        <v>5719</v>
      </c>
      <c r="C2117" s="248">
        <v>16.687615144042926</v>
      </c>
      <c r="D2117" s="248">
        <v>1.5037650693004889</v>
      </c>
    </row>
    <row r="2118" spans="1:4" ht="27.75" customHeight="1" x14ac:dyDescent="0.25">
      <c r="A2118" s="246" t="s">
        <v>5722</v>
      </c>
      <c r="B2118" s="247" t="s">
        <v>5723</v>
      </c>
      <c r="C2118" s="248">
        <v>2.9448732607134573</v>
      </c>
      <c r="D2118" s="248">
        <v>2.7882310659946565</v>
      </c>
    </row>
    <row r="2119" spans="1:4" ht="27.75" customHeight="1" x14ac:dyDescent="0.25">
      <c r="A2119" s="246" t="s">
        <v>5724</v>
      </c>
      <c r="B2119" s="247" t="s">
        <v>5723</v>
      </c>
      <c r="C2119" s="248">
        <v>2.9448732607134573</v>
      </c>
      <c r="D2119" s="248">
        <v>2.7882310659946565</v>
      </c>
    </row>
    <row r="2120" spans="1:4" ht="27.75" customHeight="1" x14ac:dyDescent="0.25">
      <c r="A2120" s="246" t="s">
        <v>5725</v>
      </c>
      <c r="B2120" s="247" t="s">
        <v>5726</v>
      </c>
      <c r="C2120" s="248">
        <v>2.0990054092319324</v>
      </c>
      <c r="D2120" s="248">
        <v>18.609092732593552</v>
      </c>
    </row>
    <row r="2121" spans="1:4" ht="27.75" customHeight="1" x14ac:dyDescent="0.25">
      <c r="A2121" s="246" t="s">
        <v>5725</v>
      </c>
      <c r="B2121" s="247" t="s">
        <v>5726</v>
      </c>
      <c r="C2121" s="248">
        <v>2.0990054092319324</v>
      </c>
      <c r="D2121" s="248">
        <v>18.609092732593552</v>
      </c>
    </row>
    <row r="2122" spans="1:4" ht="27.75" customHeight="1" x14ac:dyDescent="0.25">
      <c r="A2122" s="246" t="s">
        <v>5727</v>
      </c>
      <c r="B2122" s="247" t="s">
        <v>5728</v>
      </c>
      <c r="C2122" s="248">
        <v>1.0129528591815793</v>
      </c>
      <c r="D2122" s="248">
        <v>1.2740231837129141</v>
      </c>
    </row>
    <row r="2123" spans="1:4" ht="27.75" customHeight="1" x14ac:dyDescent="0.25">
      <c r="A2123" s="246" t="s">
        <v>5727</v>
      </c>
      <c r="B2123" s="247" t="s">
        <v>5728</v>
      </c>
      <c r="C2123" s="248">
        <v>1.0129528591815793</v>
      </c>
      <c r="D2123" s="248">
        <v>1.2740231837129141</v>
      </c>
    </row>
    <row r="2124" spans="1:4" ht="27.75" customHeight="1" x14ac:dyDescent="0.25">
      <c r="A2124" s="246" t="s">
        <v>5729</v>
      </c>
      <c r="B2124" s="247" t="s">
        <v>5728</v>
      </c>
      <c r="C2124" s="248">
        <v>1.0129528591815793</v>
      </c>
      <c r="D2124" s="248">
        <v>1.2740231837129141</v>
      </c>
    </row>
    <row r="2125" spans="1:4" ht="27.75" customHeight="1" x14ac:dyDescent="0.25">
      <c r="A2125" s="246" t="s">
        <v>5729</v>
      </c>
      <c r="B2125" s="247" t="s">
        <v>5728</v>
      </c>
      <c r="C2125" s="248">
        <v>1.0129528591815793</v>
      </c>
      <c r="D2125" s="248">
        <v>1.2740231837129141</v>
      </c>
    </row>
    <row r="2126" spans="1:4" ht="27.75" customHeight="1" x14ac:dyDescent="0.25">
      <c r="A2126" s="246" t="s">
        <v>5730</v>
      </c>
      <c r="B2126" s="247" t="s">
        <v>5731</v>
      </c>
      <c r="C2126" s="248">
        <v>5.7331043267081139</v>
      </c>
      <c r="D2126" s="248">
        <v>1.3157944356379279</v>
      </c>
    </row>
    <row r="2127" spans="1:4" ht="27.75" customHeight="1" x14ac:dyDescent="0.25">
      <c r="A2127" s="246" t="s">
        <v>5730</v>
      </c>
      <c r="B2127" s="247" t="s">
        <v>5731</v>
      </c>
      <c r="C2127" s="248">
        <v>5.7331043267081139</v>
      </c>
      <c r="D2127" s="248">
        <v>1.3157944356379279</v>
      </c>
    </row>
    <row r="2128" spans="1:4" ht="27.75" customHeight="1" x14ac:dyDescent="0.25">
      <c r="A2128" s="246" t="s">
        <v>5732</v>
      </c>
      <c r="B2128" s="247" t="s">
        <v>5731</v>
      </c>
      <c r="C2128" s="248">
        <v>5.7331043267081139</v>
      </c>
      <c r="D2128" s="248">
        <v>1.3157944356379279</v>
      </c>
    </row>
    <row r="2129" spans="1:4" ht="27.75" customHeight="1" x14ac:dyDescent="0.25">
      <c r="A2129" s="246" t="s">
        <v>5732</v>
      </c>
      <c r="B2129" s="247" t="s">
        <v>5731</v>
      </c>
      <c r="C2129" s="248">
        <v>5.7331043267081139</v>
      </c>
      <c r="D2129" s="248">
        <v>1.3157944356379279</v>
      </c>
    </row>
    <row r="2130" spans="1:4" ht="27.75" customHeight="1" x14ac:dyDescent="0.25">
      <c r="A2130" s="246" t="s">
        <v>5733</v>
      </c>
      <c r="B2130" s="247" t="s">
        <v>5734</v>
      </c>
      <c r="C2130" s="248">
        <v>7.3726259647648966</v>
      </c>
      <c r="D2130" s="248">
        <v>6.8295996897397204</v>
      </c>
    </row>
    <row r="2131" spans="1:4" ht="27.75" customHeight="1" x14ac:dyDescent="0.25">
      <c r="A2131" s="246" t="s">
        <v>5735</v>
      </c>
      <c r="B2131" s="247" t="s">
        <v>5734</v>
      </c>
      <c r="C2131" s="248">
        <v>7.3726259647648966</v>
      </c>
      <c r="D2131" s="248">
        <v>6.8295996897397204</v>
      </c>
    </row>
    <row r="2132" spans="1:4" ht="27.75" customHeight="1" x14ac:dyDescent="0.25">
      <c r="A2132" s="246" t="s">
        <v>5736</v>
      </c>
      <c r="B2132" s="247" t="s">
        <v>5737</v>
      </c>
      <c r="C2132" s="248">
        <v>1.002510046200326</v>
      </c>
      <c r="D2132" s="248">
        <v>4.2084536314451189</v>
      </c>
    </row>
    <row r="2133" spans="1:4" ht="27.75" customHeight="1" x14ac:dyDescent="0.25">
      <c r="A2133" s="246" t="s">
        <v>5738</v>
      </c>
      <c r="B2133" s="247" t="s">
        <v>5737</v>
      </c>
      <c r="C2133" s="248">
        <v>1.002510046200326</v>
      </c>
      <c r="D2133" s="248">
        <v>4.2084536314451189</v>
      </c>
    </row>
    <row r="2134" spans="1:4" ht="27.75" customHeight="1" x14ac:dyDescent="0.25">
      <c r="A2134" s="246" t="s">
        <v>5739</v>
      </c>
      <c r="B2134" s="247" t="s">
        <v>5737</v>
      </c>
      <c r="C2134" s="248">
        <v>8.3438075720214631</v>
      </c>
      <c r="D2134" s="248">
        <v>-5.2214064906266983E-2</v>
      </c>
    </row>
    <row r="2135" spans="1:4" ht="27.75" customHeight="1" x14ac:dyDescent="0.25">
      <c r="A2135" s="246" t="s">
        <v>5739</v>
      </c>
      <c r="B2135" s="247" t="s">
        <v>5737</v>
      </c>
      <c r="C2135" s="248">
        <v>8.3438075720214631</v>
      </c>
      <c r="D2135" s="248">
        <v>-5.2214064906266983E-2</v>
      </c>
    </row>
    <row r="2136" spans="1:4" ht="27.75" customHeight="1" x14ac:dyDescent="0.25">
      <c r="A2136" s="246" t="s">
        <v>5740</v>
      </c>
      <c r="B2136" s="247" t="s">
        <v>5737</v>
      </c>
      <c r="C2136" s="248">
        <v>8.3542503850027163</v>
      </c>
      <c r="D2136" s="248">
        <v>-5.2214064906266983E-2</v>
      </c>
    </row>
    <row r="2137" spans="1:4" ht="27.75" customHeight="1" x14ac:dyDescent="0.25">
      <c r="A2137" s="246" t="s">
        <v>5740</v>
      </c>
      <c r="B2137" s="247" t="s">
        <v>5737</v>
      </c>
      <c r="C2137" s="248">
        <v>8.3542503850027163</v>
      </c>
      <c r="D2137" s="248">
        <v>-5.2214064906266983E-2</v>
      </c>
    </row>
    <row r="2138" spans="1:4" ht="27.75" customHeight="1" x14ac:dyDescent="0.25">
      <c r="A2138" s="246" t="s">
        <v>5741</v>
      </c>
      <c r="B2138" s="247" t="s">
        <v>5742</v>
      </c>
      <c r="C2138" s="248">
        <v>4.8663508492640828</v>
      </c>
      <c r="D2138" s="248">
        <v>3.9891545588387967</v>
      </c>
    </row>
    <row r="2139" spans="1:4" ht="27.75" customHeight="1" x14ac:dyDescent="0.25">
      <c r="A2139" s="246" t="s">
        <v>5741</v>
      </c>
      <c r="B2139" s="247" t="s">
        <v>5742</v>
      </c>
      <c r="C2139" s="248">
        <v>4.8663508492640828</v>
      </c>
      <c r="D2139" s="248">
        <v>3.9891545588387967</v>
      </c>
    </row>
    <row r="2140" spans="1:4" ht="27.75" customHeight="1" x14ac:dyDescent="0.25">
      <c r="A2140" s="246" t="s">
        <v>5743</v>
      </c>
      <c r="B2140" s="247" t="s">
        <v>5742</v>
      </c>
      <c r="C2140" s="248">
        <v>4.8663508492640828</v>
      </c>
      <c r="D2140" s="248">
        <v>3.9891545588387967</v>
      </c>
    </row>
    <row r="2141" spans="1:4" ht="27.75" customHeight="1" x14ac:dyDescent="0.25">
      <c r="A2141" s="246" t="s">
        <v>5743</v>
      </c>
      <c r="B2141" s="247" t="s">
        <v>5742</v>
      </c>
      <c r="C2141" s="248">
        <v>4.8663508492640828</v>
      </c>
      <c r="D2141" s="248">
        <v>3.9891545588387967</v>
      </c>
    </row>
    <row r="2142" spans="1:4" ht="27.75" customHeight="1" x14ac:dyDescent="0.25">
      <c r="A2142" s="246" t="s">
        <v>5744</v>
      </c>
      <c r="B2142" s="247" t="s">
        <v>5742</v>
      </c>
      <c r="C2142" s="248">
        <v>9.5969451297718695</v>
      </c>
      <c r="D2142" s="248">
        <v>9.4925169999593368</v>
      </c>
    </row>
    <row r="2143" spans="1:4" ht="27.75" customHeight="1" x14ac:dyDescent="0.25">
      <c r="A2143" s="246" t="s">
        <v>5745</v>
      </c>
      <c r="B2143" s="247" t="s">
        <v>5742</v>
      </c>
      <c r="C2143" s="248">
        <v>9.5969451297718695</v>
      </c>
      <c r="D2143" s="248">
        <v>9.4925169999593368</v>
      </c>
    </row>
    <row r="2144" spans="1:4" ht="27.75" customHeight="1" x14ac:dyDescent="0.25">
      <c r="A2144" s="246" t="s">
        <v>5746</v>
      </c>
      <c r="B2144" s="247" t="s">
        <v>5747</v>
      </c>
      <c r="C2144" s="248">
        <v>1.2531375577504074</v>
      </c>
      <c r="D2144" s="248">
        <v>5.1378639867766704</v>
      </c>
    </row>
    <row r="2145" spans="1:4" ht="27.75" customHeight="1" x14ac:dyDescent="0.25">
      <c r="A2145" s="246" t="s">
        <v>5748</v>
      </c>
      <c r="B2145" s="247" t="s">
        <v>5747</v>
      </c>
      <c r="C2145" s="248">
        <v>1.2531375577504074</v>
      </c>
      <c r="D2145" s="248">
        <v>5.1378639867766704</v>
      </c>
    </row>
    <row r="2146" spans="1:4" ht="27.75" customHeight="1" x14ac:dyDescent="0.25">
      <c r="A2146" s="246" t="s">
        <v>5749</v>
      </c>
      <c r="B2146" s="247" t="s">
        <v>5750</v>
      </c>
      <c r="C2146" s="248">
        <v>9.9728863970969925</v>
      </c>
      <c r="D2146" s="248">
        <v>9.4716313739968303</v>
      </c>
    </row>
    <row r="2147" spans="1:4" ht="27.75" customHeight="1" x14ac:dyDescent="0.25">
      <c r="A2147" s="246" t="s">
        <v>5751</v>
      </c>
      <c r="B2147" s="247" t="s">
        <v>5750</v>
      </c>
      <c r="C2147" s="248">
        <v>9.9728863970969925</v>
      </c>
      <c r="D2147" s="248">
        <v>9.4716313739968303</v>
      </c>
    </row>
    <row r="2148" spans="1:4" ht="27.75" customHeight="1" x14ac:dyDescent="0.25">
      <c r="A2148" s="246" t="s">
        <v>5752</v>
      </c>
      <c r="B2148" s="247" t="s">
        <v>5750</v>
      </c>
      <c r="C2148" s="248">
        <v>7.9156522397900737</v>
      </c>
      <c r="D2148" s="248">
        <v>1.4724366303567287</v>
      </c>
    </row>
    <row r="2149" spans="1:4" ht="27.75" customHeight="1" x14ac:dyDescent="0.25">
      <c r="A2149" s="246" t="s">
        <v>5752</v>
      </c>
      <c r="B2149" s="247" t="s">
        <v>5750</v>
      </c>
      <c r="C2149" s="248">
        <v>7.9156522397900737</v>
      </c>
      <c r="D2149" s="248">
        <v>1.4724366303567287</v>
      </c>
    </row>
    <row r="2150" spans="1:4" ht="27.75" customHeight="1" x14ac:dyDescent="0.25">
      <c r="A2150" s="246" t="s">
        <v>5753</v>
      </c>
      <c r="B2150" s="247" t="s">
        <v>5750</v>
      </c>
      <c r="C2150" s="248">
        <v>7.926095052771327</v>
      </c>
      <c r="D2150" s="248">
        <v>1.4724366303567287</v>
      </c>
    </row>
    <row r="2151" spans="1:4" ht="27.75" customHeight="1" x14ac:dyDescent="0.25">
      <c r="A2151" s="246" t="s">
        <v>5753</v>
      </c>
      <c r="B2151" s="247" t="s">
        <v>5750</v>
      </c>
      <c r="C2151" s="248">
        <v>7.926095052771327</v>
      </c>
      <c r="D2151" s="248">
        <v>1.4724366303567287</v>
      </c>
    </row>
    <row r="2152" spans="1:4" ht="27.75" customHeight="1" x14ac:dyDescent="0.25">
      <c r="A2152" s="246" t="s">
        <v>5754</v>
      </c>
      <c r="B2152" s="247" t="s">
        <v>5755</v>
      </c>
      <c r="C2152" s="248">
        <v>4.5217380208827205</v>
      </c>
      <c r="D2152" s="248">
        <v>1.1904806798628871</v>
      </c>
    </row>
    <row r="2153" spans="1:4" ht="27.75" customHeight="1" x14ac:dyDescent="0.25">
      <c r="A2153" s="246" t="s">
        <v>5754</v>
      </c>
      <c r="B2153" s="247" t="s">
        <v>5755</v>
      </c>
      <c r="C2153" s="248">
        <v>4.5217380208827205</v>
      </c>
      <c r="D2153" s="248">
        <v>1.1904806798628871</v>
      </c>
    </row>
    <row r="2154" spans="1:4" ht="27.75" customHeight="1" x14ac:dyDescent="0.25">
      <c r="A2154" s="246" t="s">
        <v>5756</v>
      </c>
      <c r="B2154" s="247" t="s">
        <v>5755</v>
      </c>
      <c r="C2154" s="248">
        <v>4.5321808338639737</v>
      </c>
      <c r="D2154" s="248">
        <v>1.1904806798628871</v>
      </c>
    </row>
    <row r="2155" spans="1:4" ht="27.75" customHeight="1" x14ac:dyDescent="0.25">
      <c r="A2155" s="246" t="s">
        <v>5756</v>
      </c>
      <c r="B2155" s="247" t="s">
        <v>5755</v>
      </c>
      <c r="C2155" s="248">
        <v>4.5321808338639737</v>
      </c>
      <c r="D2155" s="248">
        <v>1.1904806798628871</v>
      </c>
    </row>
    <row r="2156" spans="1:4" ht="27.75" customHeight="1" x14ac:dyDescent="0.25">
      <c r="A2156" s="246" t="s">
        <v>5757</v>
      </c>
      <c r="B2156" s="247" t="s">
        <v>5758</v>
      </c>
      <c r="C2156" s="248">
        <v>1.0233956721628328</v>
      </c>
      <c r="D2156" s="248">
        <v>22.963745745776215</v>
      </c>
    </row>
    <row r="2157" spans="1:4" ht="27.75" customHeight="1" x14ac:dyDescent="0.25">
      <c r="A2157" s="246" t="s">
        <v>5759</v>
      </c>
      <c r="B2157" s="247" t="s">
        <v>5758</v>
      </c>
      <c r="C2157" s="248">
        <v>1.0233956721628328</v>
      </c>
      <c r="D2157" s="248">
        <v>22.963745745776215</v>
      </c>
    </row>
    <row r="2158" spans="1:4" ht="27.75" customHeight="1" x14ac:dyDescent="0.25">
      <c r="A2158" s="246" t="s">
        <v>5760</v>
      </c>
      <c r="B2158" s="247" t="s">
        <v>5758</v>
      </c>
      <c r="C2158" s="248">
        <v>19.193890259543739</v>
      </c>
      <c r="D2158" s="248">
        <v>2.4749466765570549</v>
      </c>
    </row>
    <row r="2159" spans="1:4" ht="27.75" customHeight="1" x14ac:dyDescent="0.25">
      <c r="A2159" s="246" t="s">
        <v>5760</v>
      </c>
      <c r="B2159" s="247" t="s">
        <v>5758</v>
      </c>
      <c r="C2159" s="248">
        <v>19.193890259543739</v>
      </c>
      <c r="D2159" s="248">
        <v>2.4749466765570549</v>
      </c>
    </row>
    <row r="2160" spans="1:4" ht="27.75" customHeight="1" x14ac:dyDescent="0.25">
      <c r="A2160" s="246" t="s">
        <v>5761</v>
      </c>
      <c r="B2160" s="247" t="s">
        <v>5758</v>
      </c>
      <c r="C2160" s="248">
        <v>19.193890259543739</v>
      </c>
      <c r="D2160" s="248">
        <v>2.4749466765570549</v>
      </c>
    </row>
    <row r="2161" spans="1:4" ht="27.75" customHeight="1" x14ac:dyDescent="0.25">
      <c r="A2161" s="246" t="s">
        <v>5761</v>
      </c>
      <c r="B2161" s="247" t="s">
        <v>5758</v>
      </c>
      <c r="C2161" s="248">
        <v>19.193890259543739</v>
      </c>
      <c r="D2161" s="248">
        <v>2.4749466765570549</v>
      </c>
    </row>
    <row r="2162" spans="1:4" ht="27.75" customHeight="1" x14ac:dyDescent="0.25">
      <c r="A2162" s="246" t="s">
        <v>5762</v>
      </c>
      <c r="B2162" s="247" t="s">
        <v>5763</v>
      </c>
      <c r="C2162" s="248">
        <v>1.6917357029630502</v>
      </c>
      <c r="D2162" s="248">
        <v>4.0726970626888237</v>
      </c>
    </row>
    <row r="2163" spans="1:4" ht="27.75" customHeight="1" x14ac:dyDescent="0.25">
      <c r="A2163" s="246" t="s">
        <v>5764</v>
      </c>
      <c r="B2163" s="247" t="s">
        <v>5763</v>
      </c>
      <c r="C2163" s="248">
        <v>1.6917357029630502</v>
      </c>
      <c r="D2163" s="248">
        <v>4.0726970626888237</v>
      </c>
    </row>
    <row r="2164" spans="1:4" ht="27.75" customHeight="1" x14ac:dyDescent="0.25">
      <c r="A2164" s="246" t="s">
        <v>5765</v>
      </c>
      <c r="B2164" s="247" t="s">
        <v>5766</v>
      </c>
      <c r="C2164" s="248">
        <v>1.1591522409191271</v>
      </c>
      <c r="D2164" s="248">
        <v>0.60568315291269692</v>
      </c>
    </row>
    <row r="2165" spans="1:4" ht="27.75" customHeight="1" x14ac:dyDescent="0.25">
      <c r="A2165" s="246" t="s">
        <v>5767</v>
      </c>
      <c r="B2165" s="247" t="s">
        <v>5768</v>
      </c>
      <c r="C2165" s="248">
        <v>1.054724111106593</v>
      </c>
      <c r="D2165" s="248">
        <v>0.50125502310016301</v>
      </c>
    </row>
    <row r="2166" spans="1:4" ht="27.75" customHeight="1" x14ac:dyDescent="0.25">
      <c r="A2166" s="246" t="s">
        <v>5769</v>
      </c>
      <c r="B2166" s="247" t="s">
        <v>5770</v>
      </c>
      <c r="C2166" s="248">
        <v>13.815841574198243</v>
      </c>
      <c r="D2166" s="248">
        <v>18.817948992218618</v>
      </c>
    </row>
    <row r="2167" spans="1:4" ht="27.75" customHeight="1" x14ac:dyDescent="0.25">
      <c r="A2167" s="246" t="s">
        <v>5769</v>
      </c>
      <c r="B2167" s="247" t="s">
        <v>5770</v>
      </c>
      <c r="C2167" s="248">
        <v>13.815841574198243</v>
      </c>
      <c r="D2167" s="248">
        <v>18.817948992218618</v>
      </c>
    </row>
    <row r="2168" spans="1:4" ht="27.75" customHeight="1" x14ac:dyDescent="0.25">
      <c r="A2168" s="246" t="s">
        <v>5771</v>
      </c>
      <c r="B2168" s="247" t="s">
        <v>5772</v>
      </c>
      <c r="C2168" s="248">
        <v>7.8738809878650597</v>
      </c>
      <c r="D2168" s="248">
        <v>10.202628282684566</v>
      </c>
    </row>
    <row r="2169" spans="1:4" ht="27.75" customHeight="1" x14ac:dyDescent="0.25">
      <c r="A2169" s="246" t="s">
        <v>5771</v>
      </c>
      <c r="B2169" s="247" t="s">
        <v>5772</v>
      </c>
      <c r="C2169" s="248">
        <v>7.8738809878650597</v>
      </c>
      <c r="D2169" s="248">
        <v>10.202628282684566</v>
      </c>
    </row>
    <row r="2170" spans="1:4" ht="27.75" customHeight="1" x14ac:dyDescent="0.25">
      <c r="A2170" s="246" t="s">
        <v>5773</v>
      </c>
      <c r="B2170" s="247" t="s">
        <v>5772</v>
      </c>
      <c r="C2170" s="248">
        <v>7.884323800846313</v>
      </c>
      <c r="D2170" s="248">
        <v>10.202628282684566</v>
      </c>
    </row>
    <row r="2171" spans="1:4" ht="27.75" customHeight="1" x14ac:dyDescent="0.25">
      <c r="A2171" s="246" t="s">
        <v>5773</v>
      </c>
      <c r="B2171" s="247" t="s">
        <v>5772</v>
      </c>
      <c r="C2171" s="248">
        <v>7.884323800846313</v>
      </c>
      <c r="D2171" s="248">
        <v>10.202628282684566</v>
      </c>
    </row>
    <row r="2172" spans="1:4" ht="27.75" customHeight="1" x14ac:dyDescent="0.25">
      <c r="A2172" s="246" t="s">
        <v>5774</v>
      </c>
      <c r="B2172" s="247" t="s">
        <v>5772</v>
      </c>
      <c r="C2172" s="248">
        <v>9.7222588855469123</v>
      </c>
      <c r="D2172" s="248">
        <v>14.348425036242165</v>
      </c>
    </row>
    <row r="2173" spans="1:4" ht="27.75" customHeight="1" x14ac:dyDescent="0.25">
      <c r="A2173" s="246" t="s">
        <v>5775</v>
      </c>
      <c r="B2173" s="247" t="s">
        <v>5772</v>
      </c>
      <c r="C2173" s="248">
        <v>9.7222588855469123</v>
      </c>
      <c r="D2173" s="248">
        <v>14.348425036242165</v>
      </c>
    </row>
    <row r="2174" spans="1:4" ht="27.75" customHeight="1" x14ac:dyDescent="0.25">
      <c r="A2174" s="246" t="s">
        <v>5776</v>
      </c>
      <c r="B2174" s="247" t="s">
        <v>5777</v>
      </c>
      <c r="C2174" s="248">
        <v>2.9239876347509504</v>
      </c>
      <c r="D2174" s="248">
        <v>0.21929907260632128</v>
      </c>
    </row>
    <row r="2175" spans="1:4" ht="27.75" customHeight="1" x14ac:dyDescent="0.25">
      <c r="A2175" s="246" t="s">
        <v>5778</v>
      </c>
      <c r="B2175" s="247" t="s">
        <v>5777</v>
      </c>
      <c r="C2175" s="248">
        <v>2.9239876347509504</v>
      </c>
      <c r="D2175" s="248">
        <v>0.21929907260632128</v>
      </c>
    </row>
    <row r="2176" spans="1:4" ht="27.75" customHeight="1" x14ac:dyDescent="0.25">
      <c r="A2176" s="246" t="s">
        <v>5779</v>
      </c>
      <c r="B2176" s="247" t="s">
        <v>5777</v>
      </c>
      <c r="C2176" s="248">
        <v>2.9239876347509504</v>
      </c>
      <c r="D2176" s="248">
        <v>0.21929907260632128</v>
      </c>
    </row>
    <row r="2177" spans="1:4" ht="27.75" customHeight="1" x14ac:dyDescent="0.25">
      <c r="A2177" s="246" t="s">
        <v>5780</v>
      </c>
      <c r="B2177" s="247" t="s">
        <v>5781</v>
      </c>
      <c r="C2177" s="248">
        <v>6.9026993806084951</v>
      </c>
      <c r="D2177" s="248">
        <v>2.1512194741381996</v>
      </c>
    </row>
    <row r="2178" spans="1:4" ht="27.75" customHeight="1" x14ac:dyDescent="0.25">
      <c r="A2178" s="246" t="s">
        <v>5782</v>
      </c>
      <c r="B2178" s="247" t="s">
        <v>5781</v>
      </c>
      <c r="C2178" s="248">
        <v>6.9026993806084951</v>
      </c>
      <c r="D2178" s="248">
        <v>2.1512194741381996</v>
      </c>
    </row>
    <row r="2179" spans="1:4" ht="27.75" customHeight="1" x14ac:dyDescent="0.25">
      <c r="A2179" s="246" t="s">
        <v>5783</v>
      </c>
      <c r="B2179" s="247" t="s">
        <v>5784</v>
      </c>
      <c r="C2179" s="248">
        <v>1.2009234928441404</v>
      </c>
      <c r="D2179" s="248">
        <v>2.8091166919571635</v>
      </c>
    </row>
    <row r="2180" spans="1:4" ht="27.75" customHeight="1" x14ac:dyDescent="0.25">
      <c r="A2180" s="246" t="s">
        <v>5783</v>
      </c>
      <c r="B2180" s="247" t="s">
        <v>5784</v>
      </c>
      <c r="C2180" s="248">
        <v>1.2009234928441404</v>
      </c>
      <c r="D2180" s="248">
        <v>2.8091166919571635</v>
      </c>
    </row>
    <row r="2181" spans="1:4" ht="27.75" customHeight="1" x14ac:dyDescent="0.25">
      <c r="A2181" s="246" t="s">
        <v>5785</v>
      </c>
      <c r="B2181" s="247" t="s">
        <v>5784</v>
      </c>
      <c r="C2181" s="248">
        <v>1.2009234928441404</v>
      </c>
      <c r="D2181" s="248">
        <v>2.8091166919571635</v>
      </c>
    </row>
    <row r="2182" spans="1:4" ht="27.75" customHeight="1" x14ac:dyDescent="0.25">
      <c r="A2182" s="246" t="s">
        <v>5785</v>
      </c>
      <c r="B2182" s="247" t="s">
        <v>5784</v>
      </c>
      <c r="C2182" s="248">
        <v>1.2009234928441404</v>
      </c>
      <c r="D2182" s="248">
        <v>2.8091166919571635</v>
      </c>
    </row>
    <row r="2183" spans="1:4" ht="27.75" customHeight="1" x14ac:dyDescent="0.25">
      <c r="A2183" s="246" t="s">
        <v>5786</v>
      </c>
      <c r="B2183" s="247" t="s">
        <v>5787</v>
      </c>
      <c r="C2183" s="248">
        <v>1.5246506952629957</v>
      </c>
      <c r="D2183" s="248">
        <v>26.660501541139919</v>
      </c>
    </row>
    <row r="2184" spans="1:4" ht="27.75" customHeight="1" x14ac:dyDescent="0.25">
      <c r="A2184" s="246" t="s">
        <v>5788</v>
      </c>
      <c r="B2184" s="247" t="s">
        <v>5787</v>
      </c>
      <c r="C2184" s="248">
        <v>1.5246506952629957</v>
      </c>
      <c r="D2184" s="248">
        <v>26.660501541139919</v>
      </c>
    </row>
    <row r="2185" spans="1:4" ht="27.75" customHeight="1" x14ac:dyDescent="0.25">
      <c r="A2185" s="246" t="s">
        <v>5789</v>
      </c>
      <c r="B2185" s="247" t="s">
        <v>5787</v>
      </c>
      <c r="C2185" s="248">
        <v>1.0338384851440861</v>
      </c>
      <c r="D2185" s="248">
        <v>14.881008498286089</v>
      </c>
    </row>
    <row r="2186" spans="1:4" ht="27.75" customHeight="1" x14ac:dyDescent="0.25">
      <c r="A2186" s="246" t="s">
        <v>5790</v>
      </c>
      <c r="B2186" s="247" t="s">
        <v>5787</v>
      </c>
      <c r="C2186" s="248">
        <v>1.0338384851440861</v>
      </c>
      <c r="D2186" s="248">
        <v>14.881008498286089</v>
      </c>
    </row>
    <row r="2187" spans="1:4" ht="27.75" customHeight="1" x14ac:dyDescent="0.25">
      <c r="A2187" s="246" t="s">
        <v>5791</v>
      </c>
      <c r="B2187" s="247" t="s">
        <v>5792</v>
      </c>
      <c r="C2187" s="248">
        <v>20.958725653375566</v>
      </c>
      <c r="D2187" s="248">
        <v>9.6909304466031507</v>
      </c>
    </row>
    <row r="2188" spans="1:4" ht="27.75" customHeight="1" x14ac:dyDescent="0.25">
      <c r="A2188" s="246" t="s">
        <v>5791</v>
      </c>
      <c r="B2188" s="247" t="s">
        <v>5792</v>
      </c>
      <c r="C2188" s="248">
        <v>20.958725653375566</v>
      </c>
      <c r="D2188" s="248">
        <v>9.6909304466031507</v>
      </c>
    </row>
    <row r="2189" spans="1:4" ht="27.75" customHeight="1" x14ac:dyDescent="0.25">
      <c r="A2189" s="246" t="s">
        <v>5793</v>
      </c>
      <c r="B2189" s="247" t="s">
        <v>5792</v>
      </c>
      <c r="C2189" s="248">
        <v>20.969168466356816</v>
      </c>
      <c r="D2189" s="248">
        <v>9.6909304466031507</v>
      </c>
    </row>
    <row r="2190" spans="1:4" ht="27.75" customHeight="1" x14ac:dyDescent="0.25">
      <c r="A2190" s="246" t="s">
        <v>5793</v>
      </c>
      <c r="B2190" s="247" t="s">
        <v>5792</v>
      </c>
      <c r="C2190" s="248">
        <v>20.969168466356816</v>
      </c>
      <c r="D2190" s="248">
        <v>9.6909304466031507</v>
      </c>
    </row>
    <row r="2191" spans="1:4" ht="27.75" customHeight="1" x14ac:dyDescent="0.25">
      <c r="A2191" s="246" t="s">
        <v>5794</v>
      </c>
      <c r="B2191" s="247" t="s">
        <v>5795</v>
      </c>
      <c r="C2191" s="248">
        <v>23.590314524651419</v>
      </c>
      <c r="D2191" s="248">
        <v>0.41771251925013586</v>
      </c>
    </row>
    <row r="2192" spans="1:4" ht="27.75" customHeight="1" x14ac:dyDescent="0.25">
      <c r="A2192" s="246" t="s">
        <v>5794</v>
      </c>
      <c r="B2192" s="247" t="s">
        <v>5795</v>
      </c>
      <c r="C2192" s="248">
        <v>23.590314524651419</v>
      </c>
      <c r="D2192" s="248">
        <v>0.41771251925013586</v>
      </c>
    </row>
    <row r="2193" spans="1:4" ht="27.75" customHeight="1" x14ac:dyDescent="0.25">
      <c r="A2193" s="246" t="s">
        <v>5796</v>
      </c>
      <c r="B2193" s="247" t="s">
        <v>5795</v>
      </c>
      <c r="C2193" s="248">
        <v>0.31328438943760184</v>
      </c>
      <c r="D2193" s="248">
        <v>12.416504634710288</v>
      </c>
    </row>
    <row r="2194" spans="1:4" ht="27.75" customHeight="1" x14ac:dyDescent="0.25">
      <c r="A2194" s="246" t="s">
        <v>5797</v>
      </c>
      <c r="B2194" s="247" t="s">
        <v>5798</v>
      </c>
      <c r="C2194" s="248">
        <v>10.150414217778302</v>
      </c>
      <c r="D2194" s="248">
        <v>5.7957612045956344</v>
      </c>
    </row>
    <row r="2195" spans="1:4" ht="27.75" customHeight="1" x14ac:dyDescent="0.25">
      <c r="A2195" s="246" t="s">
        <v>5799</v>
      </c>
      <c r="B2195" s="247" t="s">
        <v>5798</v>
      </c>
      <c r="C2195" s="248">
        <v>10.150414217778302</v>
      </c>
      <c r="D2195" s="248">
        <v>5.7957612045956344</v>
      </c>
    </row>
    <row r="2196" spans="1:4" ht="27.75" customHeight="1" x14ac:dyDescent="0.25">
      <c r="A2196" s="246" t="s">
        <v>5800</v>
      </c>
      <c r="B2196" s="247" t="s">
        <v>5798</v>
      </c>
      <c r="C2196" s="248">
        <v>4.542623646845227</v>
      </c>
      <c r="D2196" s="248">
        <v>1.4619938173754752</v>
      </c>
    </row>
    <row r="2197" spans="1:4" ht="27.75" customHeight="1" x14ac:dyDescent="0.25">
      <c r="A2197" s="246" t="s">
        <v>5800</v>
      </c>
      <c r="B2197" s="247" t="s">
        <v>5798</v>
      </c>
      <c r="C2197" s="248">
        <v>4.542623646845227</v>
      </c>
      <c r="D2197" s="248">
        <v>1.4619938173754752</v>
      </c>
    </row>
    <row r="2198" spans="1:4" ht="27.75" customHeight="1" x14ac:dyDescent="0.25">
      <c r="A2198" s="246" t="s">
        <v>5801</v>
      </c>
      <c r="B2198" s="247" t="s">
        <v>5798</v>
      </c>
      <c r="C2198" s="248">
        <v>4.542623646845227</v>
      </c>
      <c r="D2198" s="248">
        <v>1.4619938173754752</v>
      </c>
    </row>
    <row r="2199" spans="1:4" ht="27.75" customHeight="1" x14ac:dyDescent="0.25">
      <c r="A2199" s="246" t="s">
        <v>5801</v>
      </c>
      <c r="B2199" s="247" t="s">
        <v>5798</v>
      </c>
      <c r="C2199" s="248">
        <v>4.542623646845227</v>
      </c>
      <c r="D2199" s="248">
        <v>1.4619938173754752</v>
      </c>
    </row>
    <row r="2200" spans="1:4" ht="27.75" customHeight="1" x14ac:dyDescent="0.25">
      <c r="A2200" s="246" t="s">
        <v>5802</v>
      </c>
      <c r="B2200" s="247" t="s">
        <v>5803</v>
      </c>
      <c r="C2200" s="248">
        <v>2.642031684257109</v>
      </c>
      <c r="D2200" s="248">
        <v>9.2627751143717614</v>
      </c>
    </row>
    <row r="2201" spans="1:4" ht="27.75" customHeight="1" x14ac:dyDescent="0.25">
      <c r="A2201" s="246" t="s">
        <v>5804</v>
      </c>
      <c r="B2201" s="247" t="s">
        <v>5803</v>
      </c>
      <c r="C2201" s="248">
        <v>2.642031684257109</v>
      </c>
      <c r="D2201" s="248">
        <v>9.2627751143717614</v>
      </c>
    </row>
    <row r="2202" spans="1:4" ht="27.75" customHeight="1" x14ac:dyDescent="0.25">
      <c r="A2202" s="246" t="s">
        <v>5805</v>
      </c>
      <c r="B2202" s="247" t="s">
        <v>5803</v>
      </c>
      <c r="C2202" s="248">
        <v>8.5108925797215171</v>
      </c>
      <c r="D2202" s="248">
        <v>-5.2214064906266983E-2</v>
      </c>
    </row>
    <row r="2203" spans="1:4" ht="27.75" customHeight="1" x14ac:dyDescent="0.25">
      <c r="A2203" s="246" t="s">
        <v>5805</v>
      </c>
      <c r="B2203" s="247" t="s">
        <v>5803</v>
      </c>
      <c r="C2203" s="248">
        <v>8.5108925797215171</v>
      </c>
      <c r="D2203" s="248">
        <v>-5.2214064906266983E-2</v>
      </c>
    </row>
    <row r="2204" spans="1:4" ht="27.75" customHeight="1" x14ac:dyDescent="0.25">
      <c r="A2204" s="246" t="s">
        <v>5806</v>
      </c>
      <c r="B2204" s="247" t="s">
        <v>5803</v>
      </c>
      <c r="C2204" s="248">
        <v>8.5108925797215171</v>
      </c>
      <c r="D2204" s="248">
        <v>-5.2214064906266983E-2</v>
      </c>
    </row>
    <row r="2205" spans="1:4" ht="27.75" customHeight="1" x14ac:dyDescent="0.25">
      <c r="A2205" s="246" t="s">
        <v>5806</v>
      </c>
      <c r="B2205" s="247" t="s">
        <v>5803</v>
      </c>
      <c r="C2205" s="248">
        <v>8.5108925797215171</v>
      </c>
      <c r="D2205" s="248">
        <v>-5.2214064906266983E-2</v>
      </c>
    </row>
    <row r="2206" spans="1:4" ht="27.75" customHeight="1" x14ac:dyDescent="0.25">
      <c r="A2206" s="246" t="s">
        <v>5807</v>
      </c>
      <c r="B2206" s="247" t="s">
        <v>5808</v>
      </c>
      <c r="C2206" s="248">
        <v>1.7230641419068102</v>
      </c>
      <c r="D2206" s="248">
        <v>5.9941746512394491</v>
      </c>
    </row>
    <row r="2207" spans="1:4" ht="27.75" customHeight="1" x14ac:dyDescent="0.25">
      <c r="A2207" s="246" t="s">
        <v>5809</v>
      </c>
      <c r="B2207" s="247" t="s">
        <v>5808</v>
      </c>
      <c r="C2207" s="248">
        <v>1.7230641419068102</v>
      </c>
      <c r="D2207" s="248">
        <v>5.9941746512394491</v>
      </c>
    </row>
    <row r="2208" spans="1:4" ht="27.75" customHeight="1" x14ac:dyDescent="0.25">
      <c r="A2208" s="246" t="s">
        <v>5810</v>
      </c>
      <c r="B2208" s="247" t="s">
        <v>5808</v>
      </c>
      <c r="C2208" s="248">
        <v>11.32000927167868</v>
      </c>
      <c r="D2208" s="248">
        <v>1.4411081914129684</v>
      </c>
    </row>
    <row r="2209" spans="1:4" ht="27.75" customHeight="1" x14ac:dyDescent="0.25">
      <c r="A2209" s="246" t="s">
        <v>5810</v>
      </c>
      <c r="B2209" s="247" t="s">
        <v>5808</v>
      </c>
      <c r="C2209" s="248">
        <v>11.32000927167868</v>
      </c>
      <c r="D2209" s="248">
        <v>1.4411081914129684</v>
      </c>
    </row>
    <row r="2210" spans="1:4" ht="27.75" customHeight="1" x14ac:dyDescent="0.25">
      <c r="A2210" s="246" t="s">
        <v>5811</v>
      </c>
      <c r="B2210" s="247" t="s">
        <v>5808</v>
      </c>
      <c r="C2210" s="248">
        <v>11.32000927167868</v>
      </c>
      <c r="D2210" s="248">
        <v>1.4411081914129684</v>
      </c>
    </row>
    <row r="2211" spans="1:4" ht="27.75" customHeight="1" x14ac:dyDescent="0.25">
      <c r="A2211" s="246" t="s">
        <v>5811</v>
      </c>
      <c r="B2211" s="247" t="s">
        <v>5808</v>
      </c>
      <c r="C2211" s="248">
        <v>11.32000927167868</v>
      </c>
      <c r="D2211" s="248">
        <v>1.4411081914129684</v>
      </c>
    </row>
    <row r="2212" spans="1:4" ht="27.75" customHeight="1" x14ac:dyDescent="0.25">
      <c r="A2212" s="246" t="s">
        <v>5812</v>
      </c>
      <c r="B2212" s="247" t="s">
        <v>5813</v>
      </c>
      <c r="C2212" s="248">
        <v>2.7777882530134033</v>
      </c>
      <c r="D2212" s="248">
        <v>5.3989343113080057</v>
      </c>
    </row>
    <row r="2213" spans="1:4" ht="27.75" customHeight="1" x14ac:dyDescent="0.25">
      <c r="A2213" s="246" t="s">
        <v>5814</v>
      </c>
      <c r="B2213" s="247" t="s">
        <v>5813</v>
      </c>
      <c r="C2213" s="248">
        <v>2.7777882530134033</v>
      </c>
      <c r="D2213" s="248">
        <v>5.3989343113080057</v>
      </c>
    </row>
    <row r="2214" spans="1:4" ht="27.75" customHeight="1" x14ac:dyDescent="0.25">
      <c r="A2214" s="246" t="s">
        <v>5815</v>
      </c>
      <c r="B2214" s="247" t="s">
        <v>5816</v>
      </c>
      <c r="C2214" s="248">
        <v>0.63701159185645706</v>
      </c>
      <c r="D2214" s="248">
        <v>2.6733601232008692</v>
      </c>
    </row>
    <row r="2215" spans="1:4" ht="27.75" customHeight="1" x14ac:dyDescent="0.25">
      <c r="A2215" s="246" t="s">
        <v>5817</v>
      </c>
      <c r="B2215" s="247" t="s">
        <v>5816</v>
      </c>
      <c r="C2215" s="248">
        <v>0.63701159185645706</v>
      </c>
      <c r="D2215" s="248">
        <v>2.6733601232008692</v>
      </c>
    </row>
    <row r="2216" spans="1:4" ht="27.75" customHeight="1" x14ac:dyDescent="0.25">
      <c r="A2216" s="246" t="s">
        <v>5818</v>
      </c>
      <c r="B2216" s="247" t="s">
        <v>5819</v>
      </c>
      <c r="C2216" s="248">
        <v>5.2318493036079508</v>
      </c>
      <c r="D2216" s="248">
        <v>1.2009234928441404</v>
      </c>
    </row>
    <row r="2217" spans="1:4" ht="27.75" customHeight="1" x14ac:dyDescent="0.25">
      <c r="A2217" s="246" t="s">
        <v>5818</v>
      </c>
      <c r="B2217" s="247" t="s">
        <v>5819</v>
      </c>
      <c r="C2217" s="248">
        <v>5.2318493036079508</v>
      </c>
      <c r="D2217" s="248">
        <v>1.2009234928441404</v>
      </c>
    </row>
    <row r="2218" spans="1:4" ht="27.75" customHeight="1" x14ac:dyDescent="0.25">
      <c r="A2218" s="246" t="s">
        <v>5820</v>
      </c>
      <c r="B2218" s="247" t="s">
        <v>5819</v>
      </c>
      <c r="C2218" s="248">
        <v>5.2318493036079508</v>
      </c>
      <c r="D2218" s="248">
        <v>1.2009234928441404</v>
      </c>
    </row>
    <row r="2219" spans="1:4" ht="27.75" customHeight="1" x14ac:dyDescent="0.25">
      <c r="A2219" s="246" t="s">
        <v>5820</v>
      </c>
      <c r="B2219" s="247" t="s">
        <v>5819</v>
      </c>
      <c r="C2219" s="248">
        <v>5.2318493036079508</v>
      </c>
      <c r="D2219" s="248">
        <v>1.2009234928441404</v>
      </c>
    </row>
    <row r="2220" spans="1:4" ht="27.75" customHeight="1" x14ac:dyDescent="0.25">
      <c r="A2220" s="246" t="s">
        <v>5821</v>
      </c>
      <c r="B2220" s="247" t="s">
        <v>5822</v>
      </c>
      <c r="C2220" s="248">
        <v>3.9160548679700233</v>
      </c>
      <c r="D2220" s="248">
        <v>9.6909304466031507</v>
      </c>
    </row>
    <row r="2221" spans="1:4" ht="27.75" customHeight="1" x14ac:dyDescent="0.25">
      <c r="A2221" s="246" t="s">
        <v>5821</v>
      </c>
      <c r="B2221" s="247" t="s">
        <v>5822</v>
      </c>
      <c r="C2221" s="248">
        <v>3.9160548679700233</v>
      </c>
      <c r="D2221" s="248">
        <v>9.6909304466031507</v>
      </c>
    </row>
    <row r="2222" spans="1:4" ht="27.75" customHeight="1" x14ac:dyDescent="0.25">
      <c r="A2222" s="246" t="s">
        <v>5823</v>
      </c>
      <c r="B2222" s="247" t="s">
        <v>5822</v>
      </c>
      <c r="C2222" s="248">
        <v>3.9160548679700233</v>
      </c>
      <c r="D2222" s="248">
        <v>9.6909304466031507</v>
      </c>
    </row>
    <row r="2223" spans="1:4" ht="27.75" customHeight="1" x14ac:dyDescent="0.25">
      <c r="A2223" s="246" t="s">
        <v>5823</v>
      </c>
      <c r="B2223" s="247" t="s">
        <v>5822</v>
      </c>
      <c r="C2223" s="248">
        <v>3.9160548679700233</v>
      </c>
      <c r="D2223" s="248">
        <v>9.6909304466031507</v>
      </c>
    </row>
    <row r="2224" spans="1:4" ht="27.75" customHeight="1" x14ac:dyDescent="0.25">
      <c r="A2224" s="246" t="s">
        <v>5824</v>
      </c>
      <c r="B2224" s="247" t="s">
        <v>5825</v>
      </c>
      <c r="C2224" s="248">
        <v>9.3985316831280558E-2</v>
      </c>
      <c r="D2224" s="248">
        <v>15.998389487280201</v>
      </c>
    </row>
  </sheetData>
  <sheetProtection selectLockedCells="1" selectUnlockedCells="1"/>
  <mergeCells count="1">
    <mergeCell ref="A2:D2"/>
  </mergeCells>
  <hyperlinks>
    <hyperlink ref="A1" location="Overview!A1" display="Back to Overview" xr:uid="{401B3E8B-3193-426A-A09A-E6B1014AB562}"/>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94C5-5F5E-4F4A-A83B-1D61472C5CEA}">
  <sheetPr>
    <pageSetUpPr fitToPage="1"/>
  </sheetPr>
  <dimension ref="A1:G388"/>
  <sheetViews>
    <sheetView zoomScale="85" zoomScaleNormal="85" zoomScaleSheetLayoutView="100" workbookViewId="0">
      <selection activeCell="E3" sqref="E3"/>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UKPN SPN Area (GSP Group _J)"</f>
        <v>Southern Electric Power Distribution plc - Effective from 1 April 2027 - Final Nodal/Zonal charges in UKPN SPN Area (GSP Group _J)</v>
      </c>
      <c r="B2" s="404"/>
      <c r="C2" s="404"/>
      <c r="D2" s="405"/>
    </row>
    <row r="3" spans="1:7" ht="60.75" customHeight="1" x14ac:dyDescent="0.25">
      <c r="A3" s="21" t="s">
        <v>801</v>
      </c>
      <c r="B3" s="21" t="s">
        <v>802</v>
      </c>
      <c r="C3" s="21" t="s">
        <v>803</v>
      </c>
      <c r="D3" s="21" t="s">
        <v>804</v>
      </c>
    </row>
    <row r="4" spans="1:7" ht="21.75" customHeight="1" x14ac:dyDescent="0.25">
      <c r="A4" s="7" t="s">
        <v>5826</v>
      </c>
      <c r="B4" s="8" t="s">
        <v>5827</v>
      </c>
      <c r="C4" s="186">
        <v>9.4188907382273292E-3</v>
      </c>
      <c r="D4" s="186">
        <v>12.424989646083706</v>
      </c>
    </row>
    <row r="5" spans="1:7" ht="21.75" customHeight="1" x14ac:dyDescent="0.25">
      <c r="A5" s="7" t="s">
        <v>5828</v>
      </c>
      <c r="B5" s="8" t="s">
        <v>5829</v>
      </c>
      <c r="C5" s="186">
        <v>0.39378204137575412</v>
      </c>
      <c r="D5" s="186">
        <v>12.442581122449173</v>
      </c>
    </row>
    <row r="6" spans="1:7" ht="21.75" customHeight="1" x14ac:dyDescent="0.25">
      <c r="A6" s="7" t="s">
        <v>5830</v>
      </c>
      <c r="B6" s="8" t="s">
        <v>5829</v>
      </c>
      <c r="C6" s="186">
        <v>2.5580903683235907E-2</v>
      </c>
      <c r="D6" s="186">
        <v>12.482324352700264</v>
      </c>
    </row>
    <row r="7" spans="1:7" ht="21.75" customHeight="1" x14ac:dyDescent="0.25">
      <c r="A7" s="7" t="s">
        <v>5831</v>
      </c>
      <c r="B7" s="8" t="s">
        <v>5832</v>
      </c>
      <c r="C7" s="186">
        <v>1.2795570246898949</v>
      </c>
      <c r="D7" s="186">
        <v>8.0339650128406177</v>
      </c>
    </row>
    <row r="8" spans="1:7" ht="21.75" customHeight="1" x14ac:dyDescent="0.25">
      <c r="A8" s="7" t="s">
        <v>5833</v>
      </c>
      <c r="B8" s="8" t="s">
        <v>5832</v>
      </c>
      <c r="C8" s="186">
        <v>-0.15862206300795784</v>
      </c>
      <c r="D8" s="186">
        <v>24.944564975594076</v>
      </c>
    </row>
    <row r="9" spans="1:7" ht="21.75" customHeight="1" x14ac:dyDescent="0.25">
      <c r="A9" s="7" t="s">
        <v>5834</v>
      </c>
      <c r="B9" s="8" t="s">
        <v>5835</v>
      </c>
      <c r="C9" s="186">
        <v>1.9212729299539144</v>
      </c>
      <c r="D9" s="186">
        <v>9.0553997862825248</v>
      </c>
    </row>
    <row r="10" spans="1:7" ht="21.75" customHeight="1" x14ac:dyDescent="0.25">
      <c r="A10" s="7" t="s">
        <v>5836</v>
      </c>
      <c r="B10" s="8" t="s">
        <v>5837</v>
      </c>
      <c r="C10" s="186">
        <v>1.0415014188200615</v>
      </c>
      <c r="D10" s="186">
        <v>3.8597144259820539</v>
      </c>
    </row>
    <row r="11" spans="1:7" ht="21.75" customHeight="1" x14ac:dyDescent="0.25">
      <c r="A11" s="7" t="s">
        <v>5838</v>
      </c>
      <c r="B11" s="8" t="s">
        <v>5839</v>
      </c>
      <c r="C11" s="186">
        <v>0.57027774330726588</v>
      </c>
      <c r="D11" s="186">
        <v>14.199397791096406</v>
      </c>
    </row>
    <row r="12" spans="1:7" ht="21.75" customHeight="1" x14ac:dyDescent="0.25">
      <c r="A12" s="7" t="s">
        <v>5840</v>
      </c>
      <c r="B12" s="8" t="s">
        <v>5841</v>
      </c>
      <c r="C12" s="186">
        <v>0.37355906134198757</v>
      </c>
      <c r="D12" s="186">
        <v>21.321689364991634</v>
      </c>
    </row>
    <row r="13" spans="1:7" ht="21.75" customHeight="1" x14ac:dyDescent="0.25">
      <c r="A13" s="7" t="s">
        <v>5842</v>
      </c>
      <c r="B13" s="8" t="s">
        <v>5843</v>
      </c>
      <c r="C13" s="186">
        <v>1.2747471014825553</v>
      </c>
      <c r="D13" s="186">
        <v>10.484286772957766</v>
      </c>
    </row>
    <row r="14" spans="1:7" ht="21.75" customHeight="1" x14ac:dyDescent="0.25">
      <c r="A14" s="7" t="s">
        <v>5844</v>
      </c>
      <c r="B14" s="8" t="s">
        <v>5845</v>
      </c>
      <c r="C14" s="186">
        <v>1.6979367957508571</v>
      </c>
      <c r="D14" s="186">
        <v>3.3781827618020004</v>
      </c>
    </row>
    <row r="15" spans="1:7" ht="21.75" customHeight="1" x14ac:dyDescent="0.25">
      <c r="A15" s="7" t="s">
        <v>5846</v>
      </c>
      <c r="B15" s="8" t="s">
        <v>5847</v>
      </c>
      <c r="C15" s="186">
        <v>1.0211118223258799</v>
      </c>
      <c r="D15" s="186">
        <v>3.0321707034943852</v>
      </c>
    </row>
    <row r="16" spans="1:7" ht="21.75" customHeight="1" x14ac:dyDescent="0.25">
      <c r="A16" s="7" t="s">
        <v>5848</v>
      </c>
      <c r="B16" s="8" t="s">
        <v>5849</v>
      </c>
      <c r="C16" s="186">
        <v>1.2407832343259069</v>
      </c>
      <c r="D16" s="186">
        <v>24.688147054347034</v>
      </c>
    </row>
    <row r="17" spans="1:4" ht="21.75" customHeight="1" x14ac:dyDescent="0.25">
      <c r="A17" s="7" t="s">
        <v>5850</v>
      </c>
      <c r="B17" s="8" t="s">
        <v>5851</v>
      </c>
      <c r="C17" s="186">
        <v>2.8153842189150304</v>
      </c>
      <c r="D17" s="186">
        <v>31.233817995646309</v>
      </c>
    </row>
    <row r="18" spans="1:4" ht="21.75" customHeight="1" x14ac:dyDescent="0.25">
      <c r="A18" s="7" t="s">
        <v>5852</v>
      </c>
      <c r="B18" s="8" t="s">
        <v>5853</v>
      </c>
      <c r="C18" s="186">
        <v>0</v>
      </c>
      <c r="D18" s="186">
        <v>0.42950244472042964</v>
      </c>
    </row>
    <row r="19" spans="1:4" ht="21.75" customHeight="1" x14ac:dyDescent="0.25">
      <c r="A19" s="7" t="s">
        <v>5854</v>
      </c>
      <c r="B19" s="8" t="s">
        <v>5855</v>
      </c>
      <c r="C19" s="186">
        <v>1.4633341714222719E-2</v>
      </c>
      <c r="D19" s="186">
        <v>1.2365128173467701</v>
      </c>
    </row>
    <row r="20" spans="1:4" ht="21.75" customHeight="1" x14ac:dyDescent="0.25">
      <c r="A20" s="7" t="s">
        <v>5856</v>
      </c>
      <c r="B20" s="8" t="s">
        <v>5855</v>
      </c>
      <c r="C20" s="186">
        <v>1.4393238628234599E-2</v>
      </c>
      <c r="D20" s="186">
        <v>1.1946219497114199</v>
      </c>
    </row>
    <row r="21" spans="1:4" ht="21.75" customHeight="1" x14ac:dyDescent="0.25">
      <c r="A21" s="7" t="s">
        <v>5857</v>
      </c>
      <c r="B21" s="8" t="s">
        <v>5858</v>
      </c>
      <c r="C21" s="186">
        <v>0.98332885644460155</v>
      </c>
      <c r="D21" s="186">
        <v>9.397749495995555</v>
      </c>
    </row>
    <row r="22" spans="1:4" ht="21.75" customHeight="1" x14ac:dyDescent="0.25">
      <c r="A22" s="7" t="s">
        <v>5859</v>
      </c>
      <c r="B22" s="8" t="s">
        <v>5860</v>
      </c>
      <c r="C22" s="186">
        <v>1.3866039106501371</v>
      </c>
      <c r="D22" s="186">
        <v>11.538229751986837</v>
      </c>
    </row>
    <row r="23" spans="1:4" ht="21.75" customHeight="1" x14ac:dyDescent="0.25">
      <c r="A23" s="7" t="s">
        <v>5861</v>
      </c>
      <c r="B23" s="8" t="s">
        <v>5860</v>
      </c>
      <c r="C23" s="186">
        <v>1.2971649628641124</v>
      </c>
      <c r="D23" s="186">
        <v>6.5245003821417935</v>
      </c>
    </row>
    <row r="24" spans="1:4" ht="21.75" customHeight="1" x14ac:dyDescent="0.25">
      <c r="A24" s="7" t="s">
        <v>5862</v>
      </c>
      <c r="B24" s="8" t="s">
        <v>5863</v>
      </c>
      <c r="C24" s="186">
        <v>0.14957525972154773</v>
      </c>
      <c r="D24" s="186">
        <v>0.98367795041540473</v>
      </c>
    </row>
    <row r="25" spans="1:4" ht="21.75" customHeight="1" x14ac:dyDescent="0.25">
      <c r="A25" s="7" t="s">
        <v>5864</v>
      </c>
      <c r="B25" s="8" t="s">
        <v>5865</v>
      </c>
      <c r="C25" s="186">
        <v>2.1009240035161345</v>
      </c>
      <c r="D25" s="186">
        <v>11.231761077285059</v>
      </c>
    </row>
    <row r="26" spans="1:4" ht="21.75" customHeight="1" x14ac:dyDescent="0.25">
      <c r="A26" s="7" t="s">
        <v>5866</v>
      </c>
      <c r="B26" s="8" t="s">
        <v>5867</v>
      </c>
      <c r="C26" s="186">
        <v>0.66926432010861991</v>
      </c>
      <c r="D26" s="186">
        <v>25.272219664680932</v>
      </c>
    </row>
    <row r="27" spans="1:4" ht="27.75" customHeight="1" x14ac:dyDescent="0.25">
      <c r="A27" s="7" t="s">
        <v>5868</v>
      </c>
      <c r="B27" s="8" t="s">
        <v>5869</v>
      </c>
      <c r="C27" s="186">
        <v>0</v>
      </c>
      <c r="D27" s="186">
        <v>0.39106312774502477</v>
      </c>
    </row>
    <row r="28" spans="1:4" ht="27.75" customHeight="1" x14ac:dyDescent="0.25">
      <c r="A28" s="7" t="s">
        <v>5870</v>
      </c>
      <c r="B28" s="8" t="s">
        <v>5871</v>
      </c>
      <c r="C28" s="186">
        <v>7.4146734980507084E-2</v>
      </c>
      <c r="D28" s="186">
        <v>3.1425713405362385</v>
      </c>
    </row>
    <row r="29" spans="1:4" ht="27.75" customHeight="1" x14ac:dyDescent="0.25">
      <c r="A29" s="7" t="s">
        <v>5872</v>
      </c>
      <c r="B29" s="8" t="s">
        <v>5871</v>
      </c>
      <c r="C29" s="186">
        <v>7.6182850814843286E-2</v>
      </c>
      <c r="D29" s="186">
        <v>3.0850779702746758</v>
      </c>
    </row>
    <row r="30" spans="1:4" ht="27.75" customHeight="1" x14ac:dyDescent="0.25">
      <c r="A30" s="7" t="s">
        <v>5873</v>
      </c>
      <c r="B30" s="8" t="s">
        <v>5874</v>
      </c>
      <c r="C30" s="186">
        <v>1.411393304507921</v>
      </c>
      <c r="D30" s="186">
        <v>10.27298614601883</v>
      </c>
    </row>
    <row r="31" spans="1:4" ht="27.75" customHeight="1" x14ac:dyDescent="0.25">
      <c r="A31" s="7" t="s">
        <v>5875</v>
      </c>
      <c r="B31" s="8" t="s">
        <v>5876</v>
      </c>
      <c r="C31" s="186">
        <v>1.4952895767436196</v>
      </c>
      <c r="D31" s="186">
        <v>5.8233923238179101E-2</v>
      </c>
    </row>
    <row r="32" spans="1:4" ht="27.75" customHeight="1" x14ac:dyDescent="0.25">
      <c r="A32" s="7" t="s">
        <v>5877</v>
      </c>
      <c r="B32" s="8" t="s">
        <v>5878</v>
      </c>
      <c r="C32" s="186">
        <v>0.41235738287969376</v>
      </c>
      <c r="D32" s="186">
        <v>10.797706615192794</v>
      </c>
    </row>
    <row r="33" spans="1:4" ht="27.75" customHeight="1" x14ac:dyDescent="0.25">
      <c r="A33" s="7" t="s">
        <v>933</v>
      </c>
      <c r="B33" s="8" t="s">
        <v>5879</v>
      </c>
      <c r="C33" s="186">
        <v>1.4544347731356133</v>
      </c>
      <c r="D33" s="186">
        <v>9.3261385979455369</v>
      </c>
    </row>
    <row r="34" spans="1:4" ht="27.75" customHeight="1" x14ac:dyDescent="0.25">
      <c r="A34" s="7" t="s">
        <v>5880</v>
      </c>
      <c r="B34" s="8" t="s">
        <v>5881</v>
      </c>
      <c r="C34" s="186">
        <v>0.25998940634285744</v>
      </c>
      <c r="D34" s="186">
        <v>25.331298720439385</v>
      </c>
    </row>
    <row r="35" spans="1:4" ht="27.75" customHeight="1" x14ac:dyDescent="0.25">
      <c r="A35" s="7" t="s">
        <v>5882</v>
      </c>
      <c r="B35" s="8" t="s">
        <v>5883</v>
      </c>
      <c r="C35" s="186">
        <v>0.16193196343974112</v>
      </c>
      <c r="D35" s="186">
        <v>2.1267051874114398E-2</v>
      </c>
    </row>
    <row r="36" spans="1:4" ht="27.75" customHeight="1" x14ac:dyDescent="0.25">
      <c r="A36" s="7" t="s">
        <v>5884</v>
      </c>
      <c r="B36" s="8" t="s">
        <v>5883</v>
      </c>
      <c r="C36" s="186">
        <v>0.14803965555423904</v>
      </c>
      <c r="D36" s="186">
        <v>-6.8165570289105318E-2</v>
      </c>
    </row>
    <row r="37" spans="1:4" ht="27.75" customHeight="1" x14ac:dyDescent="0.25">
      <c r="A37" s="7" t="s">
        <v>5885</v>
      </c>
      <c r="B37" s="8" t="s">
        <v>5886</v>
      </c>
      <c r="C37" s="186">
        <v>3.8664061587108005</v>
      </c>
      <c r="D37" s="186">
        <v>7.0805760043962671</v>
      </c>
    </row>
    <row r="38" spans="1:4" ht="27.75" customHeight="1" x14ac:dyDescent="0.25">
      <c r="A38" s="7" t="s">
        <v>5887</v>
      </c>
      <c r="B38" s="8" t="s">
        <v>5888</v>
      </c>
      <c r="C38" s="186">
        <v>0.71292483257045114</v>
      </c>
      <c r="D38" s="186">
        <v>1.9978849793635889</v>
      </c>
    </row>
    <row r="39" spans="1:4" ht="27.75" customHeight="1" x14ac:dyDescent="0.25">
      <c r="A39" s="7" t="s">
        <v>5889</v>
      </c>
      <c r="B39" s="8" t="s">
        <v>5890</v>
      </c>
      <c r="C39" s="186">
        <v>2.2099013294666503</v>
      </c>
      <c r="D39" s="186">
        <v>6.1007091287331123</v>
      </c>
    </row>
    <row r="40" spans="1:4" ht="27.75" customHeight="1" x14ac:dyDescent="0.25">
      <c r="A40" s="7" t="s">
        <v>5891</v>
      </c>
      <c r="B40" s="8" t="s">
        <v>5890</v>
      </c>
      <c r="C40" s="186">
        <v>0.15764487713043723</v>
      </c>
      <c r="D40" s="186">
        <v>2.0271074654305195</v>
      </c>
    </row>
    <row r="41" spans="1:4" ht="27.75" customHeight="1" x14ac:dyDescent="0.25">
      <c r="A41" s="7" t="s">
        <v>5892</v>
      </c>
      <c r="B41" s="8" t="s">
        <v>5893</v>
      </c>
      <c r="C41" s="186">
        <v>0.85683809603480154</v>
      </c>
      <c r="D41" s="186">
        <v>17.927097564693767</v>
      </c>
    </row>
    <row r="42" spans="1:4" ht="27.75" customHeight="1" x14ac:dyDescent="0.25">
      <c r="A42" s="7" t="s">
        <v>5894</v>
      </c>
      <c r="B42" s="8" t="s">
        <v>5893</v>
      </c>
      <c r="C42" s="186">
        <v>0.55224201055353239</v>
      </c>
      <c r="D42" s="186">
        <v>8.8514327656734562</v>
      </c>
    </row>
    <row r="43" spans="1:4" ht="27.75" customHeight="1" x14ac:dyDescent="0.25">
      <c r="A43" s="7" t="s">
        <v>5895</v>
      </c>
      <c r="B43" s="8" t="s">
        <v>5896</v>
      </c>
      <c r="C43" s="186">
        <v>0.10234527852616311</v>
      </c>
      <c r="D43" s="186">
        <v>3.6535320588073041</v>
      </c>
    </row>
    <row r="44" spans="1:4" ht="27.75" customHeight="1" x14ac:dyDescent="0.25">
      <c r="A44" s="7" t="s">
        <v>5897</v>
      </c>
      <c r="B44" s="8" t="s">
        <v>5896</v>
      </c>
      <c r="C44" s="186">
        <v>0.10235161881669944</v>
      </c>
      <c r="D44" s="186">
        <v>3.6576121426659514</v>
      </c>
    </row>
    <row r="45" spans="1:4" ht="27.75" customHeight="1" x14ac:dyDescent="0.25">
      <c r="A45" s="7" t="s">
        <v>5898</v>
      </c>
      <c r="B45" s="8" t="s">
        <v>5899</v>
      </c>
      <c r="C45" s="186">
        <v>2.2168454796282355</v>
      </c>
      <c r="D45" s="186">
        <v>4.8792460062164302</v>
      </c>
    </row>
    <row r="46" spans="1:4" ht="27.75" customHeight="1" x14ac:dyDescent="0.25">
      <c r="A46" s="7" t="s">
        <v>5900</v>
      </c>
      <c r="B46" s="8" t="s">
        <v>5901</v>
      </c>
      <c r="C46" s="186">
        <v>0.82768532898212643</v>
      </c>
      <c r="D46" s="186">
        <v>3.0915025954432398</v>
      </c>
    </row>
    <row r="47" spans="1:4" ht="27.75" customHeight="1" x14ac:dyDescent="0.25">
      <c r="A47" s="7" t="s">
        <v>5902</v>
      </c>
      <c r="B47" s="8" t="s">
        <v>5903</v>
      </c>
      <c r="C47" s="186">
        <v>1.2526040943674852</v>
      </c>
      <c r="D47" s="186">
        <v>26.142363053055199</v>
      </c>
    </row>
    <row r="48" spans="1:4" ht="27.75" customHeight="1" x14ac:dyDescent="0.25">
      <c r="A48" s="7" t="s">
        <v>5904</v>
      </c>
      <c r="B48" s="8" t="s">
        <v>5903</v>
      </c>
      <c r="C48" s="186">
        <v>0.28179754806599089</v>
      </c>
      <c r="D48" s="186">
        <v>14.797783047953244</v>
      </c>
    </row>
    <row r="49" spans="1:4" ht="27.75" customHeight="1" x14ac:dyDescent="0.25">
      <c r="A49" s="7" t="s">
        <v>5905</v>
      </c>
      <c r="B49" s="8" t="s">
        <v>5906</v>
      </c>
      <c r="C49" s="186">
        <v>2.4352213023998299</v>
      </c>
      <c r="D49" s="186">
        <v>4.2375892725658275</v>
      </c>
    </row>
    <row r="50" spans="1:4" ht="27.75" customHeight="1" x14ac:dyDescent="0.25">
      <c r="A50" s="7" t="s">
        <v>5907</v>
      </c>
      <c r="B50" s="8" t="s">
        <v>5906</v>
      </c>
      <c r="C50" s="186">
        <v>1.6768645515325729E-2</v>
      </c>
      <c r="D50" s="186">
        <v>2.2689674633798078</v>
      </c>
    </row>
    <row r="51" spans="1:4" ht="27.75" customHeight="1" x14ac:dyDescent="0.25">
      <c r="A51" s="7" t="s">
        <v>5908</v>
      </c>
      <c r="B51" s="8" t="s">
        <v>5909</v>
      </c>
      <c r="C51" s="186">
        <v>2.8611542057677823</v>
      </c>
      <c r="D51" s="186">
        <v>15.438535574879708</v>
      </c>
    </row>
    <row r="52" spans="1:4" ht="27.75" customHeight="1" x14ac:dyDescent="0.25">
      <c r="A52" s="7" t="s">
        <v>5910</v>
      </c>
      <c r="B52" s="8" t="s">
        <v>5911</v>
      </c>
      <c r="C52" s="186">
        <v>2.0837115740161094</v>
      </c>
      <c r="D52" s="186">
        <v>11.868780908379275</v>
      </c>
    </row>
    <row r="53" spans="1:4" ht="27.75" customHeight="1" x14ac:dyDescent="0.25">
      <c r="A53" s="7" t="s">
        <v>5912</v>
      </c>
      <c r="B53" s="8" t="s">
        <v>5913</v>
      </c>
      <c r="C53" s="186">
        <v>0.4167465977834835</v>
      </c>
      <c r="D53" s="186">
        <v>6.3716937159727998</v>
      </c>
    </row>
    <row r="54" spans="1:4" ht="27.75" customHeight="1" x14ac:dyDescent="0.25">
      <c r="A54" s="7" t="s">
        <v>5914</v>
      </c>
      <c r="B54" s="8" t="s">
        <v>5915</v>
      </c>
      <c r="C54" s="186">
        <v>4.428075959386133</v>
      </c>
      <c r="D54" s="186">
        <v>2.339619107647712</v>
      </c>
    </row>
    <row r="55" spans="1:4" ht="27.75" customHeight="1" x14ac:dyDescent="0.25">
      <c r="A55" s="7" t="s">
        <v>5916</v>
      </c>
      <c r="B55" s="8" t="s">
        <v>5917</v>
      </c>
      <c r="C55" s="186">
        <v>10.475987808510357</v>
      </c>
      <c r="D55" s="186">
        <v>15.836621564163305</v>
      </c>
    </row>
    <row r="56" spans="1:4" ht="27.75" customHeight="1" x14ac:dyDescent="0.25">
      <c r="A56" s="7" t="s">
        <v>1015</v>
      </c>
      <c r="B56" s="8" t="s">
        <v>5918</v>
      </c>
      <c r="C56" s="186">
        <v>3.3902868066960656</v>
      </c>
      <c r="D56" s="186">
        <v>43.773227792095639</v>
      </c>
    </row>
    <row r="57" spans="1:4" ht="27.75" customHeight="1" x14ac:dyDescent="0.25">
      <c r="A57" s="7" t="s">
        <v>5919</v>
      </c>
      <c r="B57" s="8" t="s">
        <v>5920</v>
      </c>
      <c r="C57" s="186">
        <v>2.6495132176834795</v>
      </c>
      <c r="D57" s="186">
        <v>7.5864226516368358</v>
      </c>
    </row>
    <row r="58" spans="1:4" ht="27.75" customHeight="1" x14ac:dyDescent="0.25">
      <c r="A58" s="7" t="s">
        <v>5921</v>
      </c>
      <c r="B58" s="8" t="s">
        <v>5922</v>
      </c>
      <c r="C58" s="186">
        <v>1.1766291991208047</v>
      </c>
      <c r="D58" s="186">
        <v>9.2529127247863929</v>
      </c>
    </row>
    <row r="59" spans="1:4" ht="27.75" customHeight="1" x14ac:dyDescent="0.25">
      <c r="A59" s="7" t="s">
        <v>5923</v>
      </c>
      <c r="B59" s="8" t="s">
        <v>5924</v>
      </c>
      <c r="C59" s="186">
        <v>1.3989609917865988</v>
      </c>
      <c r="D59" s="186">
        <v>4.2052755328423395</v>
      </c>
    </row>
    <row r="60" spans="1:4" ht="27.75" customHeight="1" x14ac:dyDescent="0.25">
      <c r="A60" s="7" t="s">
        <v>5925</v>
      </c>
      <c r="B60" s="8" t="s">
        <v>5926</v>
      </c>
      <c r="C60" s="186">
        <v>9.3745971845785786E-2</v>
      </c>
      <c r="D60" s="186">
        <v>3.2883795725610714</v>
      </c>
    </row>
    <row r="61" spans="1:4" ht="27.75" customHeight="1" x14ac:dyDescent="0.25">
      <c r="A61" s="7" t="s">
        <v>5927</v>
      </c>
      <c r="B61" s="8" t="s">
        <v>5928</v>
      </c>
      <c r="C61" s="186">
        <v>3.1129206280567487</v>
      </c>
      <c r="D61" s="186">
        <v>37.082697384227586</v>
      </c>
    </row>
    <row r="62" spans="1:4" ht="27.75" customHeight="1" x14ac:dyDescent="0.25">
      <c r="A62" s="7" t="s">
        <v>5929</v>
      </c>
      <c r="B62" s="8" t="s">
        <v>5930</v>
      </c>
      <c r="C62" s="186">
        <v>0.44743330027181938</v>
      </c>
      <c r="D62" s="186">
        <v>18.508943477021511</v>
      </c>
    </row>
    <row r="63" spans="1:4" ht="27.75" customHeight="1" x14ac:dyDescent="0.25">
      <c r="A63" s="7" t="s">
        <v>5931</v>
      </c>
      <c r="B63" s="8" t="s">
        <v>5932</v>
      </c>
      <c r="C63" s="186">
        <v>5.0639341423833382E-2</v>
      </c>
      <c r="D63" s="186">
        <v>0.17154611064329403</v>
      </c>
    </row>
    <row r="64" spans="1:4" ht="27.75" customHeight="1" x14ac:dyDescent="0.25">
      <c r="A64" s="7" t="s">
        <v>1025</v>
      </c>
      <c r="B64" s="8" t="s">
        <v>5933</v>
      </c>
      <c r="C64" s="186">
        <v>5.6294891397462524E-3</v>
      </c>
      <c r="D64" s="186">
        <v>0.11512541692993336</v>
      </c>
    </row>
    <row r="65" spans="1:4" ht="27.75" customHeight="1" x14ac:dyDescent="0.25">
      <c r="A65" s="7" t="s">
        <v>5934</v>
      </c>
      <c r="B65" s="8" t="s">
        <v>5935</v>
      </c>
      <c r="C65" s="186">
        <v>-1.323127681464014</v>
      </c>
      <c r="D65" s="186">
        <v>23.070191037983079</v>
      </c>
    </row>
    <row r="66" spans="1:4" ht="27.75" customHeight="1" x14ac:dyDescent="0.25">
      <c r="A66" s="7" t="s">
        <v>5936</v>
      </c>
      <c r="B66" s="8" t="s">
        <v>5937</v>
      </c>
      <c r="C66" s="186">
        <v>2.108524962951094</v>
      </c>
      <c r="D66" s="186">
        <v>0.3082022092700808</v>
      </c>
    </row>
    <row r="67" spans="1:4" ht="27.75" customHeight="1" x14ac:dyDescent="0.25">
      <c r="A67" s="7" t="s">
        <v>5938</v>
      </c>
      <c r="B67" s="8" t="s">
        <v>5937</v>
      </c>
      <c r="C67" s="186">
        <v>3.297801313689944</v>
      </c>
      <c r="D67" s="186">
        <v>0</v>
      </c>
    </row>
    <row r="68" spans="1:4" ht="27.75" customHeight="1" x14ac:dyDescent="0.25">
      <c r="A68" s="7" t="s">
        <v>5939</v>
      </c>
      <c r="B68" s="8" t="s">
        <v>5940</v>
      </c>
      <c r="C68" s="186">
        <v>0.36765068962257585</v>
      </c>
      <c r="D68" s="186">
        <v>2.7617249109814126</v>
      </c>
    </row>
    <row r="69" spans="1:4" ht="27.75" customHeight="1" x14ac:dyDescent="0.25">
      <c r="A69" s="7" t="s">
        <v>5941</v>
      </c>
      <c r="B69" s="8" t="s">
        <v>5942</v>
      </c>
      <c r="C69" s="186">
        <v>0.31397103407087124</v>
      </c>
      <c r="D69" s="186">
        <v>17.155289009216581</v>
      </c>
    </row>
    <row r="70" spans="1:4" ht="27.75" customHeight="1" x14ac:dyDescent="0.25">
      <c r="A70" s="7" t="s">
        <v>5943</v>
      </c>
      <c r="B70" s="8" t="s">
        <v>5944</v>
      </c>
      <c r="C70" s="186">
        <v>2.6628893337153743</v>
      </c>
      <c r="D70" s="186">
        <v>35.882810810351188</v>
      </c>
    </row>
    <row r="71" spans="1:4" ht="27.75" customHeight="1" x14ac:dyDescent="0.25">
      <c r="A71" s="7" t="s">
        <v>5945</v>
      </c>
      <c r="B71" s="8" t="s">
        <v>5944</v>
      </c>
      <c r="C71" s="186">
        <v>0.38893630857452055</v>
      </c>
      <c r="D71" s="186">
        <v>11.544141706492315</v>
      </c>
    </row>
    <row r="72" spans="1:4" ht="27.75" customHeight="1" x14ac:dyDescent="0.25">
      <c r="A72" s="7" t="s">
        <v>5946</v>
      </c>
      <c r="B72" s="8" t="s">
        <v>5947</v>
      </c>
      <c r="C72" s="186">
        <v>1.353491769738763</v>
      </c>
      <c r="D72" s="186">
        <v>-0.4593103096610664</v>
      </c>
    </row>
    <row r="73" spans="1:4" ht="27.75" customHeight="1" x14ac:dyDescent="0.25">
      <c r="A73" s="7" t="s">
        <v>5948</v>
      </c>
      <c r="B73" s="8" t="s">
        <v>5949</v>
      </c>
      <c r="C73" s="186">
        <v>0.97900709440100775</v>
      </c>
      <c r="D73" s="186">
        <v>9.0852725686995797</v>
      </c>
    </row>
    <row r="74" spans="1:4" ht="27.75" customHeight="1" x14ac:dyDescent="0.25">
      <c r="A74" s="7" t="s">
        <v>5950</v>
      </c>
      <c r="B74" s="8" t="s">
        <v>5951</v>
      </c>
      <c r="C74" s="186">
        <v>2.6988531678476466</v>
      </c>
      <c r="D74" s="186">
        <v>20.756112815000719</v>
      </c>
    </row>
    <row r="75" spans="1:4" ht="27.75" customHeight="1" x14ac:dyDescent="0.25">
      <c r="A75" s="7" t="s">
        <v>5952</v>
      </c>
      <c r="B75" s="8" t="s">
        <v>5951</v>
      </c>
      <c r="C75" s="186">
        <v>3.2992262303382688E-2</v>
      </c>
      <c r="D75" s="186">
        <v>14.71829201766684</v>
      </c>
    </row>
    <row r="76" spans="1:4" ht="27.75" customHeight="1" x14ac:dyDescent="0.25">
      <c r="A76" s="7" t="s">
        <v>5953</v>
      </c>
      <c r="B76" s="8" t="s">
        <v>5954</v>
      </c>
      <c r="C76" s="186">
        <v>3.4428750597101496</v>
      </c>
      <c r="D76" s="186">
        <v>0.5982702874480248</v>
      </c>
    </row>
    <row r="77" spans="1:4" ht="27.75" customHeight="1" x14ac:dyDescent="0.25">
      <c r="A77" s="7" t="s">
        <v>5955</v>
      </c>
      <c r="B77" s="8" t="s">
        <v>5956</v>
      </c>
      <c r="C77" s="186">
        <v>1.6705163573158492</v>
      </c>
      <c r="D77" s="186">
        <v>10.970972617027105</v>
      </c>
    </row>
    <row r="78" spans="1:4" ht="27.75" customHeight="1" x14ac:dyDescent="0.25">
      <c r="A78" s="7" t="s">
        <v>5957</v>
      </c>
      <c r="B78" s="8" t="s">
        <v>5956</v>
      </c>
      <c r="C78" s="186">
        <v>0.60391240251023148</v>
      </c>
      <c r="D78" s="186">
        <v>2.1101688805054257</v>
      </c>
    </row>
    <row r="79" spans="1:4" ht="27.75" customHeight="1" x14ac:dyDescent="0.25">
      <c r="A79" s="7" t="s">
        <v>5958</v>
      </c>
      <c r="B79" s="8" t="s">
        <v>5959</v>
      </c>
      <c r="C79" s="186">
        <v>6.6256575791620961E-2</v>
      </c>
      <c r="D79" s="186">
        <v>-6.1303033649924252</v>
      </c>
    </row>
    <row r="80" spans="1:4" ht="27.75" customHeight="1" x14ac:dyDescent="0.25">
      <c r="A80" s="7" t="s">
        <v>5960</v>
      </c>
      <c r="B80" s="8" t="s">
        <v>5961</v>
      </c>
      <c r="C80" s="186">
        <v>4.4145455874104716E-3</v>
      </c>
      <c r="D80" s="186">
        <v>-1.0434348670550269</v>
      </c>
    </row>
    <row r="81" spans="1:4" ht="27.75" customHeight="1" x14ac:dyDescent="0.25">
      <c r="A81" s="7" t="s">
        <v>5962</v>
      </c>
      <c r="B81" s="8" t="s">
        <v>5963</v>
      </c>
      <c r="C81" s="186">
        <v>-5.7256767049918E-2</v>
      </c>
      <c r="D81" s="186">
        <v>24.670658620138262</v>
      </c>
    </row>
    <row r="82" spans="1:4" ht="27.75" customHeight="1" x14ac:dyDescent="0.25">
      <c r="A82" s="7" t="s">
        <v>5964</v>
      </c>
      <c r="B82" s="8" t="s">
        <v>5965</v>
      </c>
      <c r="C82" s="186">
        <v>2.480114400698521</v>
      </c>
      <c r="D82" s="186">
        <v>23.705973909101779</v>
      </c>
    </row>
    <row r="83" spans="1:4" ht="27.75" customHeight="1" x14ac:dyDescent="0.25">
      <c r="A83" s="7" t="s">
        <v>5966</v>
      </c>
      <c r="B83" s="8" t="s">
        <v>5967</v>
      </c>
      <c r="C83" s="186">
        <v>2.5593642453127554</v>
      </c>
      <c r="D83" s="186">
        <v>8.1959468016651407</v>
      </c>
    </row>
    <row r="84" spans="1:4" ht="27.75" customHeight="1" x14ac:dyDescent="0.25">
      <c r="A84" s="7" t="s">
        <v>5968</v>
      </c>
      <c r="B84" s="8" t="s">
        <v>5969</v>
      </c>
      <c r="C84" s="186">
        <v>2.2841389190428489</v>
      </c>
      <c r="D84" s="186">
        <v>11.376783602646714</v>
      </c>
    </row>
    <row r="85" spans="1:4" ht="27.75" customHeight="1" x14ac:dyDescent="0.25">
      <c r="A85" s="7" t="s">
        <v>5970</v>
      </c>
      <c r="B85" s="8" t="s">
        <v>5971</v>
      </c>
      <c r="C85" s="186">
        <v>2.783315572009073</v>
      </c>
      <c r="D85" s="186">
        <v>12.377962617426167</v>
      </c>
    </row>
    <row r="86" spans="1:4" ht="27.75" customHeight="1" x14ac:dyDescent="0.25">
      <c r="A86" s="7" t="s">
        <v>5972</v>
      </c>
      <c r="B86" s="8" t="s">
        <v>5971</v>
      </c>
      <c r="C86" s="186">
        <v>0.24593077903535779</v>
      </c>
      <c r="D86" s="186">
        <v>2.3275191171338143</v>
      </c>
    </row>
    <row r="87" spans="1:4" ht="27.75" customHeight="1" x14ac:dyDescent="0.25">
      <c r="A87" s="7" t="s">
        <v>5973</v>
      </c>
      <c r="B87" s="8" t="s">
        <v>5974</v>
      </c>
      <c r="C87" s="186">
        <v>1.4113651339424484</v>
      </c>
      <c r="D87" s="186">
        <v>30.130276860747387</v>
      </c>
    </row>
    <row r="88" spans="1:4" ht="27.75" customHeight="1" x14ac:dyDescent="0.25">
      <c r="A88" s="7" t="s">
        <v>5975</v>
      </c>
      <c r="B88" s="8" t="s">
        <v>5976</v>
      </c>
      <c r="C88" s="186">
        <v>0.75410855136295152</v>
      </c>
      <c r="D88" s="186">
        <v>49.205468426484444</v>
      </c>
    </row>
    <row r="89" spans="1:4" ht="27.75" customHeight="1" x14ac:dyDescent="0.25">
      <c r="A89" s="7" t="s">
        <v>5977</v>
      </c>
      <c r="B89" s="8" t="s">
        <v>5976</v>
      </c>
      <c r="C89" s="186">
        <v>9.4753855517777014E-2</v>
      </c>
      <c r="D89" s="186">
        <v>4.7889574033363633</v>
      </c>
    </row>
    <row r="90" spans="1:4" ht="27.75" customHeight="1" x14ac:dyDescent="0.25">
      <c r="A90" s="7" t="s">
        <v>5978</v>
      </c>
      <c r="B90" s="8" t="s">
        <v>5979</v>
      </c>
      <c r="C90" s="186">
        <v>1.0707599456744952</v>
      </c>
      <c r="D90" s="186">
        <v>14.159734705647427</v>
      </c>
    </row>
    <row r="91" spans="1:4" ht="27.75" customHeight="1" x14ac:dyDescent="0.25">
      <c r="A91" s="7" t="s">
        <v>5980</v>
      </c>
      <c r="B91" s="8" t="s">
        <v>5981</v>
      </c>
      <c r="C91" s="186">
        <v>0.23714535139545595</v>
      </c>
      <c r="D91" s="186">
        <v>29.62791177580867</v>
      </c>
    </row>
    <row r="92" spans="1:4" ht="27.75" customHeight="1" x14ac:dyDescent="0.25">
      <c r="A92" s="7" t="s">
        <v>1082</v>
      </c>
      <c r="B92" s="8" t="s">
        <v>5982</v>
      </c>
      <c r="C92" s="186">
        <v>-0.10657623253443105</v>
      </c>
      <c r="D92" s="186">
        <v>25.284916245239398</v>
      </c>
    </row>
    <row r="93" spans="1:4" ht="27.75" customHeight="1" x14ac:dyDescent="0.25">
      <c r="A93" s="7" t="s">
        <v>5983</v>
      </c>
      <c r="B93" s="8" t="s">
        <v>5984</v>
      </c>
      <c r="C93" s="186">
        <v>1.7829127956284161</v>
      </c>
      <c r="D93" s="186">
        <v>5.0930450060248047</v>
      </c>
    </row>
    <row r="94" spans="1:4" ht="27.75" customHeight="1" x14ac:dyDescent="0.25">
      <c r="A94" s="7" t="s">
        <v>5985</v>
      </c>
      <c r="B94" s="8" t="s">
        <v>5986</v>
      </c>
      <c r="C94" s="186">
        <v>7.5320964112871203E-2</v>
      </c>
      <c r="D94" s="186">
        <v>3.0155269467350423</v>
      </c>
    </row>
    <row r="95" spans="1:4" ht="27.75" customHeight="1" x14ac:dyDescent="0.25">
      <c r="A95" s="7" t="s">
        <v>5987</v>
      </c>
      <c r="B95" s="8" t="s">
        <v>5988</v>
      </c>
      <c r="C95" s="186">
        <v>4.3909346977888931E-2</v>
      </c>
      <c r="D95" s="186">
        <v>14.533792473454417</v>
      </c>
    </row>
    <row r="96" spans="1:4" ht="27.75" customHeight="1" x14ac:dyDescent="0.25">
      <c r="A96" s="7" t="s">
        <v>5989</v>
      </c>
      <c r="B96" s="8" t="s">
        <v>5990</v>
      </c>
      <c r="C96" s="186">
        <v>0</v>
      </c>
      <c r="D96" s="186">
        <v>-6.141167732737455</v>
      </c>
    </row>
    <row r="97" spans="1:4" ht="27.75" customHeight="1" x14ac:dyDescent="0.25">
      <c r="A97" s="7" t="s">
        <v>5991</v>
      </c>
      <c r="B97" s="8" t="s">
        <v>5992</v>
      </c>
      <c r="C97" s="186">
        <v>2.4063697534382804</v>
      </c>
      <c r="D97" s="186">
        <v>-1.0385745558367814</v>
      </c>
    </row>
    <row r="98" spans="1:4" ht="27.75" customHeight="1" x14ac:dyDescent="0.25">
      <c r="A98" s="7" t="s">
        <v>5993</v>
      </c>
      <c r="B98" s="8" t="s">
        <v>5994</v>
      </c>
      <c r="C98" s="186">
        <v>0.84102975326779283</v>
      </c>
      <c r="D98" s="186">
        <v>8.1739618527102458</v>
      </c>
    </row>
    <row r="99" spans="1:4" ht="27.75" customHeight="1" x14ac:dyDescent="0.25">
      <c r="A99" s="7" t="s">
        <v>5995</v>
      </c>
      <c r="B99" s="8" t="s">
        <v>5996</v>
      </c>
      <c r="C99" s="186">
        <v>0.33878982706517669</v>
      </c>
      <c r="D99" s="186">
        <v>-3.6265758785612681</v>
      </c>
    </row>
    <row r="100" spans="1:4" ht="27.75" customHeight="1" x14ac:dyDescent="0.25">
      <c r="A100" s="7" t="s">
        <v>2564</v>
      </c>
      <c r="B100" s="8" t="s">
        <v>5997</v>
      </c>
      <c r="C100" s="186">
        <v>0.94988258471977982</v>
      </c>
      <c r="D100" s="186">
        <v>4.2612796804583422E-2</v>
      </c>
    </row>
    <row r="101" spans="1:4" ht="27.75" customHeight="1" x14ac:dyDescent="0.25">
      <c r="A101" s="7" t="s">
        <v>5998</v>
      </c>
      <c r="B101" s="8" t="s">
        <v>5999</v>
      </c>
      <c r="C101" s="186">
        <v>2.6147251620118004</v>
      </c>
      <c r="D101" s="186">
        <v>8.8429059181644334</v>
      </c>
    </row>
    <row r="102" spans="1:4" ht="27.75" customHeight="1" x14ac:dyDescent="0.25">
      <c r="A102" s="7" t="s">
        <v>6000</v>
      </c>
      <c r="B102" s="8" t="s">
        <v>6001</v>
      </c>
      <c r="C102" s="186">
        <v>0.35672208578419018</v>
      </c>
      <c r="D102" s="186">
        <v>9.4754142270332871</v>
      </c>
    </row>
    <row r="103" spans="1:4" ht="27.75" customHeight="1" x14ac:dyDescent="0.25">
      <c r="A103" s="7" t="s">
        <v>6002</v>
      </c>
      <c r="B103" s="8" t="s">
        <v>6003</v>
      </c>
      <c r="C103" s="186">
        <v>2.6000444605265729</v>
      </c>
      <c r="D103" s="186">
        <v>10.175523867678482</v>
      </c>
    </row>
    <row r="104" spans="1:4" ht="27.75" customHeight="1" x14ac:dyDescent="0.25">
      <c r="A104" s="7" t="s">
        <v>6004</v>
      </c>
      <c r="B104" s="8" t="s">
        <v>6005</v>
      </c>
      <c r="C104" s="186">
        <v>0.56286173491516855</v>
      </c>
      <c r="D104" s="186">
        <v>27.662150065507916</v>
      </c>
    </row>
    <row r="105" spans="1:4" ht="27.75" customHeight="1" x14ac:dyDescent="0.25">
      <c r="A105" s="7" t="s">
        <v>6006</v>
      </c>
      <c r="B105" s="8" t="s">
        <v>6007</v>
      </c>
      <c r="C105" s="186">
        <v>8.5191381182202638E-2</v>
      </c>
      <c r="D105" s="186">
        <v>13.177484173829455</v>
      </c>
    </row>
    <row r="106" spans="1:4" ht="27.75" customHeight="1" x14ac:dyDescent="0.25">
      <c r="A106" s="7" t="s">
        <v>6008</v>
      </c>
      <c r="B106" s="8" t="s">
        <v>6009</v>
      </c>
      <c r="C106" s="186">
        <v>3.5784770430096861E-2</v>
      </c>
      <c r="D106" s="186">
        <v>5.8238112463872396</v>
      </c>
    </row>
    <row r="107" spans="1:4" ht="27.75" customHeight="1" x14ac:dyDescent="0.25">
      <c r="A107" s="7" t="s">
        <v>6010</v>
      </c>
      <c r="B107" s="8" t="s">
        <v>6011</v>
      </c>
      <c r="C107" s="186">
        <v>1.8727871122900948</v>
      </c>
      <c r="D107" s="186">
        <v>10.354275671445265</v>
      </c>
    </row>
    <row r="108" spans="1:4" ht="27.75" customHeight="1" x14ac:dyDescent="0.25">
      <c r="A108" s="7" t="s">
        <v>6012</v>
      </c>
      <c r="B108" s="8" t="s">
        <v>6013</v>
      </c>
      <c r="C108" s="186">
        <v>0.62282411836141283</v>
      </c>
      <c r="D108" s="186">
        <v>5.9847965911065089</v>
      </c>
    </row>
    <row r="109" spans="1:4" ht="27.75" customHeight="1" x14ac:dyDescent="0.25">
      <c r="A109" s="7" t="s">
        <v>1772</v>
      </c>
      <c r="B109" s="8" t="s">
        <v>6014</v>
      </c>
      <c r="C109" s="186">
        <v>3.7985919689070016E-2</v>
      </c>
      <c r="D109" s="186">
        <v>3.5411853192678104</v>
      </c>
    </row>
    <row r="110" spans="1:4" ht="27.75" customHeight="1" x14ac:dyDescent="0.25">
      <c r="A110" s="7" t="s">
        <v>6015</v>
      </c>
      <c r="B110" s="8" t="s">
        <v>6014</v>
      </c>
      <c r="C110" s="186">
        <v>3.7970953049401152E-2</v>
      </c>
      <c r="D110" s="186">
        <v>3.6482317487678553</v>
      </c>
    </row>
    <row r="111" spans="1:4" ht="27.75" customHeight="1" x14ac:dyDescent="0.25">
      <c r="A111" s="7" t="s">
        <v>1790</v>
      </c>
      <c r="B111" s="8" t="s">
        <v>6016</v>
      </c>
      <c r="C111" s="186">
        <v>4.7301846723556591E-2</v>
      </c>
      <c r="D111" s="186">
        <v>27.149567262817765</v>
      </c>
    </row>
    <row r="112" spans="1:4" ht="27.75" customHeight="1" x14ac:dyDescent="0.25">
      <c r="A112" s="7" t="s">
        <v>6017</v>
      </c>
      <c r="B112" s="8" t="s">
        <v>6018</v>
      </c>
      <c r="C112" s="186">
        <v>2.6553748266550485</v>
      </c>
      <c r="D112" s="186">
        <v>6.4348923341240594E-2</v>
      </c>
    </row>
    <row r="113" spans="1:4" ht="27.75" customHeight="1" x14ac:dyDescent="0.25">
      <c r="A113" s="7" t="s">
        <v>6019</v>
      </c>
      <c r="B113" s="8" t="s">
        <v>6018</v>
      </c>
      <c r="C113" s="186">
        <v>3.4309809256308506</v>
      </c>
      <c r="D113" s="186">
        <v>0.14683116187329015</v>
      </c>
    </row>
    <row r="114" spans="1:4" ht="27.75" customHeight="1" x14ac:dyDescent="0.25">
      <c r="A114" s="7" t="s">
        <v>6020</v>
      </c>
      <c r="B114" s="8" t="s">
        <v>6021</v>
      </c>
      <c r="C114" s="186">
        <v>0.13813253634560574</v>
      </c>
      <c r="D114" s="186">
        <v>17.378533174561685</v>
      </c>
    </row>
    <row r="115" spans="1:4" ht="27.75" customHeight="1" x14ac:dyDescent="0.25">
      <c r="A115" s="7" t="s">
        <v>6022</v>
      </c>
      <c r="B115" s="8" t="s">
        <v>6023</v>
      </c>
      <c r="C115" s="186">
        <v>0.81898087594389346</v>
      </c>
      <c r="D115" s="186">
        <v>9.1264326596583896</v>
      </c>
    </row>
    <row r="116" spans="1:4" ht="27.75" customHeight="1" x14ac:dyDescent="0.25">
      <c r="A116" s="7" t="s">
        <v>6024</v>
      </c>
      <c r="B116" s="8" t="s">
        <v>6025</v>
      </c>
      <c r="C116" s="186">
        <v>0.13092729743992776</v>
      </c>
      <c r="D116" s="186">
        <v>27.986126332634022</v>
      </c>
    </row>
    <row r="117" spans="1:4" ht="27.75" customHeight="1" x14ac:dyDescent="0.25">
      <c r="A117" s="7" t="s">
        <v>6026</v>
      </c>
      <c r="B117" s="8" t="s">
        <v>6027</v>
      </c>
      <c r="C117" s="186">
        <v>0.1194333517502025</v>
      </c>
      <c r="D117" s="186">
        <v>2.329232674543075E-2</v>
      </c>
    </row>
    <row r="118" spans="1:4" ht="27.75" customHeight="1" x14ac:dyDescent="0.25">
      <c r="A118" s="7" t="s">
        <v>6028</v>
      </c>
      <c r="B118" s="8" t="s">
        <v>6029</v>
      </c>
      <c r="C118" s="186">
        <v>-0.88780079555282987</v>
      </c>
      <c r="D118" s="186">
        <v>10.523072987983809</v>
      </c>
    </row>
    <row r="119" spans="1:4" ht="27.75" customHeight="1" x14ac:dyDescent="0.25">
      <c r="A119" s="7" t="s">
        <v>6030</v>
      </c>
      <c r="B119" s="8" t="s">
        <v>6031</v>
      </c>
      <c r="C119" s="186">
        <v>0.74946916023911614</v>
      </c>
      <c r="D119" s="186">
        <v>4.764607229802623</v>
      </c>
    </row>
    <row r="120" spans="1:4" ht="27.75" customHeight="1" x14ac:dyDescent="0.25">
      <c r="A120" s="7" t="s">
        <v>6032</v>
      </c>
      <c r="B120" s="8" t="s">
        <v>6033</v>
      </c>
      <c r="C120" s="186">
        <v>2.1863649726349701</v>
      </c>
      <c r="D120" s="186">
        <v>43.018940076282306</v>
      </c>
    </row>
    <row r="121" spans="1:4" ht="27.75" customHeight="1" x14ac:dyDescent="0.25">
      <c r="A121" s="7" t="s">
        <v>6034</v>
      </c>
      <c r="B121" s="8" t="s">
        <v>6035</v>
      </c>
      <c r="C121" s="186">
        <v>0.88989926076587911</v>
      </c>
      <c r="D121" s="186">
        <v>19.993228135879406</v>
      </c>
    </row>
    <row r="122" spans="1:4" ht="27.75" customHeight="1" x14ac:dyDescent="0.25">
      <c r="A122" s="7" t="s">
        <v>1835</v>
      </c>
      <c r="B122" s="8" t="s">
        <v>6036</v>
      </c>
      <c r="C122" s="186">
        <v>5.8894523934927223</v>
      </c>
      <c r="D122" s="186">
        <v>2.8247083675910578</v>
      </c>
    </row>
    <row r="123" spans="1:4" ht="27.75" customHeight="1" x14ac:dyDescent="0.25">
      <c r="A123" s="7" t="s">
        <v>6037</v>
      </c>
      <c r="B123" s="8" t="s">
        <v>6038</v>
      </c>
      <c r="C123" s="186">
        <v>2.3680696266832308</v>
      </c>
      <c r="D123" s="186">
        <v>11.277062808579812</v>
      </c>
    </row>
    <row r="124" spans="1:4" ht="27.75" customHeight="1" x14ac:dyDescent="0.25">
      <c r="A124" s="7" t="s">
        <v>6039</v>
      </c>
      <c r="B124" s="8" t="s">
        <v>6040</v>
      </c>
      <c r="C124" s="186">
        <v>0.59661496702677819</v>
      </c>
      <c r="D124" s="186">
        <v>14.18049131420198</v>
      </c>
    </row>
    <row r="125" spans="1:4" ht="27.75" customHeight="1" x14ac:dyDescent="0.25">
      <c r="A125" s="7" t="s">
        <v>6041</v>
      </c>
      <c r="B125" s="8" t="s">
        <v>6042</v>
      </c>
      <c r="C125" s="186">
        <v>-0.58047435751772869</v>
      </c>
      <c r="D125" s="186">
        <v>22.607812101592451</v>
      </c>
    </row>
    <row r="126" spans="1:4" ht="27.75" customHeight="1" x14ac:dyDescent="0.25">
      <c r="A126" s="7" t="s">
        <v>1855</v>
      </c>
      <c r="B126" s="8" t="s">
        <v>6043</v>
      </c>
      <c r="C126" s="186">
        <v>0.65561932676110257</v>
      </c>
      <c r="D126" s="186">
        <v>7.0740521582021376</v>
      </c>
    </row>
    <row r="127" spans="1:4" ht="27.75" customHeight="1" x14ac:dyDescent="0.25">
      <c r="A127" s="7" t="s">
        <v>6044</v>
      </c>
      <c r="B127" s="8" t="s">
        <v>6045</v>
      </c>
      <c r="C127" s="186">
        <v>0.96124330811634839</v>
      </c>
      <c r="D127" s="186">
        <v>11.144624255978954</v>
      </c>
    </row>
    <row r="128" spans="1:4" ht="27.75" customHeight="1" x14ac:dyDescent="0.25">
      <c r="A128" s="7" t="s">
        <v>6046</v>
      </c>
      <c r="B128" s="8" t="s">
        <v>6047</v>
      </c>
      <c r="C128" s="186">
        <v>0.1597216924379391</v>
      </c>
      <c r="D128" s="186">
        <v>1.5871265350690237E-3</v>
      </c>
    </row>
    <row r="129" spans="1:4" ht="27.75" customHeight="1" x14ac:dyDescent="0.25">
      <c r="A129" s="7" t="s">
        <v>1109</v>
      </c>
      <c r="B129" s="8" t="s">
        <v>6048</v>
      </c>
      <c r="C129" s="186">
        <v>0.86477952914760414</v>
      </c>
      <c r="D129" s="186">
        <v>1.4302944329026515</v>
      </c>
    </row>
    <row r="130" spans="1:4" ht="27.75" customHeight="1" x14ac:dyDescent="0.25">
      <c r="A130" s="7" t="s">
        <v>6049</v>
      </c>
      <c r="B130" s="8" t="s">
        <v>6048</v>
      </c>
      <c r="C130" s="186">
        <v>0.86928408167988092</v>
      </c>
      <c r="D130" s="186">
        <v>1.4318454829312826</v>
      </c>
    </row>
    <row r="131" spans="1:4" ht="27.75" customHeight="1" x14ac:dyDescent="0.25">
      <c r="A131" s="7" t="s">
        <v>2601</v>
      </c>
      <c r="B131" s="8" t="s">
        <v>6050</v>
      </c>
      <c r="C131" s="186">
        <v>0.93482202397422565</v>
      </c>
      <c r="D131" s="186">
        <v>5.9385739318026443E-4</v>
      </c>
    </row>
    <row r="132" spans="1:4" ht="27.75" customHeight="1" x14ac:dyDescent="0.25">
      <c r="A132" s="7" t="s">
        <v>2603</v>
      </c>
      <c r="B132" s="8" t="s">
        <v>6050</v>
      </c>
      <c r="C132" s="186">
        <v>0.89761615128137473</v>
      </c>
      <c r="D132" s="186">
        <v>-2.6581226918371534E-4</v>
      </c>
    </row>
    <row r="133" spans="1:4" ht="27.75" customHeight="1" x14ac:dyDescent="0.25">
      <c r="A133" s="7" t="s">
        <v>6051</v>
      </c>
      <c r="B133" s="8" t="s">
        <v>6052</v>
      </c>
      <c r="C133" s="186">
        <v>0.17101973909423202</v>
      </c>
      <c r="D133" s="186">
        <v>9.5228071824925244</v>
      </c>
    </row>
    <row r="134" spans="1:4" ht="27.75" customHeight="1" x14ac:dyDescent="0.25">
      <c r="A134" s="7" t="s">
        <v>6053</v>
      </c>
      <c r="B134" s="8" t="s">
        <v>6054</v>
      </c>
      <c r="C134" s="186">
        <v>5.028321832095628</v>
      </c>
      <c r="D134" s="186">
        <v>16.288894405251646</v>
      </c>
    </row>
    <row r="135" spans="1:4" ht="27.75" customHeight="1" x14ac:dyDescent="0.25">
      <c r="A135" s="7" t="s">
        <v>6055</v>
      </c>
      <c r="B135" s="8" t="s">
        <v>6056</v>
      </c>
      <c r="C135" s="186">
        <v>0.44619530151355263</v>
      </c>
      <c r="D135" s="186">
        <v>9.1291193145694116</v>
      </c>
    </row>
    <row r="136" spans="1:4" ht="27.75" customHeight="1" x14ac:dyDescent="0.25">
      <c r="A136" s="7" t="s">
        <v>6057</v>
      </c>
      <c r="B136" s="8" t="s">
        <v>6058</v>
      </c>
      <c r="C136" s="186">
        <v>0.25040883772954015</v>
      </c>
      <c r="D136" s="186">
        <v>10.835019161430216</v>
      </c>
    </row>
    <row r="137" spans="1:4" ht="27.75" customHeight="1" x14ac:dyDescent="0.25">
      <c r="A137" s="7" t="s">
        <v>6059</v>
      </c>
      <c r="B137" s="8" t="s">
        <v>6060</v>
      </c>
      <c r="C137" s="186">
        <v>-1.151810154665996</v>
      </c>
      <c r="D137" s="186">
        <v>12.575459338520144</v>
      </c>
    </row>
    <row r="138" spans="1:4" ht="27.75" customHeight="1" x14ac:dyDescent="0.25">
      <c r="A138" s="7" t="s">
        <v>6061</v>
      </c>
      <c r="B138" s="8" t="s">
        <v>6062</v>
      </c>
      <c r="C138" s="186">
        <v>1.2760506245478545</v>
      </c>
      <c r="D138" s="186">
        <v>14.697368904533887</v>
      </c>
    </row>
    <row r="139" spans="1:4" ht="27.75" customHeight="1" x14ac:dyDescent="0.25">
      <c r="A139" s="7" t="s">
        <v>6063</v>
      </c>
      <c r="B139" s="8" t="s">
        <v>6064</v>
      </c>
      <c r="C139" s="186">
        <v>4.4240887755161225E-2</v>
      </c>
      <c r="D139" s="186">
        <v>-2.1956270998664209</v>
      </c>
    </row>
    <row r="140" spans="1:4" ht="27.75" customHeight="1" x14ac:dyDescent="0.25">
      <c r="A140" s="7" t="s">
        <v>6065</v>
      </c>
      <c r="B140" s="8" t="s">
        <v>6064</v>
      </c>
      <c r="C140" s="186">
        <v>4.4259983956365927E-2</v>
      </c>
      <c r="D140" s="186">
        <v>-2.1138313674188693</v>
      </c>
    </row>
    <row r="141" spans="1:4" ht="27.75" customHeight="1" x14ac:dyDescent="0.25">
      <c r="A141" s="7" t="s">
        <v>6066</v>
      </c>
      <c r="B141" s="8" t="s">
        <v>6067</v>
      </c>
      <c r="C141" s="186">
        <v>0</v>
      </c>
      <c r="D141" s="186">
        <v>8.3253776387751639E-5</v>
      </c>
    </row>
    <row r="142" spans="1:4" ht="27.75" customHeight="1" x14ac:dyDescent="0.25">
      <c r="A142" s="7" t="s">
        <v>6068</v>
      </c>
      <c r="B142" s="8" t="s">
        <v>6069</v>
      </c>
      <c r="C142" s="186">
        <v>0.9353292137624688</v>
      </c>
      <c r="D142" s="186">
        <v>48.216327266902397</v>
      </c>
    </row>
    <row r="143" spans="1:4" ht="27.75" customHeight="1" x14ac:dyDescent="0.25">
      <c r="A143" s="7" t="s">
        <v>6070</v>
      </c>
      <c r="B143" s="8" t="s">
        <v>6071</v>
      </c>
      <c r="C143" s="186">
        <v>1.474291774588969</v>
      </c>
      <c r="D143" s="186">
        <v>2.3058032289728225</v>
      </c>
    </row>
    <row r="144" spans="1:4" ht="27.75" customHeight="1" x14ac:dyDescent="0.25">
      <c r="A144" s="7" t="s">
        <v>6072</v>
      </c>
      <c r="B144" s="8" t="s">
        <v>6073</v>
      </c>
      <c r="C144" s="186">
        <v>2.0158259843696746E-2</v>
      </c>
      <c r="D144" s="186">
        <v>5.7733465247595159</v>
      </c>
    </row>
    <row r="145" spans="1:4" ht="27.75" customHeight="1" x14ac:dyDescent="0.25">
      <c r="A145" s="7" t="s">
        <v>6074</v>
      </c>
      <c r="B145" s="8" t="s">
        <v>6075</v>
      </c>
      <c r="C145" s="186">
        <v>0</v>
      </c>
      <c r="D145" s="186">
        <v>14.952895346146398</v>
      </c>
    </row>
    <row r="146" spans="1:4" ht="27.75" customHeight="1" x14ac:dyDescent="0.25">
      <c r="A146" s="7" t="s">
        <v>6076</v>
      </c>
      <c r="B146" s="8" t="s">
        <v>6077</v>
      </c>
      <c r="C146" s="186">
        <v>0</v>
      </c>
      <c r="D146" s="186">
        <v>14.183496155710625</v>
      </c>
    </row>
    <row r="147" spans="1:4" ht="27.75" customHeight="1" x14ac:dyDescent="0.25">
      <c r="A147" s="7" t="s">
        <v>1961</v>
      </c>
      <c r="B147" s="8" t="s">
        <v>6078</v>
      </c>
      <c r="C147" s="186">
        <v>3.8695159045403751E-4</v>
      </c>
      <c r="D147" s="186">
        <v>2.6407257859475813E-3</v>
      </c>
    </row>
    <row r="148" spans="1:4" ht="27.75" customHeight="1" x14ac:dyDescent="0.25">
      <c r="A148" s="7" t="s">
        <v>6079</v>
      </c>
      <c r="B148" s="8" t="s">
        <v>6080</v>
      </c>
      <c r="C148" s="186">
        <v>0.19222580945498632</v>
      </c>
      <c r="D148" s="186">
        <v>22.990916831732129</v>
      </c>
    </row>
    <row r="149" spans="1:4" ht="27.75" customHeight="1" x14ac:dyDescent="0.25">
      <c r="A149" s="7" t="s">
        <v>6081</v>
      </c>
      <c r="B149" s="8" t="s">
        <v>6082</v>
      </c>
      <c r="C149" s="186">
        <v>1.4128877068058201E-2</v>
      </c>
      <c r="D149" s="186">
        <v>9.5507446063892552</v>
      </c>
    </row>
    <row r="150" spans="1:4" ht="27.75" customHeight="1" x14ac:dyDescent="0.25">
      <c r="A150" s="7" t="s">
        <v>6083</v>
      </c>
      <c r="B150" s="8" t="s">
        <v>6082</v>
      </c>
      <c r="C150" s="186">
        <v>1.3999270353736167E-2</v>
      </c>
      <c r="D150" s="186">
        <v>9.5568270387692227</v>
      </c>
    </row>
    <row r="151" spans="1:4" ht="27.75" customHeight="1" x14ac:dyDescent="0.25">
      <c r="A151" s="7" t="s">
        <v>6084</v>
      </c>
      <c r="B151" s="8" t="s">
        <v>6085</v>
      </c>
      <c r="C151" s="186">
        <v>0.21511015989567758</v>
      </c>
      <c r="D151" s="186">
        <v>6.1293109118878721</v>
      </c>
    </row>
    <row r="152" spans="1:4" ht="27.75" customHeight="1" x14ac:dyDescent="0.25">
      <c r="A152" s="7" t="s">
        <v>6086</v>
      </c>
      <c r="B152" s="8" t="s">
        <v>6087</v>
      </c>
      <c r="C152" s="186">
        <v>0.66569883621794668</v>
      </c>
      <c r="D152" s="186">
        <v>13.105115702355626</v>
      </c>
    </row>
    <row r="153" spans="1:4" ht="27.75" customHeight="1" x14ac:dyDescent="0.25">
      <c r="A153" s="7" t="s">
        <v>6088</v>
      </c>
      <c r="B153" s="8" t="s">
        <v>6089</v>
      </c>
      <c r="C153" s="186">
        <v>1.0681881670767672</v>
      </c>
      <c r="D153" s="186">
        <v>47.784628159135494</v>
      </c>
    </row>
    <row r="154" spans="1:4" ht="27.75" customHeight="1" x14ac:dyDescent="0.25">
      <c r="A154" s="7" t="s">
        <v>1983</v>
      </c>
      <c r="B154" s="8" t="s">
        <v>6090</v>
      </c>
      <c r="C154" s="186">
        <v>1.3991303024827073</v>
      </c>
      <c r="D154" s="186">
        <v>16.827414149157246</v>
      </c>
    </row>
    <row r="155" spans="1:4" ht="27.75" customHeight="1" x14ac:dyDescent="0.25">
      <c r="A155" s="7" t="s">
        <v>6091</v>
      </c>
      <c r="B155" s="8" t="s">
        <v>6092</v>
      </c>
      <c r="C155" s="186">
        <v>6.2225499581396643E-2</v>
      </c>
      <c r="D155" s="186">
        <v>10.387490274315422</v>
      </c>
    </row>
    <row r="156" spans="1:4" ht="27.75" customHeight="1" x14ac:dyDescent="0.25">
      <c r="A156" s="7" t="s">
        <v>6093</v>
      </c>
      <c r="B156" s="8" t="s">
        <v>6092</v>
      </c>
      <c r="C156" s="186">
        <v>0.3132075731232461</v>
      </c>
      <c r="D156" s="186">
        <v>2.1928476076799619</v>
      </c>
    </row>
    <row r="157" spans="1:4" ht="27.75" customHeight="1" x14ac:dyDescent="0.25">
      <c r="A157" s="7" t="s">
        <v>6094</v>
      </c>
      <c r="B157" s="8" t="s">
        <v>6095</v>
      </c>
      <c r="C157" s="186">
        <v>0.78708219096910192</v>
      </c>
      <c r="D157" s="186">
        <v>19.826109381134771</v>
      </c>
    </row>
    <row r="158" spans="1:4" ht="27.75" customHeight="1" x14ac:dyDescent="0.25">
      <c r="A158" s="7" t="s">
        <v>6096</v>
      </c>
      <c r="B158" s="8" t="s">
        <v>6097</v>
      </c>
      <c r="C158" s="186">
        <v>0</v>
      </c>
      <c r="D158" s="186">
        <v>4.9278942817592188</v>
      </c>
    </row>
    <row r="159" spans="1:4" ht="27.75" customHeight="1" x14ac:dyDescent="0.25">
      <c r="A159" s="7" t="s">
        <v>6098</v>
      </c>
      <c r="B159" s="8" t="s">
        <v>6099</v>
      </c>
      <c r="C159" s="186">
        <v>0.21099660843958534</v>
      </c>
      <c r="D159" s="186">
        <v>1.5951228320691015</v>
      </c>
    </row>
    <row r="160" spans="1:4" ht="27.75" customHeight="1" x14ac:dyDescent="0.25">
      <c r="A160" s="7" t="s">
        <v>6100</v>
      </c>
      <c r="B160" s="8" t="s">
        <v>6101</v>
      </c>
      <c r="C160" s="186">
        <v>0.54399323241942366</v>
      </c>
      <c r="D160" s="186">
        <v>0.92131096573137339</v>
      </c>
    </row>
    <row r="161" spans="1:4" ht="27.75" customHeight="1" x14ac:dyDescent="0.25">
      <c r="A161" s="7" t="s">
        <v>2009</v>
      </c>
      <c r="B161" s="8" t="s">
        <v>6102</v>
      </c>
      <c r="C161" s="186">
        <v>2.2964950919276239</v>
      </c>
      <c r="D161" s="186">
        <v>3.8075640304968776</v>
      </c>
    </row>
    <row r="162" spans="1:4" ht="27.75" customHeight="1" x14ac:dyDescent="0.25">
      <c r="A162" s="7" t="s">
        <v>6103</v>
      </c>
      <c r="B162" s="8" t="s">
        <v>6104</v>
      </c>
      <c r="C162" s="186">
        <v>1.6676885234957037</v>
      </c>
      <c r="D162" s="186">
        <v>7.8324260208820169</v>
      </c>
    </row>
    <row r="163" spans="1:4" ht="27.75" customHeight="1" x14ac:dyDescent="0.25">
      <c r="A163" s="7" t="s">
        <v>6105</v>
      </c>
      <c r="B163" s="8" t="s">
        <v>6106</v>
      </c>
      <c r="C163" s="186">
        <v>3.0754596492760582</v>
      </c>
      <c r="D163" s="186">
        <v>-0.99462027016658294</v>
      </c>
    </row>
    <row r="164" spans="1:4" ht="27.75" customHeight="1" x14ac:dyDescent="0.25">
      <c r="A164" s="7" t="s">
        <v>6107</v>
      </c>
      <c r="B164" s="8" t="s">
        <v>6108</v>
      </c>
      <c r="C164" s="186">
        <v>0.13462479453448184</v>
      </c>
      <c r="D164" s="186">
        <v>2.0260110455193039</v>
      </c>
    </row>
    <row r="165" spans="1:4" ht="27.75" customHeight="1" x14ac:dyDescent="0.25">
      <c r="A165" s="7" t="s">
        <v>6109</v>
      </c>
      <c r="B165" s="8" t="s">
        <v>6108</v>
      </c>
      <c r="C165" s="186">
        <v>0.13516410668460266</v>
      </c>
      <c r="D165" s="186">
        <v>2.0353484062301579</v>
      </c>
    </row>
    <row r="166" spans="1:4" ht="27.75" customHeight="1" x14ac:dyDescent="0.25">
      <c r="A166" s="7" t="s">
        <v>6110</v>
      </c>
      <c r="B166" s="8" t="s">
        <v>6111</v>
      </c>
      <c r="C166" s="186">
        <v>0.54948770864998042</v>
      </c>
      <c r="D166" s="186">
        <v>12.689668399977656</v>
      </c>
    </row>
    <row r="167" spans="1:4" ht="27.75" customHeight="1" x14ac:dyDescent="0.25">
      <c r="A167" s="7" t="s">
        <v>6112</v>
      </c>
      <c r="B167" s="8" t="s">
        <v>6113</v>
      </c>
      <c r="C167" s="186">
        <v>1.7638361819129018</v>
      </c>
      <c r="D167" s="186">
        <v>11.080704492366303</v>
      </c>
    </row>
    <row r="168" spans="1:4" ht="27.75" customHeight="1" x14ac:dyDescent="0.25">
      <c r="A168" s="7" t="s">
        <v>6114</v>
      </c>
      <c r="B168" s="8" t="s">
        <v>6115</v>
      </c>
      <c r="C168" s="186">
        <v>2.4186078576403576</v>
      </c>
      <c r="D168" s="186">
        <v>8.8416012029063964</v>
      </c>
    </row>
    <row r="169" spans="1:4" ht="27.75" customHeight="1" x14ac:dyDescent="0.25">
      <c r="A169" s="7" t="s">
        <v>6116</v>
      </c>
      <c r="B169" s="8" t="s">
        <v>6117</v>
      </c>
      <c r="C169" s="186">
        <v>0.59780083988833366</v>
      </c>
      <c r="D169" s="186">
        <v>11.291630005308459</v>
      </c>
    </row>
    <row r="170" spans="1:4" ht="27.75" customHeight="1" x14ac:dyDescent="0.25">
      <c r="A170" s="7" t="s">
        <v>6118</v>
      </c>
      <c r="B170" s="8" t="s">
        <v>6119</v>
      </c>
      <c r="C170" s="186">
        <v>1.4956763302125</v>
      </c>
      <c r="D170" s="186">
        <v>15.438589479357104</v>
      </c>
    </row>
    <row r="171" spans="1:4" ht="27.75" customHeight="1" x14ac:dyDescent="0.25">
      <c r="A171" s="7" t="s">
        <v>6120</v>
      </c>
      <c r="B171" s="8" t="s">
        <v>6121</v>
      </c>
      <c r="C171" s="186">
        <v>1.0931595221112818</v>
      </c>
      <c r="D171" s="186">
        <v>17.010288171066605</v>
      </c>
    </row>
    <row r="172" spans="1:4" ht="27.75" customHeight="1" x14ac:dyDescent="0.25">
      <c r="A172" s="7" t="s">
        <v>6122</v>
      </c>
      <c r="B172" s="8" t="s">
        <v>6123</v>
      </c>
      <c r="C172" s="186">
        <v>-0.34826567480444948</v>
      </c>
      <c r="D172" s="186">
        <v>15.155838777930139</v>
      </c>
    </row>
    <row r="173" spans="1:4" ht="27.75" customHeight="1" x14ac:dyDescent="0.25">
      <c r="A173" s="7" t="s">
        <v>6124</v>
      </c>
      <c r="B173" s="8" t="s">
        <v>6125</v>
      </c>
      <c r="C173" s="186">
        <v>1.794346783100033</v>
      </c>
      <c r="D173" s="186">
        <v>21.848629946890831</v>
      </c>
    </row>
    <row r="174" spans="1:4" ht="27.75" customHeight="1" x14ac:dyDescent="0.25">
      <c r="A174" s="7" t="s">
        <v>6126</v>
      </c>
      <c r="B174" s="8" t="s">
        <v>6127</v>
      </c>
      <c r="C174" s="186">
        <v>0.4327983731282411</v>
      </c>
      <c r="D174" s="186">
        <v>7.5302451228450753</v>
      </c>
    </row>
    <row r="175" spans="1:4" ht="27.75" customHeight="1" x14ac:dyDescent="0.25">
      <c r="A175" s="7" t="s">
        <v>6128</v>
      </c>
      <c r="B175" s="8" t="s">
        <v>6129</v>
      </c>
      <c r="C175" s="186">
        <v>0.69328303443605499</v>
      </c>
      <c r="D175" s="186">
        <v>27.157304002681744</v>
      </c>
    </row>
    <row r="176" spans="1:4" ht="27.75" customHeight="1" x14ac:dyDescent="0.25">
      <c r="A176" s="7" t="s">
        <v>6130</v>
      </c>
      <c r="B176" s="8" t="s">
        <v>6131</v>
      </c>
      <c r="C176" s="186">
        <v>0.47869538180532012</v>
      </c>
      <c r="D176" s="186">
        <v>2.3954708201527155</v>
      </c>
    </row>
    <row r="177" spans="1:4" ht="27.75" customHeight="1" x14ac:dyDescent="0.25">
      <c r="A177" s="7" t="s">
        <v>6132</v>
      </c>
      <c r="B177" s="8" t="s">
        <v>6131</v>
      </c>
      <c r="C177" s="186">
        <v>0.55443836058876883</v>
      </c>
      <c r="D177" s="186">
        <v>2.0468505334339193</v>
      </c>
    </row>
    <row r="178" spans="1:4" ht="27.75" customHeight="1" x14ac:dyDescent="0.25">
      <c r="A178" s="7" t="s">
        <v>6133</v>
      </c>
      <c r="B178" s="8" t="s">
        <v>6134</v>
      </c>
      <c r="C178" s="186">
        <v>0.26360310286196514</v>
      </c>
      <c r="D178" s="186">
        <v>16.453259687120145</v>
      </c>
    </row>
    <row r="179" spans="1:4" ht="27.75" customHeight="1" x14ac:dyDescent="0.25">
      <c r="A179" s="7" t="s">
        <v>6135</v>
      </c>
      <c r="B179" s="8" t="s">
        <v>6136</v>
      </c>
      <c r="C179" s="186">
        <v>1.0508598350665153</v>
      </c>
      <c r="D179" s="186">
        <v>23.317844563962105</v>
      </c>
    </row>
    <row r="180" spans="1:4" ht="27.75" customHeight="1" x14ac:dyDescent="0.25">
      <c r="A180" s="7" t="s">
        <v>6137</v>
      </c>
      <c r="B180" s="8" t="s">
        <v>6138</v>
      </c>
      <c r="C180" s="186">
        <v>0.4098745173996462</v>
      </c>
      <c r="D180" s="186">
        <v>11.393586188263843</v>
      </c>
    </row>
    <row r="181" spans="1:4" ht="27.75" customHeight="1" x14ac:dyDescent="0.25">
      <c r="A181" s="7" t="s">
        <v>6139</v>
      </c>
      <c r="B181" s="8" t="s">
        <v>6140</v>
      </c>
      <c r="C181" s="186">
        <v>8.6723184684339538E-2</v>
      </c>
      <c r="D181" s="186">
        <v>19.747763138960167</v>
      </c>
    </row>
    <row r="182" spans="1:4" ht="27.75" customHeight="1" x14ac:dyDescent="0.25">
      <c r="A182" s="7" t="s">
        <v>6141</v>
      </c>
      <c r="B182" s="8" t="s">
        <v>6142</v>
      </c>
      <c r="C182" s="186">
        <v>0.17539548084783407</v>
      </c>
      <c r="D182" s="186">
        <v>1.3698761188666575</v>
      </c>
    </row>
    <row r="183" spans="1:4" ht="27.75" customHeight="1" x14ac:dyDescent="0.25">
      <c r="A183" s="7" t="s">
        <v>6143</v>
      </c>
      <c r="B183" s="8" t="s">
        <v>6144</v>
      </c>
      <c r="C183" s="186">
        <v>4.0980705858751063E-2</v>
      </c>
      <c r="D183" s="186">
        <v>5.3996033991565682</v>
      </c>
    </row>
    <row r="184" spans="1:4" ht="27.75" customHeight="1" x14ac:dyDescent="0.25">
      <c r="A184" s="7" t="s">
        <v>6145</v>
      </c>
      <c r="B184" s="8" t="s">
        <v>6146</v>
      </c>
      <c r="C184" s="186">
        <v>0.49383463497340824</v>
      </c>
      <c r="D184" s="186">
        <v>5.2444697783023191</v>
      </c>
    </row>
    <row r="185" spans="1:4" ht="27.75" customHeight="1" x14ac:dyDescent="0.25">
      <c r="A185" s="7" t="s">
        <v>6147</v>
      </c>
      <c r="B185" s="8" t="s">
        <v>6148</v>
      </c>
      <c r="C185" s="186">
        <v>1.3509896964051715</v>
      </c>
      <c r="D185" s="186">
        <v>7.0925474484211311</v>
      </c>
    </row>
    <row r="186" spans="1:4" ht="27.75" customHeight="1" x14ac:dyDescent="0.25">
      <c r="A186" s="7" t="s">
        <v>6149</v>
      </c>
      <c r="B186" s="8" t="s">
        <v>6150</v>
      </c>
      <c r="C186" s="186">
        <v>0</v>
      </c>
      <c r="D186" s="186">
        <v>-0.21268927100781124</v>
      </c>
    </row>
    <row r="187" spans="1:4" ht="27.75" customHeight="1" x14ac:dyDescent="0.25">
      <c r="A187" s="7" t="s">
        <v>6151</v>
      </c>
      <c r="B187" s="8" t="s">
        <v>6150</v>
      </c>
      <c r="C187" s="186">
        <v>0</v>
      </c>
      <c r="D187" s="186">
        <v>-0.34403655148063877</v>
      </c>
    </row>
    <row r="188" spans="1:4" ht="27.75" customHeight="1" x14ac:dyDescent="0.25">
      <c r="A188" s="7" t="s">
        <v>6152</v>
      </c>
      <c r="B188" s="8" t="s">
        <v>6153</v>
      </c>
      <c r="C188" s="186">
        <v>0.35261763656699796</v>
      </c>
      <c r="D188" s="186">
        <v>31.707304565702778</v>
      </c>
    </row>
    <row r="189" spans="1:4" ht="27.75" customHeight="1" x14ac:dyDescent="0.25">
      <c r="A189" s="7" t="s">
        <v>6154</v>
      </c>
      <c r="B189" s="8" t="s">
        <v>6155</v>
      </c>
      <c r="C189" s="186">
        <v>0.31713331162460084</v>
      </c>
      <c r="D189" s="186">
        <v>3.6369664336644898</v>
      </c>
    </row>
    <row r="190" spans="1:4" ht="27.75" customHeight="1" x14ac:dyDescent="0.25">
      <c r="A190" s="7" t="s">
        <v>6156</v>
      </c>
      <c r="B190" s="8" t="s">
        <v>6157</v>
      </c>
      <c r="C190" s="186">
        <v>0.6742811834157878</v>
      </c>
      <c r="D190" s="186">
        <v>3.4298572375232976</v>
      </c>
    </row>
    <row r="191" spans="1:4" ht="27.75" customHeight="1" x14ac:dyDescent="0.25">
      <c r="A191" s="7" t="s">
        <v>6158</v>
      </c>
      <c r="B191" s="8" t="s">
        <v>6159</v>
      </c>
      <c r="C191" s="186">
        <v>1.9801698472328999</v>
      </c>
      <c r="D191" s="186">
        <v>7.8610217157947933</v>
      </c>
    </row>
    <row r="192" spans="1:4" ht="27.75" customHeight="1" x14ac:dyDescent="0.25">
      <c r="A192" s="7" t="s">
        <v>2095</v>
      </c>
      <c r="B192" s="8" t="s">
        <v>6160</v>
      </c>
      <c r="C192" s="186">
        <v>2.1709696337744075</v>
      </c>
      <c r="D192" s="186">
        <v>20.149927513080662</v>
      </c>
    </row>
    <row r="193" spans="1:4" ht="27.75" customHeight="1" x14ac:dyDescent="0.25">
      <c r="A193" s="7" t="s">
        <v>6161</v>
      </c>
      <c r="B193" s="8" t="s">
        <v>6162</v>
      </c>
      <c r="C193" s="186">
        <v>0.29852025286134232</v>
      </c>
      <c r="D193" s="186">
        <v>6.3836981531473906</v>
      </c>
    </row>
    <row r="194" spans="1:4" ht="27.75" customHeight="1" x14ac:dyDescent="0.25">
      <c r="A194" s="7" t="s">
        <v>6163</v>
      </c>
      <c r="B194" s="8" t="s">
        <v>6162</v>
      </c>
      <c r="C194" s="186">
        <v>0.31622374958814869</v>
      </c>
      <c r="D194" s="186">
        <v>4.37394652943882</v>
      </c>
    </row>
    <row r="195" spans="1:4" ht="27.75" customHeight="1" x14ac:dyDescent="0.25">
      <c r="A195" s="7" t="s">
        <v>6164</v>
      </c>
      <c r="B195" s="8" t="s">
        <v>6165</v>
      </c>
      <c r="C195" s="186">
        <v>0.15787283474727359</v>
      </c>
      <c r="D195" s="186">
        <v>10.582877380036894</v>
      </c>
    </row>
    <row r="196" spans="1:4" ht="27.75" customHeight="1" x14ac:dyDescent="0.25">
      <c r="A196" s="7" t="s">
        <v>6166</v>
      </c>
      <c r="B196" s="8" t="s">
        <v>6165</v>
      </c>
      <c r="C196" s="186">
        <v>0.15801127035099949</v>
      </c>
      <c r="D196" s="186">
        <v>10.926586595888434</v>
      </c>
    </row>
    <row r="197" spans="1:4" ht="27.75" customHeight="1" x14ac:dyDescent="0.25">
      <c r="A197" s="7" t="s">
        <v>6167</v>
      </c>
      <c r="B197" s="8" t="s">
        <v>6168</v>
      </c>
      <c r="C197" s="186">
        <v>0</v>
      </c>
      <c r="D197" s="186">
        <v>4.5249032127144373</v>
      </c>
    </row>
    <row r="198" spans="1:4" ht="27.75" customHeight="1" x14ac:dyDescent="0.25">
      <c r="A198" s="7" t="s">
        <v>6169</v>
      </c>
      <c r="B198" s="8" t="s">
        <v>6170</v>
      </c>
      <c r="C198" s="186">
        <v>1.0130225602785881</v>
      </c>
      <c r="D198" s="186">
        <v>14.439526933956051</v>
      </c>
    </row>
    <row r="199" spans="1:4" ht="27.75" customHeight="1" x14ac:dyDescent="0.25">
      <c r="A199" s="7" t="s">
        <v>6171</v>
      </c>
      <c r="B199" s="8" t="s">
        <v>6172</v>
      </c>
      <c r="C199" s="186">
        <v>0.30176609816164401</v>
      </c>
      <c r="D199" s="186">
        <v>1.585482421995897</v>
      </c>
    </row>
    <row r="200" spans="1:4" ht="27.75" customHeight="1" x14ac:dyDescent="0.25">
      <c r="A200" s="7" t="s">
        <v>6173</v>
      </c>
      <c r="B200" s="8" t="s">
        <v>6174</v>
      </c>
      <c r="C200" s="186">
        <v>0.3526738440788113</v>
      </c>
      <c r="D200" s="186">
        <v>7.95040407611602</v>
      </c>
    </row>
    <row r="201" spans="1:4" ht="27.75" customHeight="1" x14ac:dyDescent="0.25">
      <c r="A201" s="7" t="s">
        <v>6175</v>
      </c>
      <c r="B201" s="8" t="s">
        <v>6174</v>
      </c>
      <c r="C201" s="186">
        <v>0.93083905654184718</v>
      </c>
      <c r="D201" s="186">
        <v>6.777199141535613</v>
      </c>
    </row>
    <row r="202" spans="1:4" ht="27.75" customHeight="1" x14ac:dyDescent="0.25">
      <c r="A202" s="7" t="s">
        <v>6176</v>
      </c>
      <c r="B202" s="8" t="s">
        <v>6177</v>
      </c>
      <c r="C202" s="186">
        <v>7.2619652819890135</v>
      </c>
      <c r="D202" s="186">
        <v>25.669875428627943</v>
      </c>
    </row>
    <row r="203" spans="1:4" ht="27.75" customHeight="1" x14ac:dyDescent="0.25">
      <c r="A203" s="7" t="s">
        <v>6178</v>
      </c>
      <c r="B203" s="8" t="s">
        <v>6179</v>
      </c>
      <c r="C203" s="186">
        <v>5.4658991005462395E-3</v>
      </c>
      <c r="D203" s="186">
        <v>17.399998608435936</v>
      </c>
    </row>
    <row r="204" spans="1:4" ht="27.75" customHeight="1" x14ac:dyDescent="0.25">
      <c r="A204" s="7" t="s">
        <v>2107</v>
      </c>
      <c r="B204" s="8" t="s">
        <v>6180</v>
      </c>
      <c r="C204" s="186">
        <v>2.0650955849073367</v>
      </c>
      <c r="D204" s="186">
        <v>11.164337281739694</v>
      </c>
    </row>
    <row r="205" spans="1:4" ht="27.75" customHeight="1" x14ac:dyDescent="0.25">
      <c r="A205" s="7" t="s">
        <v>6181</v>
      </c>
      <c r="B205" s="8" t="s">
        <v>6182</v>
      </c>
      <c r="C205" s="186">
        <v>1.2815417153029351</v>
      </c>
      <c r="D205" s="186">
        <v>-3.126320646744563</v>
      </c>
    </row>
    <row r="206" spans="1:4" ht="27.75" customHeight="1" x14ac:dyDescent="0.25">
      <c r="A206" s="7" t="s">
        <v>6183</v>
      </c>
      <c r="B206" s="8" t="s">
        <v>6184</v>
      </c>
      <c r="C206" s="186">
        <v>0.28479029764245822</v>
      </c>
      <c r="D206" s="186">
        <v>5.8094827255740054</v>
      </c>
    </row>
    <row r="207" spans="1:4" ht="27.75" customHeight="1" x14ac:dyDescent="0.25">
      <c r="A207" s="7" t="s">
        <v>6185</v>
      </c>
      <c r="B207" s="8" t="s">
        <v>6186</v>
      </c>
      <c r="C207" s="186">
        <v>0.41086352620330741</v>
      </c>
      <c r="D207" s="186">
        <v>19.271650298819281</v>
      </c>
    </row>
    <row r="208" spans="1:4" ht="27.75" customHeight="1" x14ac:dyDescent="0.25">
      <c r="A208" s="7" t="s">
        <v>6187</v>
      </c>
      <c r="B208" s="8" t="s">
        <v>6188</v>
      </c>
      <c r="C208" s="186">
        <v>2.3281203412225042</v>
      </c>
      <c r="D208" s="186">
        <v>6.3444810952603099</v>
      </c>
    </row>
    <row r="209" spans="1:4" ht="27.75" customHeight="1" x14ac:dyDescent="0.25">
      <c r="A209" s="7" t="s">
        <v>2117</v>
      </c>
      <c r="B209" s="8" t="s">
        <v>6189</v>
      </c>
      <c r="C209" s="186">
        <v>0.4388243237647978</v>
      </c>
      <c r="D209" s="186">
        <v>2.3414466689536519</v>
      </c>
    </row>
    <row r="210" spans="1:4" ht="27.75" customHeight="1" x14ac:dyDescent="0.25">
      <c r="A210" s="7" t="s">
        <v>6190</v>
      </c>
      <c r="B210" s="8" t="s">
        <v>6191</v>
      </c>
      <c r="C210" s="186">
        <v>0.97182224479420354</v>
      </c>
      <c r="D210" s="186">
        <v>6.2431341672174767</v>
      </c>
    </row>
    <row r="211" spans="1:4" ht="27.75" customHeight="1" x14ac:dyDescent="0.25">
      <c r="A211" s="7" t="s">
        <v>6192</v>
      </c>
      <c r="B211" s="8" t="s">
        <v>6193</v>
      </c>
      <c r="C211" s="186">
        <v>3.4988691725337584E-2</v>
      </c>
      <c r="D211" s="186">
        <v>0.81329683329271285</v>
      </c>
    </row>
    <row r="212" spans="1:4" ht="27.75" customHeight="1" x14ac:dyDescent="0.25">
      <c r="A212" s="7" t="s">
        <v>6194</v>
      </c>
      <c r="B212" s="8" t="s">
        <v>6193</v>
      </c>
      <c r="C212" s="186">
        <v>3.499792165679233E-2</v>
      </c>
      <c r="D212" s="186">
        <v>0.81276514215321904</v>
      </c>
    </row>
    <row r="213" spans="1:4" ht="27.75" customHeight="1" x14ac:dyDescent="0.25">
      <c r="A213" s="7" t="s">
        <v>6195</v>
      </c>
      <c r="B213" s="8" t="s">
        <v>6196</v>
      </c>
      <c r="C213" s="186">
        <v>0.71188919519718896</v>
      </c>
      <c r="D213" s="186">
        <v>15.166701108354719</v>
      </c>
    </row>
    <row r="214" spans="1:4" ht="27.75" customHeight="1" x14ac:dyDescent="0.25">
      <c r="A214" s="7" t="s">
        <v>6197</v>
      </c>
      <c r="B214" s="8" t="s">
        <v>6198</v>
      </c>
      <c r="C214" s="186">
        <v>1.2349278300711524</v>
      </c>
      <c r="D214" s="186">
        <v>13.557917298813845</v>
      </c>
    </row>
    <row r="215" spans="1:4" ht="27.75" customHeight="1" x14ac:dyDescent="0.25">
      <c r="A215" s="7" t="s">
        <v>6199</v>
      </c>
      <c r="B215" s="8" t="s">
        <v>6200</v>
      </c>
      <c r="C215" s="186">
        <v>1.0370618790803989</v>
      </c>
      <c r="D215" s="186">
        <v>14.850356710058346</v>
      </c>
    </row>
    <row r="216" spans="1:4" ht="27.75" customHeight="1" x14ac:dyDescent="0.25">
      <c r="A216" s="7" t="s">
        <v>2161</v>
      </c>
      <c r="B216" s="8" t="s">
        <v>6201</v>
      </c>
      <c r="C216" s="186">
        <v>4.3071330897406616E-6</v>
      </c>
      <c r="D216" s="186">
        <v>-6.0635183798375394</v>
      </c>
    </row>
    <row r="217" spans="1:4" ht="27.75" customHeight="1" x14ac:dyDescent="0.25">
      <c r="A217" s="7" t="s">
        <v>6202</v>
      </c>
      <c r="B217" s="8" t="s">
        <v>6203</v>
      </c>
      <c r="C217" s="186">
        <v>0.73184544728489076</v>
      </c>
      <c r="D217" s="186">
        <v>0.30891268939192873</v>
      </c>
    </row>
    <row r="218" spans="1:4" ht="27.75" customHeight="1" x14ac:dyDescent="0.25">
      <c r="A218" s="7" t="s">
        <v>6204</v>
      </c>
      <c r="B218" s="8" t="s">
        <v>6205</v>
      </c>
      <c r="C218" s="186">
        <v>0.2431071285407502</v>
      </c>
      <c r="D218" s="186">
        <v>2.3684564889341845E-3</v>
      </c>
    </row>
    <row r="219" spans="1:4" ht="27.75" customHeight="1" x14ac:dyDescent="0.25">
      <c r="A219" s="7" t="s">
        <v>6206</v>
      </c>
      <c r="B219" s="8" t="s">
        <v>6207</v>
      </c>
      <c r="C219" s="186">
        <v>0.69816937361587217</v>
      </c>
      <c r="D219" s="186">
        <v>25.620438608958096</v>
      </c>
    </row>
    <row r="220" spans="1:4" ht="27.75" customHeight="1" x14ac:dyDescent="0.25">
      <c r="A220" s="7" t="s">
        <v>6208</v>
      </c>
      <c r="B220" s="8" t="s">
        <v>6209</v>
      </c>
      <c r="C220" s="186">
        <v>1.6180811016273191</v>
      </c>
      <c r="D220" s="186">
        <v>3.996095032264471</v>
      </c>
    </row>
    <row r="221" spans="1:4" ht="27.75" customHeight="1" x14ac:dyDescent="0.25">
      <c r="A221" s="7" t="s">
        <v>6210</v>
      </c>
      <c r="B221" s="8" t="s">
        <v>6211</v>
      </c>
      <c r="C221" s="186">
        <v>1.3880887888542064</v>
      </c>
      <c r="D221" s="186">
        <v>11.965727089034678</v>
      </c>
    </row>
    <row r="222" spans="1:4" ht="27.75" customHeight="1" x14ac:dyDescent="0.25">
      <c r="A222" s="7" t="s">
        <v>6212</v>
      </c>
      <c r="B222" s="8" t="s">
        <v>6213</v>
      </c>
      <c r="C222" s="186">
        <v>0.13765513529705231</v>
      </c>
      <c r="D222" s="186">
        <v>7.6342688648558932</v>
      </c>
    </row>
    <row r="223" spans="1:4" ht="27.75" customHeight="1" x14ac:dyDescent="0.25">
      <c r="A223" s="7" t="s">
        <v>6214</v>
      </c>
      <c r="B223" s="8" t="s">
        <v>6215</v>
      </c>
      <c r="C223" s="186">
        <v>1.5592703513695954</v>
      </c>
      <c r="D223" s="186">
        <v>4.7936923529902256</v>
      </c>
    </row>
    <row r="224" spans="1:4" ht="27.75" customHeight="1" x14ac:dyDescent="0.25">
      <c r="A224" s="7" t="s">
        <v>6216</v>
      </c>
      <c r="B224" s="8" t="s">
        <v>6215</v>
      </c>
      <c r="C224" s="186">
        <v>8.4169250867626583E-2</v>
      </c>
      <c r="D224" s="186">
        <v>1.1251254289911241</v>
      </c>
    </row>
    <row r="225" spans="1:4" ht="27.75" customHeight="1" x14ac:dyDescent="0.25">
      <c r="A225" s="7" t="s">
        <v>6217</v>
      </c>
      <c r="B225" s="8" t="s">
        <v>6218</v>
      </c>
      <c r="C225" s="186">
        <v>1.507199970763013</v>
      </c>
      <c r="D225" s="186">
        <v>-0.55569915334197983</v>
      </c>
    </row>
    <row r="226" spans="1:4" ht="27.75" customHeight="1" x14ac:dyDescent="0.25">
      <c r="A226" s="7" t="s">
        <v>6219</v>
      </c>
      <c r="B226" s="8" t="s">
        <v>6220</v>
      </c>
      <c r="C226" s="186">
        <v>0.44729134552523375</v>
      </c>
      <c r="D226" s="186">
        <v>12.288004310090294</v>
      </c>
    </row>
    <row r="227" spans="1:4" ht="27.75" customHeight="1" x14ac:dyDescent="0.25">
      <c r="A227" s="7" t="s">
        <v>6221</v>
      </c>
      <c r="B227" s="8" t="s">
        <v>6222</v>
      </c>
      <c r="C227" s="186">
        <v>1.6826136950601795</v>
      </c>
      <c r="D227" s="186">
        <v>20.980520694689908</v>
      </c>
    </row>
    <row r="228" spans="1:4" ht="27.75" customHeight="1" x14ac:dyDescent="0.25">
      <c r="A228" s="7" t="s">
        <v>6223</v>
      </c>
      <c r="B228" s="8" t="s">
        <v>6224</v>
      </c>
      <c r="C228" s="186">
        <v>0.13159592501745837</v>
      </c>
      <c r="D228" s="186">
        <v>6.9928714491074428</v>
      </c>
    </row>
    <row r="229" spans="1:4" ht="27.75" customHeight="1" x14ac:dyDescent="0.25">
      <c r="A229" s="7" t="s">
        <v>6225</v>
      </c>
      <c r="B229" s="8" t="s">
        <v>6224</v>
      </c>
      <c r="C229" s="186">
        <v>0.12832622659557899</v>
      </c>
      <c r="D229" s="186">
        <v>6.921634361740697</v>
      </c>
    </row>
    <row r="230" spans="1:4" ht="27.75" customHeight="1" x14ac:dyDescent="0.25">
      <c r="A230" s="7" t="s">
        <v>6226</v>
      </c>
      <c r="B230" s="8" t="s">
        <v>6227</v>
      </c>
      <c r="C230" s="186">
        <v>0.95667226631725</v>
      </c>
      <c r="D230" s="186">
        <v>7.6538094806400228</v>
      </c>
    </row>
    <row r="231" spans="1:4" ht="27.75" customHeight="1" x14ac:dyDescent="0.25">
      <c r="A231" s="7" t="s">
        <v>6228</v>
      </c>
      <c r="B231" s="8" t="s">
        <v>6229</v>
      </c>
      <c r="C231" s="186">
        <v>1.3986361390456548</v>
      </c>
      <c r="D231" s="186">
        <v>9.4639132182752519</v>
      </c>
    </row>
    <row r="232" spans="1:4" ht="27.75" customHeight="1" x14ac:dyDescent="0.25">
      <c r="A232" s="7" t="s">
        <v>6230</v>
      </c>
      <c r="B232" s="8" t="s">
        <v>6231</v>
      </c>
      <c r="C232" s="186">
        <v>6.6341415644544599E-2</v>
      </c>
      <c r="D232" s="186">
        <v>2.7015795339647033</v>
      </c>
    </row>
    <row r="233" spans="1:4" ht="27.75" customHeight="1" x14ac:dyDescent="0.25">
      <c r="A233" s="7" t="s">
        <v>6232</v>
      </c>
      <c r="B233" s="8" t="s">
        <v>6233</v>
      </c>
      <c r="C233" s="186">
        <v>8.2932428996545821E-2</v>
      </c>
      <c r="D233" s="186">
        <v>3.4166401591403814</v>
      </c>
    </row>
    <row r="234" spans="1:4" ht="27.75" customHeight="1" x14ac:dyDescent="0.25">
      <c r="A234" s="7" t="s">
        <v>6234</v>
      </c>
      <c r="B234" s="8" t="s">
        <v>6235</v>
      </c>
      <c r="C234" s="186">
        <v>0.19201093576159364</v>
      </c>
      <c r="D234" s="186">
        <v>0.12041171344504704</v>
      </c>
    </row>
    <row r="235" spans="1:4" ht="27.75" customHeight="1" x14ac:dyDescent="0.25">
      <c r="A235" s="7" t="s">
        <v>6236</v>
      </c>
      <c r="B235" s="8" t="s">
        <v>6237</v>
      </c>
      <c r="C235" s="186">
        <v>1.0178009048597367</v>
      </c>
      <c r="D235" s="186">
        <v>3.8139193551413125E-2</v>
      </c>
    </row>
    <row r="236" spans="1:4" ht="27.75" customHeight="1" x14ac:dyDescent="0.25">
      <c r="A236" s="7" t="s">
        <v>6238</v>
      </c>
      <c r="B236" s="8" t="s">
        <v>6239</v>
      </c>
      <c r="C236" s="186">
        <v>-6.4124905654625343E-3</v>
      </c>
      <c r="D236" s="186">
        <v>0.77933534549140959</v>
      </c>
    </row>
    <row r="237" spans="1:4" ht="27.75" customHeight="1" x14ac:dyDescent="0.25">
      <c r="A237" s="7" t="s">
        <v>6240</v>
      </c>
      <c r="B237" s="8" t="s">
        <v>6241</v>
      </c>
      <c r="C237" s="186">
        <v>1.9643931401902073</v>
      </c>
      <c r="D237" s="186">
        <v>1.3254506533484218E-2</v>
      </c>
    </row>
    <row r="238" spans="1:4" ht="27.75" customHeight="1" x14ac:dyDescent="0.25">
      <c r="A238" s="7" t="s">
        <v>6242</v>
      </c>
      <c r="B238" s="8" t="s">
        <v>6243</v>
      </c>
      <c r="C238" s="186">
        <v>1.8731108665113265</v>
      </c>
      <c r="D238" s="186">
        <v>1.4061838979291255</v>
      </c>
    </row>
    <row r="239" spans="1:4" ht="27.75" customHeight="1" x14ac:dyDescent="0.25">
      <c r="A239" s="7" t="s">
        <v>6244</v>
      </c>
      <c r="B239" s="8" t="s">
        <v>6245</v>
      </c>
      <c r="C239" s="186">
        <v>14.252699981782861</v>
      </c>
      <c r="D239" s="186">
        <v>2.9784529989114259</v>
      </c>
    </row>
    <row r="240" spans="1:4" ht="27.75" customHeight="1" x14ac:dyDescent="0.25">
      <c r="A240" s="7" t="s">
        <v>6246</v>
      </c>
      <c r="B240" s="8" t="s">
        <v>6247</v>
      </c>
      <c r="C240" s="186">
        <v>6.5933247108719542</v>
      </c>
      <c r="D240" s="186">
        <v>0.18886996503908932</v>
      </c>
    </row>
    <row r="241" spans="1:4" ht="27.75" customHeight="1" x14ac:dyDescent="0.25">
      <c r="A241" s="7" t="s">
        <v>6248</v>
      </c>
      <c r="B241" s="8" t="s">
        <v>6249</v>
      </c>
      <c r="C241" s="186">
        <v>0.9296540790204364</v>
      </c>
      <c r="D241" s="186">
        <v>2.1406125453868778</v>
      </c>
    </row>
    <row r="242" spans="1:4" ht="27.75" customHeight="1" x14ac:dyDescent="0.25">
      <c r="A242" s="7" t="s">
        <v>6250</v>
      </c>
      <c r="B242" s="8" t="s">
        <v>6251</v>
      </c>
      <c r="C242" s="186">
        <v>0.92625061620575133</v>
      </c>
      <c r="D242" s="186">
        <v>2.1330517920734242</v>
      </c>
    </row>
    <row r="243" spans="1:4" ht="27.75" customHeight="1" x14ac:dyDescent="0.25">
      <c r="A243" s="7" t="s">
        <v>6252</v>
      </c>
      <c r="B243" s="8" t="s">
        <v>6253</v>
      </c>
      <c r="C243" s="186">
        <v>0</v>
      </c>
      <c r="D243" s="186">
        <v>0</v>
      </c>
    </row>
    <row r="244" spans="1:4" ht="27.75" customHeight="1" x14ac:dyDescent="0.25">
      <c r="A244" s="7" t="s">
        <v>6254</v>
      </c>
      <c r="B244" s="8" t="s">
        <v>6253</v>
      </c>
      <c r="C244" s="186">
        <v>4.6194271297450209</v>
      </c>
      <c r="D244" s="186">
        <v>-0.24728212246212061</v>
      </c>
    </row>
    <row r="245" spans="1:4" ht="27.75" customHeight="1" x14ac:dyDescent="0.25">
      <c r="A245" s="7" t="s">
        <v>6255</v>
      </c>
      <c r="B245" s="8" t="s">
        <v>6256</v>
      </c>
      <c r="C245" s="186">
        <v>1.9166493102042219</v>
      </c>
      <c r="D245" s="186">
        <v>7.1604622834816434</v>
      </c>
    </row>
    <row r="246" spans="1:4" ht="27.75" customHeight="1" x14ac:dyDescent="0.25">
      <c r="A246" s="7" t="s">
        <v>6257</v>
      </c>
      <c r="B246" s="8" t="s">
        <v>6258</v>
      </c>
      <c r="C246" s="186">
        <v>1.0147747478733948</v>
      </c>
      <c r="D246" s="186">
        <v>2.7585719502161412</v>
      </c>
    </row>
    <row r="247" spans="1:4" ht="27.75" customHeight="1" x14ac:dyDescent="0.25">
      <c r="A247" s="7" t="s">
        <v>6259</v>
      </c>
      <c r="B247" s="8" t="s">
        <v>6260</v>
      </c>
      <c r="C247" s="186">
        <v>2.1500599689179176</v>
      </c>
      <c r="D247" s="186">
        <v>0.33087087590716852</v>
      </c>
    </row>
    <row r="248" spans="1:4" ht="27.75" customHeight="1" x14ac:dyDescent="0.25">
      <c r="A248" s="7" t="s">
        <v>6261</v>
      </c>
      <c r="B248" s="8" t="s">
        <v>6262</v>
      </c>
      <c r="C248" s="186">
        <v>11.711810653368303</v>
      </c>
      <c r="D248" s="186">
        <v>-0.74374544659801045</v>
      </c>
    </row>
    <row r="249" spans="1:4" ht="27.75" customHeight="1" x14ac:dyDescent="0.25">
      <c r="A249" s="7" t="s">
        <v>6263</v>
      </c>
      <c r="B249" s="8" t="s">
        <v>6264</v>
      </c>
      <c r="C249" s="186">
        <v>1.9397182562203072</v>
      </c>
      <c r="D249" s="186">
        <v>0.41805024728518525</v>
      </c>
    </row>
    <row r="250" spans="1:4" ht="27.75" customHeight="1" x14ac:dyDescent="0.25">
      <c r="A250" s="7" t="s">
        <v>6265</v>
      </c>
      <c r="B250" s="8" t="s">
        <v>6266</v>
      </c>
      <c r="C250" s="186">
        <v>0</v>
      </c>
      <c r="D250" s="186">
        <v>0</v>
      </c>
    </row>
    <row r="251" spans="1:4" ht="27.75" customHeight="1" x14ac:dyDescent="0.25">
      <c r="A251" s="7" t="s">
        <v>6267</v>
      </c>
      <c r="B251" s="8" t="s">
        <v>6268</v>
      </c>
      <c r="C251" s="186">
        <v>0.23346310796832709</v>
      </c>
      <c r="D251" s="186">
        <v>12.842986668776758</v>
      </c>
    </row>
    <row r="252" spans="1:4" ht="27.75" customHeight="1" x14ac:dyDescent="0.25">
      <c r="A252" s="7" t="s">
        <v>6269</v>
      </c>
      <c r="B252" s="8" t="s">
        <v>6270</v>
      </c>
      <c r="C252" s="186">
        <v>0.37037785950150137</v>
      </c>
      <c r="D252" s="186">
        <v>17.515767078000337</v>
      </c>
    </row>
    <row r="253" spans="1:4" ht="27.75" customHeight="1" x14ac:dyDescent="0.25">
      <c r="A253" s="7" t="s">
        <v>6271</v>
      </c>
      <c r="B253" s="8" t="s">
        <v>6272</v>
      </c>
      <c r="C253" s="186">
        <v>-0.4940918143479765</v>
      </c>
      <c r="D253" s="186">
        <v>1.2616244022986034</v>
      </c>
    </row>
    <row r="254" spans="1:4" ht="27.75" customHeight="1" x14ac:dyDescent="0.25">
      <c r="A254" s="7" t="s">
        <v>6273</v>
      </c>
      <c r="B254" s="8" t="s">
        <v>6274</v>
      </c>
      <c r="C254" s="186">
        <v>0.19845912100941898</v>
      </c>
      <c r="D254" s="186">
        <v>1.4508751035664541E-2</v>
      </c>
    </row>
    <row r="255" spans="1:4" ht="27.75" customHeight="1" x14ac:dyDescent="0.25">
      <c r="A255" s="7" t="s">
        <v>6275</v>
      </c>
      <c r="B255" s="8" t="s">
        <v>6276</v>
      </c>
      <c r="C255" s="186">
        <v>0.16118326781891756</v>
      </c>
      <c r="D255" s="186">
        <v>6.1942767965072107</v>
      </c>
    </row>
    <row r="256" spans="1:4" ht="27.75" customHeight="1" x14ac:dyDescent="0.25">
      <c r="A256" s="7" t="s">
        <v>6277</v>
      </c>
      <c r="B256" s="8" t="s">
        <v>6278</v>
      </c>
      <c r="C256" s="186">
        <v>2.9896148973610103E-2</v>
      </c>
      <c r="D256" s="186">
        <v>7.8802722751254703E-2</v>
      </c>
    </row>
    <row r="257" spans="1:4" ht="27.75" customHeight="1" x14ac:dyDescent="0.25">
      <c r="A257" s="7" t="s">
        <v>6279</v>
      </c>
      <c r="B257" s="8" t="s">
        <v>6280</v>
      </c>
      <c r="C257" s="186">
        <v>0.71111759637352134</v>
      </c>
      <c r="D257" s="186">
        <v>0.27804700064835258</v>
      </c>
    </row>
    <row r="258" spans="1:4" ht="27.75" customHeight="1" x14ac:dyDescent="0.25">
      <c r="A258" s="7" t="s">
        <v>6281</v>
      </c>
      <c r="B258" s="8" t="s">
        <v>6282</v>
      </c>
      <c r="C258" s="186">
        <v>4.1693753465345278</v>
      </c>
      <c r="D258" s="186">
        <v>-0.16814855314076302</v>
      </c>
    </row>
    <row r="259" spans="1:4" ht="27.75" customHeight="1" x14ac:dyDescent="0.25">
      <c r="A259" s="7" t="s">
        <v>6283</v>
      </c>
      <c r="B259" s="8" t="s">
        <v>6284</v>
      </c>
      <c r="C259" s="186">
        <v>4.1020384197854955</v>
      </c>
      <c r="D259" s="186">
        <v>0.16276430085470259</v>
      </c>
    </row>
    <row r="260" spans="1:4" ht="27.75" customHeight="1" x14ac:dyDescent="0.25">
      <c r="A260" s="7" t="s">
        <v>6285</v>
      </c>
      <c r="B260" s="8" t="s">
        <v>6286</v>
      </c>
      <c r="C260" s="186">
        <v>3.0500925575713325</v>
      </c>
      <c r="D260" s="186">
        <v>0.16877060795326876</v>
      </c>
    </row>
    <row r="261" spans="1:4" ht="27.75" customHeight="1" x14ac:dyDescent="0.25">
      <c r="A261" s="7" t="s">
        <v>6287</v>
      </c>
      <c r="B261" s="8" t="s">
        <v>6288</v>
      </c>
      <c r="C261" s="186">
        <v>0.59845292654007676</v>
      </c>
      <c r="D261" s="186">
        <v>3.3573268326975088</v>
      </c>
    </row>
    <row r="262" spans="1:4" ht="27.75" customHeight="1" x14ac:dyDescent="0.25">
      <c r="A262" s="7" t="s">
        <v>6289</v>
      </c>
      <c r="B262" s="8" t="s">
        <v>6290</v>
      </c>
      <c r="C262" s="186">
        <v>0</v>
      </c>
      <c r="D262" s="186">
        <v>2.1963455149028777</v>
      </c>
    </row>
    <row r="263" spans="1:4" ht="27.75" customHeight="1" x14ac:dyDescent="0.25">
      <c r="A263" s="7" t="s">
        <v>6291</v>
      </c>
      <c r="B263" s="8" t="s">
        <v>6292</v>
      </c>
      <c r="C263" s="186">
        <v>-0.13833206763161271</v>
      </c>
      <c r="D263" s="186">
        <v>0.34604512377134544</v>
      </c>
    </row>
    <row r="264" spans="1:4" ht="27.75" customHeight="1" x14ac:dyDescent="0.25">
      <c r="A264" s="7" t="s">
        <v>6293</v>
      </c>
      <c r="B264" s="8" t="s">
        <v>6294</v>
      </c>
      <c r="C264" s="186">
        <v>3.7867454391226687</v>
      </c>
      <c r="D264" s="186">
        <v>0.67528693556504282</v>
      </c>
    </row>
    <row r="265" spans="1:4" ht="27.75" customHeight="1" x14ac:dyDescent="0.25">
      <c r="A265" s="7" t="s">
        <v>6295</v>
      </c>
      <c r="B265" s="8" t="s">
        <v>6296</v>
      </c>
      <c r="C265" s="186">
        <v>1.60873729567132</v>
      </c>
      <c r="D265" s="186">
        <v>3.8725781021991614</v>
      </c>
    </row>
    <row r="266" spans="1:4" ht="27.75" customHeight="1" x14ac:dyDescent="0.25">
      <c r="A266" s="7" t="s">
        <v>6297</v>
      </c>
      <c r="B266" s="8" t="s">
        <v>6298</v>
      </c>
      <c r="C266" s="186">
        <v>0.80313862778372891</v>
      </c>
      <c r="D266" s="186">
        <v>4.9789056095215543</v>
      </c>
    </row>
    <row r="267" spans="1:4" ht="27.75" customHeight="1" x14ac:dyDescent="0.25">
      <c r="A267" s="7" t="s">
        <v>2197</v>
      </c>
      <c r="B267" s="8" t="s">
        <v>6299</v>
      </c>
      <c r="C267" s="186">
        <v>0</v>
      </c>
      <c r="D267" s="186">
        <v>13.91969903159046</v>
      </c>
    </row>
    <row r="268" spans="1:4" ht="27.75" customHeight="1" x14ac:dyDescent="0.25">
      <c r="A268" s="7" t="s">
        <v>6300</v>
      </c>
      <c r="B268" s="8" t="s">
        <v>6301</v>
      </c>
      <c r="C268" s="186">
        <v>0.79837902812622463</v>
      </c>
      <c r="D268" s="186">
        <v>12.411988829107965</v>
      </c>
    </row>
    <row r="269" spans="1:4" ht="27.75" customHeight="1" x14ac:dyDescent="0.25">
      <c r="A269" s="7" t="s">
        <v>6302</v>
      </c>
      <c r="B269" s="8" t="s">
        <v>6303</v>
      </c>
      <c r="C269" s="186">
        <v>0.28251854426198086</v>
      </c>
      <c r="D269" s="186">
        <v>-6.2834984512864489</v>
      </c>
    </row>
    <row r="270" spans="1:4" ht="27.75" customHeight="1" x14ac:dyDescent="0.25">
      <c r="A270" s="7" t="s">
        <v>6304</v>
      </c>
      <c r="B270" s="8" t="s">
        <v>6305</v>
      </c>
      <c r="C270" s="186">
        <v>0.80083470511855093</v>
      </c>
      <c r="D270" s="186">
        <v>19.578558954058451</v>
      </c>
    </row>
    <row r="271" spans="1:4" ht="27.75" customHeight="1" x14ac:dyDescent="0.25">
      <c r="A271" s="7" t="s">
        <v>6306</v>
      </c>
      <c r="B271" s="8" t="s">
        <v>6307</v>
      </c>
      <c r="C271" s="186">
        <v>0</v>
      </c>
      <c r="D271" s="186">
        <v>0</v>
      </c>
    </row>
    <row r="272" spans="1:4" ht="27.75" customHeight="1" x14ac:dyDescent="0.25">
      <c r="A272" s="7" t="s">
        <v>6308</v>
      </c>
      <c r="B272" s="8" t="s">
        <v>6309</v>
      </c>
      <c r="C272" s="186">
        <v>1.9282171241833239</v>
      </c>
      <c r="D272" s="186">
        <v>3.3380643459946135</v>
      </c>
    </row>
    <row r="273" spans="1:4" ht="27.75" customHeight="1" x14ac:dyDescent="0.25">
      <c r="A273" s="7" t="s">
        <v>6310</v>
      </c>
      <c r="B273" s="8" t="s">
        <v>6309</v>
      </c>
      <c r="C273" s="186">
        <v>2.1150510046731164</v>
      </c>
      <c r="D273" s="186">
        <v>3.6015350735847664</v>
      </c>
    </row>
    <row r="274" spans="1:4" ht="27.75" customHeight="1" x14ac:dyDescent="0.25">
      <c r="A274" s="7" t="s">
        <v>6311</v>
      </c>
      <c r="B274" s="8" t="s">
        <v>6312</v>
      </c>
      <c r="C274" s="186">
        <v>6.0277419439029156</v>
      </c>
      <c r="D274" s="186">
        <v>7.5195324447953196</v>
      </c>
    </row>
    <row r="275" spans="1:4" ht="27.75" customHeight="1" x14ac:dyDescent="0.25">
      <c r="A275" s="7" t="s">
        <v>6313</v>
      </c>
      <c r="B275" s="8" t="s">
        <v>6314</v>
      </c>
      <c r="C275" s="186">
        <v>1.9769783554794949</v>
      </c>
      <c r="D275" s="186">
        <v>6.9605730755339881</v>
      </c>
    </row>
    <row r="276" spans="1:4" ht="27.75" customHeight="1" x14ac:dyDescent="0.25">
      <c r="A276" s="7" t="s">
        <v>6315</v>
      </c>
      <c r="B276" s="8" t="s">
        <v>6316</v>
      </c>
      <c r="C276" s="186">
        <v>2.0570887047110964</v>
      </c>
      <c r="D276" s="186">
        <v>4.3278076123521636</v>
      </c>
    </row>
    <row r="277" spans="1:4" ht="27.75" customHeight="1" x14ac:dyDescent="0.25">
      <c r="A277" s="7" t="s">
        <v>6317</v>
      </c>
      <c r="B277" s="8" t="s">
        <v>6318</v>
      </c>
      <c r="C277" s="186">
        <v>2.2857284472676307</v>
      </c>
      <c r="D277" s="186">
        <v>1.5356551954180921</v>
      </c>
    </row>
    <row r="278" spans="1:4" ht="27.75" customHeight="1" x14ac:dyDescent="0.25">
      <c r="A278" s="7" t="s">
        <v>6319</v>
      </c>
      <c r="B278" s="8" t="s">
        <v>6320</v>
      </c>
      <c r="C278" s="186">
        <v>3.3727857915766499</v>
      </c>
      <c r="D278" s="186">
        <v>0.4243205310842656</v>
      </c>
    </row>
    <row r="279" spans="1:4" ht="27.75" customHeight="1" x14ac:dyDescent="0.25">
      <c r="A279" s="7" t="s">
        <v>6321</v>
      </c>
      <c r="B279" s="8" t="s">
        <v>6322</v>
      </c>
      <c r="C279" s="186">
        <v>3.7227850193067571</v>
      </c>
      <c r="D279" s="186">
        <v>0</v>
      </c>
    </row>
    <row r="280" spans="1:4" ht="27.75" customHeight="1" x14ac:dyDescent="0.25">
      <c r="A280" s="7" t="s">
        <v>6323</v>
      </c>
      <c r="B280" s="8" t="s">
        <v>6324</v>
      </c>
      <c r="C280" s="186">
        <v>5.0173086551979114E-2</v>
      </c>
      <c r="D280" s="186">
        <v>0</v>
      </c>
    </row>
    <row r="281" spans="1:4" ht="27.75" customHeight="1" x14ac:dyDescent="0.25">
      <c r="A281" s="7" t="s">
        <v>6325</v>
      </c>
      <c r="B281" s="8" t="s">
        <v>6326</v>
      </c>
      <c r="C281" s="186">
        <v>1.6081824933425475</v>
      </c>
      <c r="D281" s="186">
        <v>0.25513603431446935</v>
      </c>
    </row>
    <row r="282" spans="1:4" ht="27.75" customHeight="1" x14ac:dyDescent="0.25">
      <c r="A282" s="7" t="s">
        <v>6327</v>
      </c>
      <c r="B282" s="8" t="s">
        <v>6328</v>
      </c>
      <c r="C282" s="186">
        <v>0.19519535054701587</v>
      </c>
      <c r="D282" s="186">
        <v>10.009726309756889</v>
      </c>
    </row>
    <row r="283" spans="1:4" ht="27.75" customHeight="1" x14ac:dyDescent="0.25">
      <c r="A283" s="7" t="s">
        <v>6329</v>
      </c>
      <c r="B283" s="8" t="s">
        <v>6330</v>
      </c>
      <c r="C283" s="186">
        <v>1.6083249749737791</v>
      </c>
      <c r="D283" s="186">
        <v>-1.7661202331877228</v>
      </c>
    </row>
    <row r="284" spans="1:4" ht="27.75" customHeight="1" x14ac:dyDescent="0.25">
      <c r="A284" s="7" t="s">
        <v>6331</v>
      </c>
      <c r="B284" s="8" t="s">
        <v>6332</v>
      </c>
      <c r="C284" s="186">
        <v>9.0251751347366014</v>
      </c>
      <c r="D284" s="186">
        <v>4.9868606848678816</v>
      </c>
    </row>
    <row r="285" spans="1:4" ht="27.75" customHeight="1" x14ac:dyDescent="0.25">
      <c r="A285" s="7" t="s">
        <v>6333</v>
      </c>
      <c r="B285" s="8" t="s">
        <v>6334</v>
      </c>
      <c r="C285" s="186">
        <v>0.51685017007743039</v>
      </c>
      <c r="D285" s="186">
        <v>-1.9169515347928261</v>
      </c>
    </row>
    <row r="286" spans="1:4" ht="27.75" customHeight="1" x14ac:dyDescent="0.25">
      <c r="A286" s="7" t="s">
        <v>6335</v>
      </c>
      <c r="B286" s="8" t="s">
        <v>6336</v>
      </c>
      <c r="C286" s="186">
        <v>1.5657927485866221</v>
      </c>
      <c r="D286" s="186">
        <v>1.6808298419686368E-2</v>
      </c>
    </row>
    <row r="287" spans="1:4" ht="27.75" customHeight="1" x14ac:dyDescent="0.25">
      <c r="A287" s="7" t="s">
        <v>6337</v>
      </c>
      <c r="B287" s="8" t="s">
        <v>6338</v>
      </c>
      <c r="C287" s="186">
        <v>2.1500974276040887</v>
      </c>
      <c r="D287" s="186">
        <v>0.3308806452198424</v>
      </c>
    </row>
    <row r="288" spans="1:4" ht="27.75" customHeight="1" x14ac:dyDescent="0.25">
      <c r="A288" s="7" t="s">
        <v>6339</v>
      </c>
      <c r="B288" s="8" t="s">
        <v>6340</v>
      </c>
      <c r="C288" s="186">
        <v>4.7539079438783096</v>
      </c>
      <c r="D288" s="186">
        <v>10.047741896122417</v>
      </c>
    </row>
    <row r="289" spans="1:4" ht="27.75" customHeight="1" x14ac:dyDescent="0.25">
      <c r="A289" s="7" t="s">
        <v>6341</v>
      </c>
      <c r="B289" s="8" t="s">
        <v>6342</v>
      </c>
      <c r="C289" s="186">
        <v>0.28991369327046035</v>
      </c>
      <c r="D289" s="186">
        <v>-6.3654159398462511</v>
      </c>
    </row>
    <row r="290" spans="1:4" ht="27.75" customHeight="1" x14ac:dyDescent="0.25">
      <c r="A290" s="7" t="s">
        <v>6343</v>
      </c>
      <c r="B290" s="8" t="s">
        <v>6344</v>
      </c>
      <c r="C290" s="186">
        <v>12.872662697680664</v>
      </c>
      <c r="D290" s="186">
        <v>-3.1630883506661531</v>
      </c>
    </row>
    <row r="291" spans="1:4" ht="27.75" customHeight="1" x14ac:dyDescent="0.25">
      <c r="A291" s="7" t="s">
        <v>6345</v>
      </c>
      <c r="B291" s="8" t="s">
        <v>6346</v>
      </c>
      <c r="C291" s="186">
        <v>0</v>
      </c>
      <c r="D291" s="186">
        <v>0</v>
      </c>
    </row>
    <row r="292" spans="1:4" ht="27.75" customHeight="1" x14ac:dyDescent="0.25">
      <c r="A292" s="7" t="s">
        <v>6347</v>
      </c>
      <c r="B292" s="8" t="s">
        <v>6348</v>
      </c>
      <c r="C292" s="186">
        <v>-3.7817202102471619</v>
      </c>
      <c r="D292" s="186">
        <v>-4.100764717630379</v>
      </c>
    </row>
    <row r="293" spans="1:4" ht="27.75" customHeight="1" x14ac:dyDescent="0.25">
      <c r="A293" s="7" t="s">
        <v>6349</v>
      </c>
      <c r="B293" s="8" t="s">
        <v>6350</v>
      </c>
      <c r="C293" s="186">
        <v>6.4540311761335314</v>
      </c>
      <c r="D293" s="186">
        <v>7.5146033993952379</v>
      </c>
    </row>
    <row r="294" spans="1:4" ht="27.75" customHeight="1" x14ac:dyDescent="0.25">
      <c r="A294" s="7" t="s">
        <v>6351</v>
      </c>
      <c r="B294" s="8" t="s">
        <v>6352</v>
      </c>
      <c r="C294" s="186">
        <v>14.555874807241011</v>
      </c>
      <c r="D294" s="186">
        <v>4.8754387803274479</v>
      </c>
    </row>
    <row r="295" spans="1:4" ht="27.75" customHeight="1" x14ac:dyDescent="0.25">
      <c r="A295" s="7" t="s">
        <v>6353</v>
      </c>
      <c r="B295" s="8" t="s">
        <v>6354</v>
      </c>
      <c r="C295" s="186">
        <v>0</v>
      </c>
      <c r="D295" s="186">
        <v>0</v>
      </c>
    </row>
    <row r="296" spans="1:4" ht="27.75" customHeight="1" x14ac:dyDescent="0.25">
      <c r="A296" s="7" t="s">
        <v>6355</v>
      </c>
      <c r="B296" s="8" t="s">
        <v>6356</v>
      </c>
      <c r="C296" s="186">
        <v>1.1127344551224513E-7</v>
      </c>
      <c r="D296" s="186">
        <v>0</v>
      </c>
    </row>
    <row r="297" spans="1:4" ht="27.75" customHeight="1" x14ac:dyDescent="0.25">
      <c r="A297" s="7" t="s">
        <v>6357</v>
      </c>
      <c r="B297" s="8" t="s">
        <v>6358</v>
      </c>
      <c r="C297" s="186">
        <v>7.1511034231171244</v>
      </c>
      <c r="D297" s="186">
        <v>2.7644076160772926</v>
      </c>
    </row>
    <row r="298" spans="1:4" ht="27.75" customHeight="1" x14ac:dyDescent="0.25">
      <c r="A298" s="7" t="s">
        <v>6359</v>
      </c>
      <c r="B298" s="8" t="s">
        <v>6360</v>
      </c>
      <c r="C298" s="186">
        <v>3.1881690314237909</v>
      </c>
      <c r="D298" s="186">
        <v>0.66982541929245354</v>
      </c>
    </row>
    <row r="299" spans="1:4" ht="27.75" customHeight="1" x14ac:dyDescent="0.25">
      <c r="A299" s="7" t="s">
        <v>6361</v>
      </c>
      <c r="B299" s="8" t="s">
        <v>6362</v>
      </c>
      <c r="C299" s="186">
        <v>2.601779119954394</v>
      </c>
      <c r="D299" s="186">
        <v>3.0577125246129349</v>
      </c>
    </row>
    <row r="300" spans="1:4" ht="27.75" customHeight="1" x14ac:dyDescent="0.25">
      <c r="A300" s="7" t="s">
        <v>6363</v>
      </c>
      <c r="B300" s="8" t="s">
        <v>6364</v>
      </c>
      <c r="C300" s="186">
        <v>3.6821590997284641</v>
      </c>
      <c r="D300" s="186">
        <v>4.5743721909498252</v>
      </c>
    </row>
    <row r="301" spans="1:4" ht="27.75" customHeight="1" x14ac:dyDescent="0.25">
      <c r="A301" s="7" t="s">
        <v>6365</v>
      </c>
      <c r="B301" s="8" t="s">
        <v>6366</v>
      </c>
      <c r="C301" s="186">
        <v>-0.5148885654837041</v>
      </c>
      <c r="D301" s="186">
        <v>0.64115393710585078</v>
      </c>
    </row>
    <row r="302" spans="1:4" ht="27.75" customHeight="1" x14ac:dyDescent="0.25">
      <c r="A302" s="7" t="s">
        <v>6367</v>
      </c>
      <c r="B302" s="8" t="s">
        <v>6368</v>
      </c>
      <c r="C302" s="186">
        <v>0.71139501227988733</v>
      </c>
      <c r="D302" s="186">
        <v>0.27815379950747071</v>
      </c>
    </row>
    <row r="303" spans="1:4" ht="27.75" customHeight="1" x14ac:dyDescent="0.25">
      <c r="A303" s="7" t="s">
        <v>6369</v>
      </c>
      <c r="B303" s="8" t="s">
        <v>6370</v>
      </c>
      <c r="C303" s="186">
        <v>0.94956382211363854</v>
      </c>
      <c r="D303" s="186">
        <v>0.63737528441251534</v>
      </c>
    </row>
    <row r="304" spans="1:4" ht="27.75" customHeight="1" x14ac:dyDescent="0.25">
      <c r="A304" s="7" t="s">
        <v>6371</v>
      </c>
      <c r="B304" s="8" t="s">
        <v>6372</v>
      </c>
      <c r="C304" s="186">
        <v>0.71126044763370122</v>
      </c>
      <c r="D304" s="186">
        <v>0.27810219517222035</v>
      </c>
    </row>
    <row r="305" spans="1:4" ht="27.75" customHeight="1" x14ac:dyDescent="0.25">
      <c r="A305" s="7" t="s">
        <v>6373</v>
      </c>
      <c r="B305" s="8" t="s">
        <v>6374</v>
      </c>
      <c r="C305" s="186">
        <v>-0.3732261414957706</v>
      </c>
      <c r="D305" s="186">
        <v>-0.22313084127906957</v>
      </c>
    </row>
    <row r="306" spans="1:4" ht="27.75" customHeight="1" x14ac:dyDescent="0.25">
      <c r="A306" s="7" t="s">
        <v>6375</v>
      </c>
      <c r="B306" s="8" t="s">
        <v>6376</v>
      </c>
      <c r="C306" s="186">
        <v>7.5346350368920678</v>
      </c>
      <c r="D306" s="186">
        <v>10.271244810816331</v>
      </c>
    </row>
    <row r="307" spans="1:4" ht="27.75" customHeight="1" x14ac:dyDescent="0.25">
      <c r="A307" s="7" t="s">
        <v>6377</v>
      </c>
      <c r="B307" s="8" t="s">
        <v>6378</v>
      </c>
      <c r="C307" s="186">
        <v>0.22218200589655801</v>
      </c>
      <c r="D307" s="186">
        <v>1.6392916259172906E-3</v>
      </c>
    </row>
    <row r="308" spans="1:4" ht="27.75" customHeight="1" x14ac:dyDescent="0.25">
      <c r="A308" s="7" t="s">
        <v>6379</v>
      </c>
      <c r="B308" s="8" t="s">
        <v>6380</v>
      </c>
      <c r="C308" s="186">
        <v>3.5988689552997597</v>
      </c>
      <c r="D308" s="186">
        <v>0.23368505811962714</v>
      </c>
    </row>
    <row r="309" spans="1:4" ht="27.75" customHeight="1" x14ac:dyDescent="0.25">
      <c r="A309" s="7" t="s">
        <v>6381</v>
      </c>
      <c r="B309" s="8" t="s">
        <v>6382</v>
      </c>
      <c r="C309" s="186">
        <v>13.693546315528213</v>
      </c>
      <c r="D309" s="186">
        <v>8.4071144061033962</v>
      </c>
    </row>
    <row r="310" spans="1:4" ht="27.75" customHeight="1" x14ac:dyDescent="0.25">
      <c r="A310" s="7" t="s">
        <v>6383</v>
      </c>
      <c r="B310" s="8" t="s">
        <v>6384</v>
      </c>
      <c r="C310" s="186">
        <v>1.7327783227127243</v>
      </c>
      <c r="D310" s="186">
        <v>-2.8698799707382581E-3</v>
      </c>
    </row>
    <row r="311" spans="1:4" ht="27.75" customHeight="1" x14ac:dyDescent="0.25">
      <c r="A311" s="7" t="s">
        <v>6385</v>
      </c>
      <c r="B311" s="8" t="s">
        <v>6386</v>
      </c>
      <c r="C311" s="186">
        <v>4.0514513285321883</v>
      </c>
      <c r="D311" s="186">
        <v>0.47928434197353575</v>
      </c>
    </row>
    <row r="312" spans="1:4" ht="27.75" customHeight="1" x14ac:dyDescent="0.25">
      <c r="A312" s="7" t="s">
        <v>6387</v>
      </c>
      <c r="B312" s="8" t="s">
        <v>6388</v>
      </c>
      <c r="C312" s="186">
        <v>0.72165865823579922</v>
      </c>
      <c r="D312" s="186">
        <v>0.36581039739857102</v>
      </c>
    </row>
    <row r="313" spans="1:4" ht="27.75" customHeight="1" x14ac:dyDescent="0.25">
      <c r="A313" s="7" t="s">
        <v>1380</v>
      </c>
      <c r="B313" s="8" t="s">
        <v>6389</v>
      </c>
      <c r="C313" s="186">
        <v>9.5921430423295284</v>
      </c>
      <c r="D313" s="186">
        <v>11.766456849058784</v>
      </c>
    </row>
    <row r="314" spans="1:4" ht="27.75" customHeight="1" x14ac:dyDescent="0.25">
      <c r="A314" s="7" t="s">
        <v>6390</v>
      </c>
      <c r="B314" s="8" t="s">
        <v>6391</v>
      </c>
      <c r="C314" s="186">
        <v>3.6821590998681391</v>
      </c>
      <c r="D314" s="186">
        <v>4.5743721909498305</v>
      </c>
    </row>
    <row r="315" spans="1:4" ht="27.75" customHeight="1" x14ac:dyDescent="0.25">
      <c r="A315" s="7" t="s">
        <v>6392</v>
      </c>
      <c r="B315" s="8" t="s">
        <v>6393</v>
      </c>
      <c r="C315" s="186">
        <v>1.1835234565402235</v>
      </c>
      <c r="D315" s="186">
        <v>0.14066719294371216</v>
      </c>
    </row>
    <row r="316" spans="1:4" ht="27.75" customHeight="1" x14ac:dyDescent="0.25">
      <c r="A316" s="7" t="s">
        <v>6394</v>
      </c>
      <c r="B316" s="8" t="s">
        <v>6395</v>
      </c>
      <c r="C316" s="186">
        <v>0.24310823709581311</v>
      </c>
      <c r="D316" s="186">
        <v>2.3684671724115893E-3</v>
      </c>
    </row>
    <row r="317" spans="1:4" ht="27.75" customHeight="1" x14ac:dyDescent="0.25">
      <c r="A317" s="7" t="s">
        <v>6396</v>
      </c>
      <c r="B317" s="8" t="s">
        <v>6397</v>
      </c>
      <c r="C317" s="186">
        <v>-2.908276698340242E-3</v>
      </c>
      <c r="D317" s="186">
        <v>4.2195983775661929</v>
      </c>
    </row>
    <row r="318" spans="1:4" ht="27.75" customHeight="1" x14ac:dyDescent="0.25">
      <c r="A318" s="7" t="s">
        <v>6398</v>
      </c>
      <c r="B318" s="8" t="s">
        <v>6399</v>
      </c>
      <c r="C318" s="186">
        <v>5.575794462393187</v>
      </c>
      <c r="D318" s="186">
        <v>-3.9535042541895035E-2</v>
      </c>
    </row>
    <row r="319" spans="1:4" ht="27.75" customHeight="1" x14ac:dyDescent="0.25">
      <c r="A319" s="7" t="s">
        <v>6400</v>
      </c>
      <c r="B319" s="8" t="s">
        <v>6401</v>
      </c>
      <c r="C319" s="186">
        <v>0.28349438714004593</v>
      </c>
      <c r="D319" s="186">
        <v>-4.7857840124712211E-2</v>
      </c>
    </row>
    <row r="320" spans="1:4" ht="27.75" customHeight="1" x14ac:dyDescent="0.25">
      <c r="A320" s="7" t="s">
        <v>6402</v>
      </c>
      <c r="B320" s="8" t="s">
        <v>6403</v>
      </c>
      <c r="C320" s="186">
        <v>3.359099300392784E-4</v>
      </c>
      <c r="D320" s="186">
        <v>3.3271058565062591E-3</v>
      </c>
    </row>
    <row r="321" spans="1:4" ht="27.75" customHeight="1" x14ac:dyDescent="0.25">
      <c r="A321" s="7" t="s">
        <v>6404</v>
      </c>
      <c r="B321" s="8" t="s">
        <v>6405</v>
      </c>
      <c r="C321" s="186">
        <v>-0.12280975236458547</v>
      </c>
      <c r="D321" s="186">
        <v>-0.19238757433422296</v>
      </c>
    </row>
    <row r="322" spans="1:4" ht="27.75" customHeight="1" x14ac:dyDescent="0.25">
      <c r="A322" s="7" t="s">
        <v>6406</v>
      </c>
      <c r="B322" s="8" t="s">
        <v>6405</v>
      </c>
      <c r="C322" s="186">
        <v>-0.1097108948746407</v>
      </c>
      <c r="D322" s="186">
        <v>-0.58843547768289595</v>
      </c>
    </row>
    <row r="323" spans="1:4" ht="27.75" customHeight="1" x14ac:dyDescent="0.25">
      <c r="A323" s="7" t="s">
        <v>6407</v>
      </c>
      <c r="B323" s="8" t="s">
        <v>6408</v>
      </c>
      <c r="C323" s="186">
        <v>1.849772244884254</v>
      </c>
      <c r="D323" s="186">
        <v>0.23868937575110927</v>
      </c>
    </row>
    <row r="324" spans="1:4" ht="27.75" customHeight="1" x14ac:dyDescent="0.25">
      <c r="A324" s="7" t="s">
        <v>6409</v>
      </c>
      <c r="B324" s="8" t="s">
        <v>6410</v>
      </c>
      <c r="C324" s="186">
        <v>3.7415330029852366E-3</v>
      </c>
      <c r="D324" s="186">
        <v>0</v>
      </c>
    </row>
    <row r="325" spans="1:4" ht="27.75" customHeight="1" x14ac:dyDescent="0.25">
      <c r="A325" s="7" t="s">
        <v>6411</v>
      </c>
      <c r="B325" s="8" t="s">
        <v>6412</v>
      </c>
      <c r="C325" s="186">
        <v>0.57636630863592186</v>
      </c>
      <c r="D325" s="186">
        <v>7.8898371291923031</v>
      </c>
    </row>
    <row r="326" spans="1:4" ht="27.75" customHeight="1" x14ac:dyDescent="0.25">
      <c r="A326" s="7" t="s">
        <v>6413</v>
      </c>
      <c r="B326" s="8" t="s">
        <v>6414</v>
      </c>
      <c r="C326" s="186">
        <v>1.3536127674177671</v>
      </c>
      <c r="D326" s="186">
        <v>1.1613249273864141</v>
      </c>
    </row>
    <row r="327" spans="1:4" ht="27.75" customHeight="1" x14ac:dyDescent="0.25">
      <c r="A327" s="7" t="s">
        <v>6415</v>
      </c>
      <c r="B327" s="8" t="s">
        <v>6416</v>
      </c>
      <c r="C327" s="186">
        <v>3.8218272552811877E-2</v>
      </c>
      <c r="D327" s="186">
        <v>1.0494039068458477E-3</v>
      </c>
    </row>
    <row r="328" spans="1:4" ht="27.75" customHeight="1" x14ac:dyDescent="0.25">
      <c r="A328" s="7" t="s">
        <v>6417</v>
      </c>
      <c r="B328" s="8" t="s">
        <v>6418</v>
      </c>
      <c r="C328" s="186">
        <v>0.9332944761635229</v>
      </c>
      <c r="D328" s="186">
        <v>0.21451714492399687</v>
      </c>
    </row>
    <row r="329" spans="1:4" ht="27.75" customHeight="1" x14ac:dyDescent="0.25">
      <c r="A329" s="7" t="s">
        <v>6419</v>
      </c>
      <c r="B329" s="8" t="s">
        <v>6420</v>
      </c>
      <c r="C329" s="186">
        <v>1.2278979539323358</v>
      </c>
      <c r="D329" s="186">
        <v>1.9718925775893652</v>
      </c>
    </row>
    <row r="330" spans="1:4" ht="27.75" customHeight="1" x14ac:dyDescent="0.25">
      <c r="A330" s="7" t="s">
        <v>6421</v>
      </c>
      <c r="B330" s="8" t="s">
        <v>6422</v>
      </c>
      <c r="C330" s="186">
        <v>-0.16399262645540438</v>
      </c>
      <c r="D330" s="186">
        <v>1.1328635996664367</v>
      </c>
    </row>
    <row r="331" spans="1:4" ht="27.75" customHeight="1" x14ac:dyDescent="0.25">
      <c r="A331" s="7" t="s">
        <v>6423</v>
      </c>
      <c r="B331" s="8" t="s">
        <v>6424</v>
      </c>
      <c r="C331" s="186">
        <v>0</v>
      </c>
      <c r="D331" s="186">
        <v>-0.38709839431125403</v>
      </c>
    </row>
    <row r="332" spans="1:4" ht="27.75" customHeight="1" x14ac:dyDescent="0.25">
      <c r="A332" s="7" t="s">
        <v>6425</v>
      </c>
      <c r="B332" s="8" t="s">
        <v>6426</v>
      </c>
      <c r="C332" s="186">
        <v>8.1472874136538032E-2</v>
      </c>
      <c r="D332" s="186">
        <v>0.24726321729077508</v>
      </c>
    </row>
    <row r="333" spans="1:4" ht="27.75" customHeight="1" x14ac:dyDescent="0.25">
      <c r="A333" s="7" t="s">
        <v>6427</v>
      </c>
      <c r="B333" s="8" t="s">
        <v>6426</v>
      </c>
      <c r="C333" s="186">
        <v>8.1619937305011742E-2</v>
      </c>
      <c r="D333" s="186">
        <v>0.24854101601958228</v>
      </c>
    </row>
    <row r="334" spans="1:4" ht="27.75" customHeight="1" x14ac:dyDescent="0.25">
      <c r="A334" s="7" t="s">
        <v>6428</v>
      </c>
      <c r="B334" s="8" t="s">
        <v>6429</v>
      </c>
      <c r="C334" s="186">
        <v>2.3247183914906313</v>
      </c>
      <c r="D334" s="186">
        <v>12.102350304173324</v>
      </c>
    </row>
    <row r="335" spans="1:4" ht="27.75" customHeight="1" x14ac:dyDescent="0.25">
      <c r="A335" s="7" t="s">
        <v>6430</v>
      </c>
      <c r="B335" s="8" t="s">
        <v>6431</v>
      </c>
      <c r="C335" s="186">
        <v>9.6650067381057997E-2</v>
      </c>
      <c r="D335" s="186">
        <v>8.3911054996925181</v>
      </c>
    </row>
    <row r="336" spans="1:4" ht="27.75" customHeight="1" x14ac:dyDescent="0.25">
      <c r="A336" s="7" t="s">
        <v>6432</v>
      </c>
      <c r="B336" s="8" t="s">
        <v>6431</v>
      </c>
      <c r="C336" s="186">
        <v>9.6509287781013475E-2</v>
      </c>
      <c r="D336" s="186">
        <v>8.5376142960337127</v>
      </c>
    </row>
    <row r="337" spans="1:4" ht="27.75" customHeight="1" x14ac:dyDescent="0.25">
      <c r="A337" s="7" t="s">
        <v>6433</v>
      </c>
      <c r="B337" s="8" t="s">
        <v>6434</v>
      </c>
      <c r="C337" s="186">
        <v>0.10818722130770603</v>
      </c>
      <c r="D337" s="186">
        <v>6.0992669763085317E-2</v>
      </c>
    </row>
    <row r="338" spans="1:4" ht="27.75" customHeight="1" x14ac:dyDescent="0.25">
      <c r="A338" s="7" t="s">
        <v>6435</v>
      </c>
      <c r="B338" s="8" t="s">
        <v>6436</v>
      </c>
      <c r="C338" s="186">
        <v>0.22007312218123182</v>
      </c>
      <c r="D338" s="186">
        <v>24.706378410410942</v>
      </c>
    </row>
    <row r="339" spans="1:4" ht="27.75" customHeight="1" x14ac:dyDescent="0.25">
      <c r="A339" s="7" t="s">
        <v>6437</v>
      </c>
      <c r="B339" s="8" t="s">
        <v>6438</v>
      </c>
      <c r="C339" s="186">
        <v>9.0358116936316679E-2</v>
      </c>
      <c r="D339" s="186">
        <v>18.794747335603489</v>
      </c>
    </row>
    <row r="340" spans="1:4" ht="27.75" customHeight="1" x14ac:dyDescent="0.25">
      <c r="A340" s="7" t="s">
        <v>6439</v>
      </c>
      <c r="B340" s="8" t="s">
        <v>6440</v>
      </c>
      <c r="C340" s="186">
        <v>1.8124824601132631E-2</v>
      </c>
      <c r="D340" s="186">
        <v>10.369224502505016</v>
      </c>
    </row>
    <row r="341" spans="1:4" ht="27.75" customHeight="1" x14ac:dyDescent="0.25">
      <c r="A341" s="7" t="s">
        <v>6441</v>
      </c>
      <c r="B341" s="8" t="s">
        <v>6442</v>
      </c>
      <c r="C341" s="186">
        <v>0.3560627161018593</v>
      </c>
      <c r="D341" s="186">
        <v>0.49034964148154497</v>
      </c>
    </row>
    <row r="342" spans="1:4" ht="27.75" customHeight="1" x14ac:dyDescent="0.25">
      <c r="A342" s="7" t="s">
        <v>6443</v>
      </c>
      <c r="B342" s="8" t="s">
        <v>6444</v>
      </c>
      <c r="C342" s="186">
        <v>3.3815924969550881E-2</v>
      </c>
      <c r="D342" s="186">
        <v>2.4704401304076677</v>
      </c>
    </row>
    <row r="343" spans="1:4" ht="27.75" customHeight="1" x14ac:dyDescent="0.25">
      <c r="A343" s="7" t="s">
        <v>6445</v>
      </c>
      <c r="B343" s="8" t="s">
        <v>6446</v>
      </c>
      <c r="C343" s="186">
        <v>4.3658519847672654E-2</v>
      </c>
      <c r="D343" s="186">
        <v>3.7295730532383455</v>
      </c>
    </row>
    <row r="344" spans="1:4" ht="27.75" customHeight="1" x14ac:dyDescent="0.25">
      <c r="A344" s="7" t="s">
        <v>6447</v>
      </c>
      <c r="B344" s="8" t="s">
        <v>6448</v>
      </c>
      <c r="C344" s="186">
        <v>0</v>
      </c>
      <c r="D344" s="186">
        <v>0.94559920718823254</v>
      </c>
    </row>
    <row r="345" spans="1:4" ht="27.75" customHeight="1" x14ac:dyDescent="0.25">
      <c r="A345" s="7" t="s">
        <v>6449</v>
      </c>
      <c r="B345" s="8" t="s">
        <v>6448</v>
      </c>
      <c r="C345" s="186">
        <v>0</v>
      </c>
      <c r="D345" s="186">
        <v>1.1176010650615673</v>
      </c>
    </row>
    <row r="346" spans="1:4" ht="27.75" customHeight="1" x14ac:dyDescent="0.25">
      <c r="A346" s="7" t="s">
        <v>6450</v>
      </c>
      <c r="B346" s="8" t="s">
        <v>6451</v>
      </c>
      <c r="C346" s="186">
        <v>0.54247713284198795</v>
      </c>
      <c r="D346" s="186">
        <v>1.7101106749771537</v>
      </c>
    </row>
    <row r="347" spans="1:4" ht="27.75" customHeight="1" x14ac:dyDescent="0.25">
      <c r="A347" s="7" t="s">
        <v>6452</v>
      </c>
      <c r="B347" s="8" t="s">
        <v>6453</v>
      </c>
      <c r="C347" s="186">
        <v>1.6453758396813623</v>
      </c>
      <c r="D347" s="186">
        <v>26.03247128352676</v>
      </c>
    </row>
    <row r="348" spans="1:4" ht="27.75" customHeight="1" x14ac:dyDescent="0.25">
      <c r="A348" s="7" t="s">
        <v>6454</v>
      </c>
      <c r="B348" s="8" t="s">
        <v>6455</v>
      </c>
      <c r="C348" s="186">
        <v>0.71572887945786023</v>
      </c>
      <c r="D348" s="186">
        <v>14.289493554902835</v>
      </c>
    </row>
    <row r="349" spans="1:4" ht="27.75" customHeight="1" x14ac:dyDescent="0.25">
      <c r="A349" s="7" t="s">
        <v>6456</v>
      </c>
      <c r="B349" s="8" t="s">
        <v>6457</v>
      </c>
      <c r="C349" s="186">
        <v>0.49931340180628336</v>
      </c>
      <c r="D349" s="186">
        <v>6.8829493353036302</v>
      </c>
    </row>
    <row r="350" spans="1:4" ht="27.75" customHeight="1" x14ac:dyDescent="0.25">
      <c r="A350" s="7" t="s">
        <v>6458</v>
      </c>
      <c r="B350" s="8" t="s">
        <v>6457</v>
      </c>
      <c r="C350" s="186">
        <v>2.186439558619143</v>
      </c>
      <c r="D350" s="186">
        <v>6.0352649361135704</v>
      </c>
    </row>
    <row r="351" spans="1:4" ht="27.75" customHeight="1" x14ac:dyDescent="0.25">
      <c r="A351" s="7" t="s">
        <v>6459</v>
      </c>
      <c r="B351" s="8" t="s">
        <v>6460</v>
      </c>
      <c r="C351" s="186">
        <v>2.1858225348033304</v>
      </c>
      <c r="D351" s="186">
        <v>6.0336921610837919</v>
      </c>
    </row>
    <row r="352" spans="1:4" ht="27.75" customHeight="1" x14ac:dyDescent="0.25">
      <c r="A352" s="7" t="s">
        <v>6461</v>
      </c>
      <c r="B352" s="8" t="s">
        <v>6462</v>
      </c>
      <c r="C352" s="186">
        <v>1.1130514618935683</v>
      </c>
      <c r="D352" s="186">
        <v>22.629681318532448</v>
      </c>
    </row>
    <row r="353" spans="1:4" ht="27.75" customHeight="1" x14ac:dyDescent="0.25">
      <c r="A353" s="7" t="s">
        <v>6463</v>
      </c>
      <c r="B353" s="8" t="s">
        <v>6464</v>
      </c>
      <c r="C353" s="186">
        <v>0.83363784193244161</v>
      </c>
      <c r="D353" s="186">
        <v>4.314198536374712</v>
      </c>
    </row>
    <row r="354" spans="1:4" ht="27.75" customHeight="1" x14ac:dyDescent="0.25">
      <c r="A354" s="7" t="s">
        <v>6465</v>
      </c>
      <c r="B354" s="8" t="s">
        <v>6466</v>
      </c>
      <c r="C354" s="186">
        <v>0.92353296200875545</v>
      </c>
      <c r="D354" s="186">
        <v>7.5291828659349704</v>
      </c>
    </row>
    <row r="355" spans="1:4" ht="27.75" customHeight="1" x14ac:dyDescent="0.25">
      <c r="A355" s="7" t="s">
        <v>6467</v>
      </c>
      <c r="B355" s="8" t="s">
        <v>6468</v>
      </c>
      <c r="C355" s="186">
        <v>0.23063834929063143</v>
      </c>
      <c r="D355" s="186">
        <v>28.181525444052216</v>
      </c>
    </row>
    <row r="356" spans="1:4" ht="27.75" customHeight="1" x14ac:dyDescent="0.25">
      <c r="A356" s="7" t="s">
        <v>6469</v>
      </c>
      <c r="B356" s="8" t="s">
        <v>6470</v>
      </c>
      <c r="C356" s="186">
        <v>0.59518639204532442</v>
      </c>
      <c r="D356" s="186">
        <v>9.355608660449743</v>
      </c>
    </row>
    <row r="357" spans="1:4" ht="27.75" customHeight="1" x14ac:dyDescent="0.25">
      <c r="A357" s="7" t="s">
        <v>6471</v>
      </c>
      <c r="B357" s="8" t="s">
        <v>6472</v>
      </c>
      <c r="C357" s="186">
        <v>0.3402057866597864</v>
      </c>
      <c r="D357" s="186">
        <v>8.5612888261662725</v>
      </c>
    </row>
    <row r="358" spans="1:4" ht="27.75" customHeight="1" x14ac:dyDescent="0.25">
      <c r="A358" s="7" t="s">
        <v>6473</v>
      </c>
      <c r="B358" s="8" t="s">
        <v>6474</v>
      </c>
      <c r="C358" s="186">
        <v>1.9155715787002148E-2</v>
      </c>
      <c r="D358" s="186">
        <v>8.4253631009751313</v>
      </c>
    </row>
    <row r="359" spans="1:4" ht="27.75" customHeight="1" x14ac:dyDescent="0.25">
      <c r="A359" s="7" t="s">
        <v>6475</v>
      </c>
      <c r="B359" s="8" t="s">
        <v>6476</v>
      </c>
      <c r="C359" s="186">
        <v>8.0242252312986873E-2</v>
      </c>
      <c r="D359" s="186">
        <v>11.47593625489127</v>
      </c>
    </row>
    <row r="360" spans="1:4" ht="27.75" customHeight="1" x14ac:dyDescent="0.25">
      <c r="A360" s="7" t="s">
        <v>6477</v>
      </c>
      <c r="B360" s="8" t="s">
        <v>6476</v>
      </c>
      <c r="C360" s="186">
        <v>7.9996736699199739E-2</v>
      </c>
      <c r="D360" s="186">
        <v>11.616266396069278</v>
      </c>
    </row>
    <row r="361" spans="1:4" ht="27.75" customHeight="1" x14ac:dyDescent="0.25">
      <c r="A361" s="7" t="s">
        <v>6478</v>
      </c>
      <c r="B361" s="8" t="s">
        <v>6479</v>
      </c>
      <c r="C361" s="186">
        <v>0.82253214637480687</v>
      </c>
      <c r="D361" s="186">
        <v>31.385396218284832</v>
      </c>
    </row>
    <row r="362" spans="1:4" ht="27.75" customHeight="1" x14ac:dyDescent="0.25">
      <c r="A362" s="7" t="s">
        <v>6480</v>
      </c>
      <c r="B362" s="8" t="s">
        <v>6481</v>
      </c>
      <c r="C362" s="186">
        <v>0.5826373655177931</v>
      </c>
      <c r="D362" s="186">
        <v>16.120160446602281</v>
      </c>
    </row>
    <row r="363" spans="1:4" ht="27.75" customHeight="1" x14ac:dyDescent="0.25">
      <c r="A363" s="7" t="s">
        <v>6482</v>
      </c>
      <c r="B363" s="8" t="s">
        <v>6483</v>
      </c>
      <c r="C363" s="186">
        <v>2.4347578541204844</v>
      </c>
      <c r="D363" s="186">
        <v>15.754736194855209</v>
      </c>
    </row>
    <row r="364" spans="1:4" ht="27.75" customHeight="1" x14ac:dyDescent="0.25">
      <c r="A364" s="7" t="s">
        <v>6484</v>
      </c>
      <c r="B364" s="8" t="s">
        <v>6485</v>
      </c>
      <c r="C364" s="186">
        <v>0</v>
      </c>
      <c r="D364" s="186">
        <v>17.43238970770463</v>
      </c>
    </row>
    <row r="365" spans="1:4" ht="27.75" customHeight="1" x14ac:dyDescent="0.25">
      <c r="A365" s="7" t="s">
        <v>6486</v>
      </c>
      <c r="B365" s="8" t="s">
        <v>6485</v>
      </c>
      <c r="C365" s="186">
        <v>0</v>
      </c>
      <c r="D365" s="186">
        <v>13.788466743370797</v>
      </c>
    </row>
    <row r="366" spans="1:4" ht="27.75" customHeight="1" x14ac:dyDescent="0.25">
      <c r="A366" s="7" t="s">
        <v>6487</v>
      </c>
      <c r="B366" s="8" t="s">
        <v>6488</v>
      </c>
      <c r="C366" s="186">
        <v>7.3407381416176403</v>
      </c>
      <c r="D366" s="186">
        <v>15.78610795045504</v>
      </c>
    </row>
    <row r="367" spans="1:4" ht="27.75" customHeight="1" x14ac:dyDescent="0.25">
      <c r="A367" s="7" t="s">
        <v>6489</v>
      </c>
      <c r="B367" s="8" t="s">
        <v>6490</v>
      </c>
      <c r="C367" s="186">
        <v>0.57522648652746355</v>
      </c>
      <c r="D367" s="186">
        <v>5.8705472454908083</v>
      </c>
    </row>
    <row r="368" spans="1:4" ht="27.75" customHeight="1" x14ac:dyDescent="0.25">
      <c r="A368" s="7" t="s">
        <v>6491</v>
      </c>
      <c r="B368" s="8" t="s">
        <v>6490</v>
      </c>
      <c r="C368" s="186">
        <v>0.34446261503181563</v>
      </c>
      <c r="D368" s="186">
        <v>5.8318551213667718</v>
      </c>
    </row>
    <row r="369" spans="1:4" ht="27.75" customHeight="1" x14ac:dyDescent="0.25">
      <c r="A369" s="7" t="s">
        <v>6492</v>
      </c>
      <c r="B369" s="8" t="s">
        <v>6493</v>
      </c>
      <c r="C369" s="186">
        <v>1.1749148588604632</v>
      </c>
      <c r="D369" s="186">
        <v>34.03615390101082</v>
      </c>
    </row>
    <row r="370" spans="1:4" ht="27.75" customHeight="1" x14ac:dyDescent="0.25">
      <c r="A370" s="7" t="s">
        <v>6494</v>
      </c>
      <c r="B370" s="8" t="s">
        <v>6495</v>
      </c>
      <c r="C370" s="186">
        <v>3.7246183266157376</v>
      </c>
      <c r="D370" s="186">
        <v>17.7456535107634</v>
      </c>
    </row>
    <row r="371" spans="1:4" ht="27.75" customHeight="1" x14ac:dyDescent="0.25">
      <c r="A371" s="7" t="s">
        <v>2292</v>
      </c>
      <c r="B371" s="8" t="s">
        <v>6496</v>
      </c>
      <c r="C371" s="186">
        <v>0.57088725620542202</v>
      </c>
      <c r="D371" s="186">
        <v>11.64496941610367</v>
      </c>
    </row>
    <row r="372" spans="1:4" ht="27.75" customHeight="1" x14ac:dyDescent="0.25">
      <c r="A372" s="7" t="s">
        <v>2296</v>
      </c>
      <c r="B372" s="8" t="s">
        <v>6497</v>
      </c>
      <c r="C372" s="186">
        <v>3.7388193649143409</v>
      </c>
      <c r="D372" s="186">
        <v>8.1244436862412321</v>
      </c>
    </row>
    <row r="373" spans="1:4" ht="27.75" customHeight="1" x14ac:dyDescent="0.25">
      <c r="A373" s="7" t="s">
        <v>6498</v>
      </c>
      <c r="B373" s="8" t="s">
        <v>6499</v>
      </c>
      <c r="C373" s="186">
        <v>0.64317824066024454</v>
      </c>
      <c r="D373" s="186">
        <v>22.396952617713225</v>
      </c>
    </row>
    <row r="374" spans="1:4" ht="27.75" customHeight="1" x14ac:dyDescent="0.25">
      <c r="A374" s="7" t="s">
        <v>6500</v>
      </c>
      <c r="B374" s="8" t="s">
        <v>6501</v>
      </c>
      <c r="C374" s="186">
        <v>0.70202379019155159</v>
      </c>
      <c r="D374" s="186">
        <v>8.0687226372271414</v>
      </c>
    </row>
    <row r="375" spans="1:4" ht="27.75" customHeight="1" x14ac:dyDescent="0.25">
      <c r="A375" s="7" t="s">
        <v>6502</v>
      </c>
      <c r="B375" s="8" t="s">
        <v>6503</v>
      </c>
      <c r="C375" s="186">
        <v>5.0127916875829737</v>
      </c>
      <c r="D375" s="186">
        <v>28.733241355482029</v>
      </c>
    </row>
    <row r="376" spans="1:4" ht="27.75" customHeight="1" x14ac:dyDescent="0.25">
      <c r="A376" s="7" t="s">
        <v>6504</v>
      </c>
      <c r="B376" s="8" t="s">
        <v>6505</v>
      </c>
      <c r="C376" s="186">
        <v>4.5758053466905659</v>
      </c>
      <c r="D376" s="186">
        <v>-8.6599121871124216E-3</v>
      </c>
    </row>
    <row r="377" spans="1:4" ht="27.75" customHeight="1" x14ac:dyDescent="0.25">
      <c r="A377" s="7" t="s">
        <v>6506</v>
      </c>
      <c r="B377" s="8" t="s">
        <v>6507</v>
      </c>
      <c r="C377" s="186">
        <v>1.8440341546691645</v>
      </c>
      <c r="D377" s="186">
        <v>20.938074504702435</v>
      </c>
    </row>
    <row r="378" spans="1:4" ht="27.75" customHeight="1" x14ac:dyDescent="0.25">
      <c r="A378" s="7" t="s">
        <v>6508</v>
      </c>
      <c r="B378" s="8" t="s">
        <v>6509</v>
      </c>
      <c r="C378" s="186">
        <v>2.1080686877593799</v>
      </c>
      <c r="D378" s="186">
        <v>17.708402107290006</v>
      </c>
    </row>
    <row r="379" spans="1:4" ht="27.75" customHeight="1" x14ac:dyDescent="0.25">
      <c r="A379" s="7" t="s">
        <v>6510</v>
      </c>
      <c r="B379" s="8" t="s">
        <v>6511</v>
      </c>
      <c r="C379" s="186">
        <v>1.1734153905021047</v>
      </c>
      <c r="D379" s="186">
        <v>23.163470705185993</v>
      </c>
    </row>
    <row r="380" spans="1:4" ht="27.75" customHeight="1" x14ac:dyDescent="0.25">
      <c r="A380" s="7" t="s">
        <v>6512</v>
      </c>
      <c r="B380" s="8" t="s">
        <v>6513</v>
      </c>
      <c r="C380" s="186">
        <v>2.9015919820910936</v>
      </c>
      <c r="D380" s="186">
        <v>10.804068530638862</v>
      </c>
    </row>
    <row r="381" spans="1:4" ht="27.75" customHeight="1" x14ac:dyDescent="0.25">
      <c r="A381" s="7" t="s">
        <v>2355</v>
      </c>
      <c r="B381" s="8" t="s">
        <v>6514</v>
      </c>
      <c r="C381" s="186">
        <v>0.44414434157812466</v>
      </c>
      <c r="D381" s="186">
        <v>7.834520056035652</v>
      </c>
    </row>
    <row r="382" spans="1:4" ht="27.75" customHeight="1" x14ac:dyDescent="0.25">
      <c r="A382" s="7" t="s">
        <v>6515</v>
      </c>
      <c r="B382" s="8" t="s">
        <v>6516</v>
      </c>
      <c r="C382" s="186">
        <v>0.65070668534668852</v>
      </c>
      <c r="D382" s="186">
        <v>20.604061862832491</v>
      </c>
    </row>
    <row r="383" spans="1:4" ht="27.75" customHeight="1" x14ac:dyDescent="0.25">
      <c r="A383" s="7" t="s">
        <v>2363</v>
      </c>
      <c r="B383" s="8" t="s">
        <v>6517</v>
      </c>
      <c r="C383" s="186">
        <v>1.9826182921845028</v>
      </c>
      <c r="D383" s="186">
        <v>20.793464005686801</v>
      </c>
    </row>
    <row r="384" spans="1:4" ht="27.75" customHeight="1" x14ac:dyDescent="0.25">
      <c r="A384" s="7" t="s">
        <v>6518</v>
      </c>
      <c r="B384" s="8" t="s">
        <v>6519</v>
      </c>
      <c r="C384" s="186">
        <v>4.11010291326855</v>
      </c>
      <c r="D384" s="186">
        <v>14.725605092475774</v>
      </c>
    </row>
    <row r="385" spans="1:4" ht="27.75" customHeight="1" x14ac:dyDescent="0.25">
      <c r="A385" s="7" t="s">
        <v>6520</v>
      </c>
      <c r="B385" s="8" t="s">
        <v>6521</v>
      </c>
      <c r="C385" s="186">
        <v>1.0824626857837347</v>
      </c>
      <c r="D385" s="186">
        <v>6.9541160841968122</v>
      </c>
    </row>
    <row r="386" spans="1:4" ht="27.75" customHeight="1" x14ac:dyDescent="0.25">
      <c r="A386" s="7" t="s">
        <v>6522</v>
      </c>
      <c r="B386" s="8" t="s">
        <v>6523</v>
      </c>
      <c r="C386" s="186">
        <v>2.0848654637357016</v>
      </c>
      <c r="D386" s="186">
        <v>8.5789160542734031</v>
      </c>
    </row>
    <row r="387" spans="1:4" ht="27.75" customHeight="1" x14ac:dyDescent="0.25">
      <c r="A387" s="7" t="s">
        <v>6524</v>
      </c>
      <c r="B387" s="8" t="s">
        <v>6523</v>
      </c>
      <c r="C387" s="186">
        <v>1.1610719669528566</v>
      </c>
      <c r="D387" s="186">
        <v>11.224037424424935</v>
      </c>
    </row>
    <row r="388" spans="1:4" ht="27.75" customHeight="1" x14ac:dyDescent="0.25">
      <c r="A388" s="7" t="s">
        <v>6525</v>
      </c>
      <c r="B388" s="8" t="s">
        <v>6526</v>
      </c>
      <c r="C388" s="186">
        <v>1.9833392211197549</v>
      </c>
      <c r="D388" s="186">
        <v>46.657819817180254</v>
      </c>
    </row>
  </sheetData>
  <sheetProtection selectLockedCells="1" selectUnlockedCells="1"/>
  <mergeCells count="1">
    <mergeCell ref="A2:D2"/>
  </mergeCells>
  <hyperlinks>
    <hyperlink ref="A1" location="Overview!A1" display="Back to Overview" xr:uid="{1C9537B1-830E-40FA-8BD6-5828E326DA65}"/>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790-C949-4B7A-B814-2F0489A8511F}">
  <sheetPr>
    <pageSetUpPr fitToPage="1"/>
  </sheetPr>
  <dimension ref="A1:G429"/>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NGED South Wales Area (GSP Group _K)"</f>
        <v>Southern Electric Power Distribution plc - Effective from 1 April 2027 - Final Nodal/Zonal charges in NGED South Wales Area (GSP Group _K)</v>
      </c>
      <c r="B2" s="404"/>
      <c r="C2" s="404"/>
      <c r="D2" s="405"/>
    </row>
    <row r="3" spans="1:7" ht="60.75" customHeight="1" x14ac:dyDescent="0.25">
      <c r="A3" s="21" t="s">
        <v>801</v>
      </c>
      <c r="B3" s="21" t="s">
        <v>802</v>
      </c>
      <c r="C3" s="21" t="s">
        <v>803</v>
      </c>
      <c r="D3" s="21" t="s">
        <v>804</v>
      </c>
    </row>
    <row r="4" spans="1:7" ht="21.75" customHeight="1" x14ac:dyDescent="0.25">
      <c r="A4" s="7" t="s">
        <v>6527</v>
      </c>
      <c r="B4" s="186" t="s">
        <v>709</v>
      </c>
      <c r="C4" s="204" t="s">
        <v>709</v>
      </c>
      <c r="D4" s="204" t="s">
        <v>709</v>
      </c>
    </row>
    <row r="5" spans="1:7" ht="21.75" customHeight="1" x14ac:dyDescent="0.25">
      <c r="A5" s="7" t="s">
        <v>6528</v>
      </c>
      <c r="B5" s="186" t="s">
        <v>709</v>
      </c>
      <c r="C5" s="204">
        <v>4.2963919169438922</v>
      </c>
      <c r="D5" s="204">
        <v>-3.5584485566710505E-3</v>
      </c>
    </row>
    <row r="6" spans="1:7" ht="21.75" customHeight="1" x14ac:dyDescent="0.25">
      <c r="A6" s="7" t="s">
        <v>6529</v>
      </c>
      <c r="B6" s="186" t="s">
        <v>709</v>
      </c>
      <c r="C6" s="204">
        <v>4.9967191119445404</v>
      </c>
      <c r="D6" s="204">
        <v>0.25964413137999293</v>
      </c>
    </row>
    <row r="7" spans="1:7" ht="21.75" customHeight="1" x14ac:dyDescent="0.25">
      <c r="A7" s="7" t="s">
        <v>6530</v>
      </c>
      <c r="B7" s="186" t="s">
        <v>709</v>
      </c>
      <c r="C7" s="204">
        <v>-0.12848293912264463</v>
      </c>
      <c r="D7" s="204">
        <v>1.7823766524667677</v>
      </c>
    </row>
    <row r="8" spans="1:7" ht="21.75" customHeight="1" x14ac:dyDescent="0.25">
      <c r="A8" s="7" t="s">
        <v>6531</v>
      </c>
      <c r="B8" s="186" t="s">
        <v>709</v>
      </c>
      <c r="C8" s="204">
        <v>1.945839110771058</v>
      </c>
      <c r="D8" s="204">
        <v>3.3520733055312943</v>
      </c>
    </row>
    <row r="9" spans="1:7" ht="21.75" customHeight="1" x14ac:dyDescent="0.25">
      <c r="A9" s="7" t="s">
        <v>6532</v>
      </c>
      <c r="B9" s="186" t="s">
        <v>709</v>
      </c>
      <c r="C9" s="204">
        <v>2.9016660081807135</v>
      </c>
      <c r="D9" s="204">
        <v>3.3988073791884363</v>
      </c>
    </row>
    <row r="10" spans="1:7" ht="21.75" customHeight="1" x14ac:dyDescent="0.25">
      <c r="A10" s="7" t="s">
        <v>6533</v>
      </c>
      <c r="B10" s="186" t="s">
        <v>709</v>
      </c>
      <c r="C10" s="204">
        <v>1.9468847749464966</v>
      </c>
      <c r="D10" s="204">
        <v>3.3526141560236575</v>
      </c>
    </row>
    <row r="11" spans="1:7" ht="21.75" customHeight="1" x14ac:dyDescent="0.25">
      <c r="A11" s="7" t="s">
        <v>6534</v>
      </c>
      <c r="B11" s="186" t="s">
        <v>709</v>
      </c>
      <c r="C11" s="204">
        <v>-4.037174647673627</v>
      </c>
      <c r="D11" s="204">
        <v>0.16378624821463839</v>
      </c>
    </row>
    <row r="12" spans="1:7" ht="21.75" customHeight="1" x14ac:dyDescent="0.25">
      <c r="A12" s="7" t="s">
        <v>6535</v>
      </c>
      <c r="B12" s="186" t="s">
        <v>709</v>
      </c>
      <c r="C12" s="204">
        <v>-4.0657943839621051</v>
      </c>
      <c r="D12" s="204">
        <v>0.16376635467862607</v>
      </c>
    </row>
    <row r="13" spans="1:7" ht="21.75" customHeight="1" x14ac:dyDescent="0.25">
      <c r="A13" s="7" t="s">
        <v>6536</v>
      </c>
      <c r="B13" s="186" t="s">
        <v>709</v>
      </c>
      <c r="C13" s="204">
        <v>-4.2478172119898137</v>
      </c>
      <c r="D13" s="204">
        <v>0.16358908022020197</v>
      </c>
    </row>
    <row r="14" spans="1:7" ht="21.75" customHeight="1" x14ac:dyDescent="0.25">
      <c r="A14" s="7" t="s">
        <v>6537</v>
      </c>
      <c r="B14" s="186" t="s">
        <v>709</v>
      </c>
      <c r="C14" s="204">
        <v>-4.0372273097440567</v>
      </c>
      <c r="D14" s="204">
        <v>0.1637855983433551</v>
      </c>
    </row>
    <row r="15" spans="1:7" ht="21.75" customHeight="1" x14ac:dyDescent="0.25">
      <c r="A15" s="7" t="s">
        <v>6538</v>
      </c>
      <c r="B15" s="186" t="s">
        <v>709</v>
      </c>
      <c r="C15" s="204">
        <v>0.10526952611973413</v>
      </c>
      <c r="D15" s="204">
        <v>3.51617051642513</v>
      </c>
    </row>
    <row r="16" spans="1:7" ht="21.75" customHeight="1" x14ac:dyDescent="0.25">
      <c r="A16" s="7" t="s">
        <v>6539</v>
      </c>
      <c r="B16" s="186" t="s">
        <v>709</v>
      </c>
      <c r="C16" s="204">
        <v>0.10533852504362333</v>
      </c>
      <c r="D16" s="204">
        <v>3.5182552517676497</v>
      </c>
    </row>
    <row r="17" spans="1:4" ht="21.75" customHeight="1" x14ac:dyDescent="0.25">
      <c r="A17" s="7" t="s">
        <v>6540</v>
      </c>
      <c r="B17" s="186" t="s">
        <v>709</v>
      </c>
      <c r="C17" s="204">
        <v>-0.49178895272430084</v>
      </c>
      <c r="D17" s="204">
        <v>-3.1685892037583735E-2</v>
      </c>
    </row>
    <row r="18" spans="1:4" ht="21.75" customHeight="1" x14ac:dyDescent="0.25">
      <c r="A18" s="7" t="s">
        <v>6541</v>
      </c>
      <c r="B18" s="186" t="s">
        <v>709</v>
      </c>
      <c r="C18" s="204">
        <v>-9.1099662755547931E-3</v>
      </c>
      <c r="D18" s="204">
        <v>0.10181461741509845</v>
      </c>
    </row>
    <row r="19" spans="1:4" ht="21.75" customHeight="1" x14ac:dyDescent="0.25">
      <c r="A19" s="7" t="s">
        <v>6542</v>
      </c>
      <c r="B19" s="186" t="s">
        <v>709</v>
      </c>
      <c r="C19" s="204">
        <v>-9.2363728476547325E-3</v>
      </c>
      <c r="D19" s="204">
        <v>0.16809800124191279</v>
      </c>
    </row>
    <row r="20" spans="1:4" ht="21.75" customHeight="1" x14ac:dyDescent="0.25">
      <c r="A20" s="7" t="s">
        <v>6543</v>
      </c>
      <c r="B20" s="186" t="s">
        <v>709</v>
      </c>
      <c r="C20" s="204">
        <v>-9.2505749915123923E-3</v>
      </c>
      <c r="D20" s="204">
        <v>0.16810076008124081</v>
      </c>
    </row>
    <row r="21" spans="1:4" ht="21.75" customHeight="1" x14ac:dyDescent="0.25">
      <c r="A21" s="7" t="s">
        <v>6544</v>
      </c>
      <c r="B21" s="186" t="s">
        <v>709</v>
      </c>
      <c r="C21" s="204">
        <v>0.33328063182488948</v>
      </c>
      <c r="D21" s="204">
        <v>0.18585500124996052</v>
      </c>
    </row>
    <row r="22" spans="1:4" ht="21.75" customHeight="1" x14ac:dyDescent="0.25">
      <c r="A22" s="7" t="s">
        <v>6545</v>
      </c>
      <c r="B22" s="186" t="s">
        <v>709</v>
      </c>
      <c r="C22" s="204">
        <v>9.2578975371553387</v>
      </c>
      <c r="D22" s="204">
        <v>17.415406319819276</v>
      </c>
    </row>
    <row r="23" spans="1:4" ht="21.75" customHeight="1" x14ac:dyDescent="0.25">
      <c r="A23" s="7" t="s">
        <v>6546</v>
      </c>
      <c r="B23" s="186" t="s">
        <v>709</v>
      </c>
      <c r="C23" s="204">
        <v>0.56036252382253948</v>
      </c>
      <c r="D23" s="204" t="s">
        <v>709</v>
      </c>
    </row>
    <row r="24" spans="1:4" ht="21.75" customHeight="1" x14ac:dyDescent="0.25">
      <c r="A24" s="7" t="s">
        <v>6547</v>
      </c>
      <c r="B24" s="186" t="s">
        <v>709</v>
      </c>
      <c r="C24" s="204">
        <v>9.3374298256751018</v>
      </c>
      <c r="D24" s="204">
        <v>15.290766653989381</v>
      </c>
    </row>
    <row r="25" spans="1:4" ht="21.75" customHeight="1" x14ac:dyDescent="0.25">
      <c r="A25" s="7" t="s">
        <v>6548</v>
      </c>
      <c r="B25" s="186" t="s">
        <v>709</v>
      </c>
      <c r="C25" s="204">
        <v>0.56034866024577346</v>
      </c>
      <c r="D25" s="204" t="s">
        <v>709</v>
      </c>
    </row>
    <row r="26" spans="1:4" ht="21.75" customHeight="1" x14ac:dyDescent="0.25">
      <c r="A26" s="7" t="s">
        <v>6549</v>
      </c>
      <c r="B26" s="186" t="s">
        <v>709</v>
      </c>
      <c r="C26" s="204">
        <v>0.56035226305367603</v>
      </c>
      <c r="D26" s="204" t="s">
        <v>709</v>
      </c>
    </row>
    <row r="27" spans="1:4" ht="27.75" customHeight="1" x14ac:dyDescent="0.25">
      <c r="A27" s="7" t="s">
        <v>6550</v>
      </c>
      <c r="B27" s="186" t="s">
        <v>709</v>
      </c>
      <c r="C27" s="204">
        <v>2.8898475080312269</v>
      </c>
      <c r="D27" s="204" t="s">
        <v>709</v>
      </c>
    </row>
    <row r="28" spans="1:4" ht="27.75" customHeight="1" x14ac:dyDescent="0.25">
      <c r="A28" s="7" t="s">
        <v>6551</v>
      </c>
      <c r="B28" s="186" t="s">
        <v>709</v>
      </c>
      <c r="C28" s="204">
        <v>0.58678003121429367</v>
      </c>
      <c r="D28" s="204">
        <v>-4.4715618814582703E-4</v>
      </c>
    </row>
    <row r="29" spans="1:4" ht="27.75" customHeight="1" x14ac:dyDescent="0.25">
      <c r="A29" s="7" t="s">
        <v>6552</v>
      </c>
      <c r="B29" s="186" t="s">
        <v>709</v>
      </c>
      <c r="C29" s="204">
        <v>5.1905596871297865E-2</v>
      </c>
      <c r="D29" s="204">
        <v>0.53667056909819955</v>
      </c>
    </row>
    <row r="30" spans="1:4" ht="27.75" customHeight="1" x14ac:dyDescent="0.25">
      <c r="A30" s="7" t="s">
        <v>6553</v>
      </c>
      <c r="B30" s="186" t="s">
        <v>709</v>
      </c>
      <c r="C30" s="204">
        <v>6.8006138818012055E-2</v>
      </c>
      <c r="D30" s="204">
        <v>0.53660553031100655</v>
      </c>
    </row>
    <row r="31" spans="1:4" ht="27.75" customHeight="1" x14ac:dyDescent="0.25">
      <c r="A31" s="7" t="s">
        <v>6554</v>
      </c>
      <c r="B31" s="186" t="s">
        <v>709</v>
      </c>
      <c r="C31" s="204">
        <v>0.10429524958555633</v>
      </c>
      <c r="D31" s="204">
        <v>-2.8679409333598309E-4</v>
      </c>
    </row>
    <row r="32" spans="1:4" ht="27.75" customHeight="1" x14ac:dyDescent="0.25">
      <c r="A32" s="7" t="s">
        <v>6555</v>
      </c>
      <c r="B32" s="186" t="s">
        <v>709</v>
      </c>
      <c r="C32" s="204">
        <v>9.4718905814125287E-2</v>
      </c>
      <c r="D32" s="204">
        <v>-2.8692667945832881E-3</v>
      </c>
    </row>
    <row r="33" spans="1:4" ht="27.75" customHeight="1" x14ac:dyDescent="0.25">
      <c r="A33" s="7" t="s">
        <v>6556</v>
      </c>
      <c r="B33" s="186" t="s">
        <v>709</v>
      </c>
      <c r="C33" s="204">
        <v>3.8218998761461593</v>
      </c>
      <c r="D33" s="204">
        <v>0.47125741702429341</v>
      </c>
    </row>
    <row r="34" spans="1:4" ht="27.75" customHeight="1" x14ac:dyDescent="0.25">
      <c r="A34" s="7" t="s">
        <v>6557</v>
      </c>
      <c r="B34" s="186" t="s">
        <v>709</v>
      </c>
      <c r="C34" s="204" t="s">
        <v>709</v>
      </c>
      <c r="D34" s="204" t="s">
        <v>709</v>
      </c>
    </row>
    <row r="35" spans="1:4" ht="27.75" customHeight="1" x14ac:dyDescent="0.25">
      <c r="A35" s="7" t="s">
        <v>6558</v>
      </c>
      <c r="B35" s="186" t="s">
        <v>709</v>
      </c>
      <c r="C35" s="204">
        <v>1.8963287196873577</v>
      </c>
      <c r="D35" s="204">
        <v>8.5612315171158318E-2</v>
      </c>
    </row>
    <row r="36" spans="1:4" ht="27.75" customHeight="1" x14ac:dyDescent="0.25">
      <c r="A36" s="7" t="s">
        <v>6559</v>
      </c>
      <c r="B36" s="186" t="s">
        <v>709</v>
      </c>
      <c r="C36" s="204" t="s">
        <v>709</v>
      </c>
      <c r="D36" s="204">
        <v>0.29737463767313038</v>
      </c>
    </row>
    <row r="37" spans="1:4" ht="27.75" customHeight="1" x14ac:dyDescent="0.25">
      <c r="A37" s="7" t="s">
        <v>6560</v>
      </c>
      <c r="B37" s="186" t="s">
        <v>709</v>
      </c>
      <c r="C37" s="204" t="s">
        <v>709</v>
      </c>
      <c r="D37" s="204">
        <v>0.29735774779930346</v>
      </c>
    </row>
    <row r="38" spans="1:4" ht="27.75" customHeight="1" x14ac:dyDescent="0.25">
      <c r="A38" s="7" t="s">
        <v>6561</v>
      </c>
      <c r="B38" s="186" t="s">
        <v>709</v>
      </c>
      <c r="C38" s="204">
        <v>0.52043405547670774</v>
      </c>
      <c r="D38" s="204">
        <v>8.6074124131188659E-2</v>
      </c>
    </row>
    <row r="39" spans="1:4" ht="27.75" customHeight="1" x14ac:dyDescent="0.25">
      <c r="A39" s="7" t="s">
        <v>6562</v>
      </c>
      <c r="B39" s="186" t="s">
        <v>709</v>
      </c>
      <c r="C39" s="204" t="s">
        <v>709</v>
      </c>
      <c r="D39" s="204">
        <v>0.29736879618911072</v>
      </c>
    </row>
    <row r="40" spans="1:4" ht="27.75" customHeight="1" x14ac:dyDescent="0.25">
      <c r="A40" s="7" t="s">
        <v>6563</v>
      </c>
      <c r="B40" s="186" t="s">
        <v>709</v>
      </c>
      <c r="C40" s="204">
        <v>0.4027483028686541</v>
      </c>
      <c r="D40" s="204">
        <v>8.5475483822631967E-2</v>
      </c>
    </row>
    <row r="41" spans="1:4" ht="27.75" customHeight="1" x14ac:dyDescent="0.25">
      <c r="A41" s="7" t="s">
        <v>6564</v>
      </c>
      <c r="B41" s="186" t="s">
        <v>709</v>
      </c>
      <c r="C41" s="204">
        <v>-8.3158203288523233E-2</v>
      </c>
      <c r="D41" s="204">
        <v>7.8582160181649111E-2</v>
      </c>
    </row>
    <row r="42" spans="1:4" ht="27.75" customHeight="1" x14ac:dyDescent="0.25">
      <c r="A42" s="7" t="s">
        <v>6565</v>
      </c>
      <c r="B42" s="186" t="s">
        <v>709</v>
      </c>
      <c r="C42" s="204">
        <v>-8.3258582711955575E-2</v>
      </c>
      <c r="D42" s="204">
        <v>7.8868002060594966E-2</v>
      </c>
    </row>
    <row r="43" spans="1:4" ht="27.75" customHeight="1" x14ac:dyDescent="0.25">
      <c r="A43" s="7" t="s">
        <v>6566</v>
      </c>
      <c r="B43" s="186" t="s">
        <v>709</v>
      </c>
      <c r="C43" s="204">
        <v>-0.16974583225633344</v>
      </c>
      <c r="D43" s="204">
        <v>8.0910965910964194E-2</v>
      </c>
    </row>
    <row r="44" spans="1:4" ht="27.75" customHeight="1" x14ac:dyDescent="0.25">
      <c r="A44" s="7" t="s">
        <v>6567</v>
      </c>
      <c r="B44" s="186" t="s">
        <v>709</v>
      </c>
      <c r="C44" s="204">
        <v>-0.94745801088117898</v>
      </c>
      <c r="D44" s="204">
        <v>1.8341781065759483E-3</v>
      </c>
    </row>
    <row r="45" spans="1:4" ht="27.75" customHeight="1" x14ac:dyDescent="0.25">
      <c r="A45" s="7" t="s">
        <v>6568</v>
      </c>
      <c r="B45" s="186" t="s">
        <v>709</v>
      </c>
      <c r="C45" s="204" t="s">
        <v>709</v>
      </c>
      <c r="D45" s="204">
        <v>4.333456204364014E-2</v>
      </c>
    </row>
    <row r="46" spans="1:4" ht="27.75" customHeight="1" x14ac:dyDescent="0.25">
      <c r="A46" s="7" t="s">
        <v>6569</v>
      </c>
      <c r="B46" s="186" t="s">
        <v>709</v>
      </c>
      <c r="C46" s="204" t="s">
        <v>709</v>
      </c>
      <c r="D46" s="204">
        <v>33.817903719119791</v>
      </c>
    </row>
    <row r="47" spans="1:4" ht="27.75" customHeight="1" x14ac:dyDescent="0.25">
      <c r="A47" s="7" t="s">
        <v>6570</v>
      </c>
      <c r="B47" s="186" t="s">
        <v>709</v>
      </c>
      <c r="C47" s="204">
        <v>7.4116405434862725E-2</v>
      </c>
      <c r="D47" s="204">
        <v>34.086882590510953</v>
      </c>
    </row>
    <row r="48" spans="1:4" ht="27.75" customHeight="1" x14ac:dyDescent="0.25">
      <c r="A48" s="7" t="s">
        <v>6571</v>
      </c>
      <c r="B48" s="186" t="s">
        <v>709</v>
      </c>
      <c r="C48" s="204" t="s">
        <v>709</v>
      </c>
      <c r="D48" s="204">
        <v>0.45060943657891767</v>
      </c>
    </row>
    <row r="49" spans="1:4" ht="27.75" customHeight="1" x14ac:dyDescent="0.25">
      <c r="A49" s="7" t="s">
        <v>6572</v>
      </c>
      <c r="B49" s="186" t="s">
        <v>709</v>
      </c>
      <c r="C49" s="204">
        <v>1.0229770863073606</v>
      </c>
      <c r="D49" s="204">
        <v>34.289562584609406</v>
      </c>
    </row>
    <row r="50" spans="1:4" ht="27.75" customHeight="1" x14ac:dyDescent="0.25">
      <c r="A50" s="7" t="s">
        <v>6573</v>
      </c>
      <c r="B50" s="186" t="s">
        <v>709</v>
      </c>
      <c r="C50" s="204">
        <v>8.8640890014770976E-2</v>
      </c>
      <c r="D50" s="204" t="s">
        <v>709</v>
      </c>
    </row>
    <row r="51" spans="1:4" ht="27.75" customHeight="1" x14ac:dyDescent="0.25">
      <c r="A51" s="7" t="s">
        <v>6574</v>
      </c>
      <c r="B51" s="186" t="s">
        <v>709</v>
      </c>
      <c r="C51" s="204" t="s">
        <v>709</v>
      </c>
      <c r="D51" s="204" t="s">
        <v>709</v>
      </c>
    </row>
    <row r="52" spans="1:4" ht="27.75" customHeight="1" x14ac:dyDescent="0.25">
      <c r="A52" s="7" t="s">
        <v>6575</v>
      </c>
      <c r="B52" s="186" t="s">
        <v>709</v>
      </c>
      <c r="C52" s="204">
        <v>0.10538702962150515</v>
      </c>
      <c r="D52" s="204">
        <v>3.519395867309552</v>
      </c>
    </row>
    <row r="53" spans="1:4" ht="27.75" customHeight="1" x14ac:dyDescent="0.25">
      <c r="A53" s="7" t="s">
        <v>6576</v>
      </c>
      <c r="B53" s="186" t="s">
        <v>709</v>
      </c>
      <c r="C53" s="204">
        <v>-4.0657560330043516</v>
      </c>
      <c r="D53" s="204">
        <v>0.1637690593336775</v>
      </c>
    </row>
    <row r="54" spans="1:4" ht="27.75" customHeight="1" x14ac:dyDescent="0.25">
      <c r="A54" s="7" t="s">
        <v>6577</v>
      </c>
      <c r="B54" s="186" t="s">
        <v>709</v>
      </c>
      <c r="C54" s="204">
        <v>0.56035772007535067</v>
      </c>
      <c r="D54" s="204" t="s">
        <v>709</v>
      </c>
    </row>
    <row r="55" spans="1:4" ht="27.75" customHeight="1" x14ac:dyDescent="0.25">
      <c r="A55" s="7" t="s">
        <v>6578</v>
      </c>
      <c r="B55" s="186" t="s">
        <v>709</v>
      </c>
      <c r="C55" s="204">
        <v>1.9480131640619376</v>
      </c>
      <c r="D55" s="204">
        <v>3.3539478383252086</v>
      </c>
    </row>
    <row r="56" spans="1:4" ht="27.75" customHeight="1" x14ac:dyDescent="0.25">
      <c r="A56" s="7" t="s">
        <v>6579</v>
      </c>
      <c r="B56" s="186" t="s">
        <v>709</v>
      </c>
      <c r="C56" s="204">
        <v>8.9824878316716514</v>
      </c>
      <c r="D56" s="204">
        <v>4.2876778346584086</v>
      </c>
    </row>
    <row r="57" spans="1:4" ht="27.75" customHeight="1" x14ac:dyDescent="0.25">
      <c r="A57" s="7" t="s">
        <v>6580</v>
      </c>
      <c r="B57" s="186" t="s">
        <v>709</v>
      </c>
      <c r="C57" s="204">
        <v>-0.25550126706970566</v>
      </c>
      <c r="D57" s="204">
        <v>2.0275624739277274</v>
      </c>
    </row>
    <row r="58" spans="1:4" ht="27.75" customHeight="1" x14ac:dyDescent="0.25">
      <c r="A58" s="7" t="s">
        <v>6581</v>
      </c>
      <c r="B58" s="186" t="s">
        <v>709</v>
      </c>
      <c r="C58" s="204">
        <v>-0.45330437862417189</v>
      </c>
      <c r="D58" s="204">
        <v>2.8483099112863002</v>
      </c>
    </row>
    <row r="59" spans="1:4" ht="27.75" customHeight="1" x14ac:dyDescent="0.25">
      <c r="A59" s="7" t="s">
        <v>6582</v>
      </c>
      <c r="B59" s="186" t="s">
        <v>709</v>
      </c>
      <c r="C59" s="204">
        <v>9.0042887287096853</v>
      </c>
      <c r="D59" s="204">
        <v>1.8426776809263292</v>
      </c>
    </row>
    <row r="60" spans="1:4" ht="27.75" customHeight="1" x14ac:dyDescent="0.25">
      <c r="A60" s="7" t="s">
        <v>6583</v>
      </c>
      <c r="B60" s="186" t="s">
        <v>709</v>
      </c>
      <c r="C60" s="204">
        <v>0.33821267417309225</v>
      </c>
      <c r="D60" s="204">
        <v>1.8122773046049672</v>
      </c>
    </row>
    <row r="61" spans="1:4" ht="27.75" customHeight="1" x14ac:dyDescent="0.25">
      <c r="A61" s="7" t="s">
        <v>6584</v>
      </c>
      <c r="B61" s="186" t="s">
        <v>709</v>
      </c>
      <c r="C61" s="204">
        <v>0.33821617658520903</v>
      </c>
      <c r="D61" s="204">
        <v>1.8122234521310046</v>
      </c>
    </row>
    <row r="62" spans="1:4" ht="27.75" customHeight="1" x14ac:dyDescent="0.25">
      <c r="A62" s="7" t="s">
        <v>6585</v>
      </c>
      <c r="B62" s="186" t="s">
        <v>709</v>
      </c>
      <c r="C62" s="204">
        <v>-0.21800837571633994</v>
      </c>
      <c r="D62" s="204">
        <v>1.8020949224315346</v>
      </c>
    </row>
    <row r="63" spans="1:4" ht="27.75" customHeight="1" x14ac:dyDescent="0.25">
      <c r="A63" s="7" t="s">
        <v>6586</v>
      </c>
      <c r="B63" s="186" t="s">
        <v>709</v>
      </c>
      <c r="C63" s="204">
        <v>5.6492004696689522</v>
      </c>
      <c r="D63" s="204">
        <v>6.4481397031848102</v>
      </c>
    </row>
    <row r="64" spans="1:4" ht="27.75" customHeight="1" x14ac:dyDescent="0.25">
      <c r="A64" s="7" t="s">
        <v>6587</v>
      </c>
      <c r="B64" s="186" t="s">
        <v>709</v>
      </c>
      <c r="C64" s="204">
        <v>-3.1923031344523607</v>
      </c>
      <c r="D64" s="204">
        <v>0.53393635104329062</v>
      </c>
    </row>
    <row r="65" spans="1:4" ht="27.75" customHeight="1" x14ac:dyDescent="0.25">
      <c r="A65" s="7" t="s">
        <v>6588</v>
      </c>
      <c r="B65" s="186" t="s">
        <v>709</v>
      </c>
      <c r="C65" s="204">
        <v>-12.605950591909979</v>
      </c>
      <c r="D65" s="204">
        <v>3.4953146908012562</v>
      </c>
    </row>
    <row r="66" spans="1:4" ht="27.75" customHeight="1" x14ac:dyDescent="0.25">
      <c r="A66" s="7" t="s">
        <v>6589</v>
      </c>
      <c r="B66" s="186" t="s">
        <v>709</v>
      </c>
      <c r="C66" s="204">
        <v>0.17357318900762739</v>
      </c>
      <c r="D66" s="204">
        <v>3.5557216178726878</v>
      </c>
    </row>
    <row r="67" spans="1:4" ht="27.75" customHeight="1" x14ac:dyDescent="0.25">
      <c r="A67" s="7" t="s">
        <v>6590</v>
      </c>
      <c r="B67" s="186" t="s">
        <v>709</v>
      </c>
      <c r="C67" s="204">
        <v>0.11648908999284915</v>
      </c>
      <c r="D67" s="204">
        <v>3.5466441199095682</v>
      </c>
    </row>
    <row r="68" spans="1:4" ht="27.75" customHeight="1" x14ac:dyDescent="0.25">
      <c r="A68" s="7" t="s">
        <v>6591</v>
      </c>
      <c r="B68" s="186" t="s">
        <v>709</v>
      </c>
      <c r="C68" s="204">
        <v>0.56281628018922281</v>
      </c>
      <c r="D68" s="204" t="s">
        <v>709</v>
      </c>
    </row>
    <row r="69" spans="1:4" ht="27.75" customHeight="1" x14ac:dyDescent="0.25">
      <c r="A69" s="7" t="s">
        <v>6592</v>
      </c>
      <c r="B69" s="186" t="s">
        <v>709</v>
      </c>
      <c r="C69" s="204">
        <v>0.56060707748630412</v>
      </c>
      <c r="D69" s="204" t="s">
        <v>709</v>
      </c>
    </row>
    <row r="70" spans="1:4" ht="27.75" customHeight="1" x14ac:dyDescent="0.25">
      <c r="A70" s="7" t="s">
        <v>6593</v>
      </c>
      <c r="B70" s="186" t="s">
        <v>709</v>
      </c>
      <c r="C70" s="204">
        <v>0.56060522306259097</v>
      </c>
      <c r="D70" s="204" t="s">
        <v>709</v>
      </c>
    </row>
    <row r="71" spans="1:4" ht="27.75" customHeight="1" x14ac:dyDescent="0.25">
      <c r="A71" s="7" t="s">
        <v>6594</v>
      </c>
      <c r="B71" s="186" t="s">
        <v>709</v>
      </c>
      <c r="C71" s="204">
        <v>-1.610571826376457</v>
      </c>
      <c r="D71" s="204">
        <v>0.25022546149577085</v>
      </c>
    </row>
    <row r="72" spans="1:4" ht="27.75" customHeight="1" x14ac:dyDescent="0.25">
      <c r="A72" s="7" t="s">
        <v>6595</v>
      </c>
      <c r="B72" s="186" t="s">
        <v>709</v>
      </c>
      <c r="C72" s="204">
        <v>0.27096390382084012</v>
      </c>
      <c r="D72" s="204">
        <v>0.25400201366389474</v>
      </c>
    </row>
    <row r="73" spans="1:4" ht="27.75" customHeight="1" x14ac:dyDescent="0.25">
      <c r="A73" s="7" t="s">
        <v>6596</v>
      </c>
      <c r="B73" s="186" t="s">
        <v>709</v>
      </c>
      <c r="C73" s="204">
        <v>3.1802993974988292</v>
      </c>
      <c r="D73" s="204">
        <v>3.443136110409255</v>
      </c>
    </row>
    <row r="74" spans="1:4" ht="27.75" customHeight="1" x14ac:dyDescent="0.25">
      <c r="A74" s="7" t="s">
        <v>6597</v>
      </c>
      <c r="B74" s="186" t="s">
        <v>709</v>
      </c>
      <c r="C74" s="204">
        <v>3.1803243193861763</v>
      </c>
      <c r="D74" s="204">
        <v>3.4433894880817486</v>
      </c>
    </row>
    <row r="75" spans="1:4" ht="27.75" customHeight="1" x14ac:dyDescent="0.25">
      <c r="A75" s="7" t="s">
        <v>6598</v>
      </c>
      <c r="B75" s="186" t="s">
        <v>709</v>
      </c>
      <c r="C75" s="204">
        <v>2.9854066878713881</v>
      </c>
      <c r="D75" s="204">
        <v>3.4190950168293184</v>
      </c>
    </row>
    <row r="76" spans="1:4" ht="27.75" customHeight="1" x14ac:dyDescent="0.25">
      <c r="A76" s="7" t="s">
        <v>6599</v>
      </c>
      <c r="B76" s="186" t="s">
        <v>709</v>
      </c>
      <c r="C76" s="204">
        <v>0.27022097571989817</v>
      </c>
      <c r="D76" s="204">
        <v>16.958522680584686</v>
      </c>
    </row>
    <row r="77" spans="1:4" ht="27.75" customHeight="1" x14ac:dyDescent="0.25">
      <c r="A77" s="7" t="s">
        <v>6600</v>
      </c>
      <c r="B77" s="186" t="s">
        <v>709</v>
      </c>
      <c r="C77" s="204">
        <v>5.5534911987021536</v>
      </c>
      <c r="D77" s="204">
        <v>11.585580501919537</v>
      </c>
    </row>
    <row r="78" spans="1:4" ht="27.75" customHeight="1" x14ac:dyDescent="0.25">
      <c r="A78" s="7" t="s">
        <v>6601</v>
      </c>
      <c r="B78" s="186" t="s">
        <v>709</v>
      </c>
      <c r="C78" s="204">
        <v>5.5534913323004513</v>
      </c>
      <c r="D78" s="204">
        <v>11.585580501919537</v>
      </c>
    </row>
    <row r="79" spans="1:4" ht="27.75" customHeight="1" x14ac:dyDescent="0.25">
      <c r="A79" s="7" t="s">
        <v>6602</v>
      </c>
      <c r="B79" s="186" t="s">
        <v>709</v>
      </c>
      <c r="C79" s="204">
        <v>21.320483012145065</v>
      </c>
      <c r="D79" s="204">
        <v>16.855069918915955</v>
      </c>
    </row>
    <row r="80" spans="1:4" ht="27.75" customHeight="1" x14ac:dyDescent="0.25">
      <c r="A80" s="7" t="s">
        <v>6603</v>
      </c>
      <c r="B80" s="186" t="s">
        <v>709</v>
      </c>
      <c r="C80" s="204">
        <v>18.714971360874991</v>
      </c>
      <c r="D80" s="204">
        <v>10.647523267384861</v>
      </c>
    </row>
    <row r="81" spans="1:4" ht="27.75" customHeight="1" x14ac:dyDescent="0.25">
      <c r="A81" s="7" t="s">
        <v>6604</v>
      </c>
      <c r="B81" s="186" t="s">
        <v>709</v>
      </c>
      <c r="C81" s="204">
        <v>18.76536393417889</v>
      </c>
      <c r="D81" s="204">
        <v>16.940162149290472</v>
      </c>
    </row>
    <row r="82" spans="1:4" ht="27.75" customHeight="1" x14ac:dyDescent="0.25">
      <c r="A82" s="7" t="s">
        <v>6605</v>
      </c>
      <c r="B82" s="186" t="s">
        <v>709</v>
      </c>
      <c r="C82" s="204" t="s">
        <v>709</v>
      </c>
      <c r="D82" s="204">
        <v>19.901272483648924</v>
      </c>
    </row>
    <row r="83" spans="1:4" ht="27.75" customHeight="1" x14ac:dyDescent="0.25">
      <c r="A83" s="7" t="s">
        <v>6606</v>
      </c>
      <c r="B83" s="186" t="s">
        <v>709</v>
      </c>
      <c r="C83" s="204">
        <v>8.3175334217528292</v>
      </c>
      <c r="D83" s="204">
        <v>10.821530594889021</v>
      </c>
    </row>
    <row r="84" spans="1:4" ht="27.75" customHeight="1" x14ac:dyDescent="0.25">
      <c r="A84" s="7" t="s">
        <v>6607</v>
      </c>
      <c r="B84" s="186" t="s">
        <v>709</v>
      </c>
      <c r="C84" s="204">
        <v>0.83621778518203604</v>
      </c>
      <c r="D84" s="204">
        <v>0.15664671073124586</v>
      </c>
    </row>
    <row r="85" spans="1:4" ht="27.75" customHeight="1" x14ac:dyDescent="0.25">
      <c r="A85" s="7" t="s">
        <v>6608</v>
      </c>
      <c r="B85" s="186" t="s">
        <v>709</v>
      </c>
      <c r="C85" s="204">
        <v>4.5214115235796298E-2</v>
      </c>
      <c r="D85" s="204">
        <v>0.10176194595765632</v>
      </c>
    </row>
    <row r="86" spans="1:4" ht="27.75" customHeight="1" x14ac:dyDescent="0.25">
      <c r="A86" s="7" t="s">
        <v>6609</v>
      </c>
      <c r="B86" s="186" t="s">
        <v>709</v>
      </c>
      <c r="C86" s="204">
        <v>0.11992530124838693</v>
      </c>
      <c r="D86" s="204">
        <v>0.14205682699063901</v>
      </c>
    </row>
    <row r="87" spans="1:4" ht="27.75" customHeight="1" x14ac:dyDescent="0.25">
      <c r="A87" s="7" t="s">
        <v>6610</v>
      </c>
      <c r="B87" s="186" t="s">
        <v>709</v>
      </c>
      <c r="C87" s="204" t="s">
        <v>709</v>
      </c>
      <c r="D87" s="204" t="s">
        <v>709</v>
      </c>
    </row>
    <row r="88" spans="1:4" ht="27.75" customHeight="1" x14ac:dyDescent="0.25">
      <c r="A88" s="7" t="s">
        <v>6611</v>
      </c>
      <c r="B88" s="186" t="s">
        <v>709</v>
      </c>
      <c r="C88" s="204">
        <v>8.0729241523713799</v>
      </c>
      <c r="D88" s="204" t="s">
        <v>709</v>
      </c>
    </row>
    <row r="89" spans="1:4" ht="27.75" customHeight="1" x14ac:dyDescent="0.25">
      <c r="A89" s="7" t="s">
        <v>6612</v>
      </c>
      <c r="B89" s="186" t="s">
        <v>709</v>
      </c>
      <c r="C89" s="204">
        <v>2.0422547197964493</v>
      </c>
      <c r="D89" s="204">
        <v>8.6470292412716879E-2</v>
      </c>
    </row>
    <row r="90" spans="1:4" ht="27.75" customHeight="1" x14ac:dyDescent="0.25">
      <c r="A90" s="7" t="s">
        <v>6613</v>
      </c>
      <c r="B90" s="186" t="s">
        <v>709</v>
      </c>
      <c r="C90" s="204">
        <v>-0.55197899307074128</v>
      </c>
      <c r="D90" s="204">
        <v>0.30093172238205468</v>
      </c>
    </row>
    <row r="91" spans="1:4" ht="27.75" customHeight="1" x14ac:dyDescent="0.25">
      <c r="A91" s="7" t="s">
        <v>6614</v>
      </c>
      <c r="B91" s="186" t="s">
        <v>709</v>
      </c>
      <c r="C91" s="204" t="s">
        <v>709</v>
      </c>
      <c r="D91" s="204">
        <v>0.2974675759188804</v>
      </c>
    </row>
    <row r="92" spans="1:4" ht="27.75" customHeight="1" x14ac:dyDescent="0.25">
      <c r="A92" s="7" t="s">
        <v>6615</v>
      </c>
      <c r="B92" s="186" t="s">
        <v>709</v>
      </c>
      <c r="C92" s="204">
        <v>0.84561552967643483</v>
      </c>
      <c r="D92" s="204">
        <v>2.5682345557832446E-2</v>
      </c>
    </row>
    <row r="93" spans="1:4" ht="27.75" customHeight="1" x14ac:dyDescent="0.25">
      <c r="A93" s="7" t="s">
        <v>6616</v>
      </c>
      <c r="B93" s="186" t="s">
        <v>709</v>
      </c>
      <c r="C93" s="204">
        <v>0.92275440347971072</v>
      </c>
      <c r="D93" s="204">
        <v>2.5357944581394072E-2</v>
      </c>
    </row>
    <row r="94" spans="1:4" ht="27.75" customHeight="1" x14ac:dyDescent="0.25">
      <c r="A94" s="7" t="s">
        <v>6617</v>
      </c>
      <c r="B94" s="186" t="s">
        <v>709</v>
      </c>
      <c r="C94" s="204">
        <v>11.594114161165862</v>
      </c>
      <c r="D94" s="204" t="s">
        <v>709</v>
      </c>
    </row>
    <row r="95" spans="1:4" ht="27.75" customHeight="1" x14ac:dyDescent="0.25">
      <c r="A95" s="7" t="s">
        <v>6618</v>
      </c>
      <c r="B95" s="186" t="s">
        <v>709</v>
      </c>
      <c r="C95" s="204">
        <v>10.049930320746746</v>
      </c>
      <c r="D95" s="204" t="s">
        <v>709</v>
      </c>
    </row>
    <row r="96" spans="1:4" ht="27.75" customHeight="1" x14ac:dyDescent="0.25">
      <c r="A96" s="7" t="s">
        <v>6619</v>
      </c>
      <c r="B96" s="186" t="s">
        <v>709</v>
      </c>
      <c r="C96" s="204">
        <v>1.7629417816341346</v>
      </c>
      <c r="D96" s="204" t="s">
        <v>709</v>
      </c>
    </row>
    <row r="97" spans="1:4" ht="27.75" customHeight="1" x14ac:dyDescent="0.25">
      <c r="A97" s="7" t="s">
        <v>6620</v>
      </c>
      <c r="B97" s="186" t="s">
        <v>709</v>
      </c>
      <c r="C97" s="204">
        <v>-0.68754694813074413</v>
      </c>
      <c r="D97" s="204">
        <v>8.412984424212637E-2</v>
      </c>
    </row>
    <row r="98" spans="1:4" ht="27.75" customHeight="1" x14ac:dyDescent="0.25">
      <c r="A98" s="7" t="s">
        <v>6621</v>
      </c>
      <c r="B98" s="186" t="s">
        <v>709</v>
      </c>
      <c r="C98" s="204">
        <v>2.6509065415089759</v>
      </c>
      <c r="D98" s="204">
        <v>0.10287630510780317</v>
      </c>
    </row>
    <row r="99" spans="1:4" ht="27.75" customHeight="1" x14ac:dyDescent="0.25">
      <c r="A99" s="7" t="s">
        <v>6622</v>
      </c>
      <c r="B99" s="186" t="s">
        <v>709</v>
      </c>
      <c r="C99" s="204">
        <v>0.31887436640301847</v>
      </c>
      <c r="D99" s="204">
        <v>6.2510945776600565E-3</v>
      </c>
    </row>
    <row r="100" spans="1:4" ht="27.75" customHeight="1" x14ac:dyDescent="0.25">
      <c r="A100" s="7" t="s">
        <v>6623</v>
      </c>
      <c r="B100" s="186" t="s">
        <v>709</v>
      </c>
      <c r="C100" s="204">
        <v>35.078606317328749</v>
      </c>
      <c r="D100" s="204">
        <v>15.26564152297273</v>
      </c>
    </row>
    <row r="101" spans="1:4" ht="27.75" customHeight="1" x14ac:dyDescent="0.25">
      <c r="A101" s="7" t="s">
        <v>6624</v>
      </c>
      <c r="B101" s="186" t="s">
        <v>709</v>
      </c>
      <c r="C101" s="204">
        <v>34.753510730019919</v>
      </c>
      <c r="D101" s="204">
        <v>15.141406343888585</v>
      </c>
    </row>
    <row r="102" spans="1:4" ht="27.75" customHeight="1" x14ac:dyDescent="0.25">
      <c r="A102" s="7" t="s">
        <v>6625</v>
      </c>
      <c r="B102" s="186" t="s">
        <v>709</v>
      </c>
      <c r="C102" s="204">
        <v>0.36440793047474945</v>
      </c>
      <c r="D102" s="204">
        <v>3.2198757314260171</v>
      </c>
    </row>
    <row r="103" spans="1:4" ht="27.75" customHeight="1" x14ac:dyDescent="0.25">
      <c r="A103" s="7" t="s">
        <v>6626</v>
      </c>
      <c r="B103" s="186" t="s">
        <v>709</v>
      </c>
      <c r="C103" s="204">
        <v>0.3660780250423244</v>
      </c>
      <c r="D103" s="204">
        <v>3.2291935963343241</v>
      </c>
    </row>
    <row r="104" spans="1:4" ht="27.75" customHeight="1" x14ac:dyDescent="0.25">
      <c r="A104" s="7" t="s">
        <v>6627</v>
      </c>
      <c r="B104" s="186" t="s">
        <v>709</v>
      </c>
      <c r="C104" s="204">
        <v>9.1589952838782573E-2</v>
      </c>
      <c r="D104" s="204">
        <v>34.158257201360868</v>
      </c>
    </row>
    <row r="105" spans="1:4" ht="27.75" customHeight="1" x14ac:dyDescent="0.25">
      <c r="A105" s="7" t="s">
        <v>6628</v>
      </c>
      <c r="B105" s="186" t="s">
        <v>709</v>
      </c>
      <c r="C105" s="204">
        <v>-1.0596125587120716E-2</v>
      </c>
      <c r="D105" s="204">
        <v>34.301968140337607</v>
      </c>
    </row>
    <row r="106" spans="1:4" ht="27.75" customHeight="1" x14ac:dyDescent="0.25">
      <c r="A106" s="7" t="s">
        <v>6629</v>
      </c>
      <c r="B106" s="186" t="s">
        <v>709</v>
      </c>
      <c r="C106" s="204">
        <v>-1.0129383889877674</v>
      </c>
      <c r="D106" s="204">
        <v>0.2375251661901647</v>
      </c>
    </row>
    <row r="107" spans="1:4" ht="27.75" customHeight="1" x14ac:dyDescent="0.25">
      <c r="A107" s="7" t="s">
        <v>6630</v>
      </c>
      <c r="B107" s="186" t="s">
        <v>709</v>
      </c>
      <c r="C107" s="204">
        <v>-1.1426461116281246</v>
      </c>
      <c r="D107" s="204">
        <v>0.21283878195060152</v>
      </c>
    </row>
    <row r="108" spans="1:4" ht="27.75" customHeight="1" x14ac:dyDescent="0.25">
      <c r="A108" s="7" t="s">
        <v>6631</v>
      </c>
      <c r="B108" s="186" t="s">
        <v>709</v>
      </c>
      <c r="C108" s="204">
        <v>-0.48329320924878322</v>
      </c>
      <c r="D108" s="204">
        <v>0.32085057427511021</v>
      </c>
    </row>
    <row r="109" spans="1:4" ht="27.75" customHeight="1" x14ac:dyDescent="0.25">
      <c r="A109" s="7" t="s">
        <v>6632</v>
      </c>
      <c r="B109" s="186" t="s">
        <v>709</v>
      </c>
      <c r="C109" s="204">
        <v>-3.0359441462447283E-2</v>
      </c>
      <c r="D109" s="204">
        <v>0.44699651693012687</v>
      </c>
    </row>
    <row r="110" spans="1:4" ht="27.75" customHeight="1" x14ac:dyDescent="0.25">
      <c r="A110" s="7" t="s">
        <v>6633</v>
      </c>
      <c r="B110" s="186" t="s">
        <v>709</v>
      </c>
      <c r="C110" s="204">
        <v>-0.3351736774887582</v>
      </c>
      <c r="D110" s="204">
        <v>7.9657403819531347E-2</v>
      </c>
    </row>
    <row r="111" spans="1:4" ht="27.75" customHeight="1" x14ac:dyDescent="0.25">
      <c r="A111" s="7" t="s">
        <v>6634</v>
      </c>
      <c r="B111" s="186" t="s">
        <v>709</v>
      </c>
      <c r="C111" s="204">
        <v>-7.7429103029096032E-3</v>
      </c>
      <c r="D111" s="204" t="s">
        <v>709</v>
      </c>
    </row>
    <row r="112" spans="1:4" ht="27.75" customHeight="1" x14ac:dyDescent="0.25">
      <c r="A112" s="7" t="s">
        <v>6635</v>
      </c>
      <c r="B112" s="186" t="s">
        <v>709</v>
      </c>
      <c r="C112" s="204">
        <v>14.956697752561528</v>
      </c>
      <c r="D112" s="204">
        <v>2.2844648999308013</v>
      </c>
    </row>
    <row r="113" spans="1:4" ht="27.75" customHeight="1" x14ac:dyDescent="0.25">
      <c r="A113" s="7" t="s">
        <v>6636</v>
      </c>
      <c r="B113" s="186" t="s">
        <v>709</v>
      </c>
      <c r="C113" s="204">
        <v>3.1314011641412924</v>
      </c>
      <c r="D113" s="204">
        <v>3.4087904483191509</v>
      </c>
    </row>
    <row r="114" spans="1:4" ht="27.75" customHeight="1" x14ac:dyDescent="0.25">
      <c r="A114" s="7" t="s">
        <v>6637</v>
      </c>
      <c r="B114" s="186" t="s">
        <v>709</v>
      </c>
      <c r="C114" s="204">
        <v>27.00462953241734</v>
      </c>
      <c r="D114" s="204">
        <v>2.4524971933850587E-4</v>
      </c>
    </row>
    <row r="115" spans="1:4" ht="27.75" customHeight="1" x14ac:dyDescent="0.25">
      <c r="A115" s="7" t="s">
        <v>6638</v>
      </c>
      <c r="B115" s="186" t="s">
        <v>709</v>
      </c>
      <c r="C115" s="204">
        <v>26.93764269377936</v>
      </c>
      <c r="D115" s="204">
        <v>4.190747676548188E-4</v>
      </c>
    </row>
    <row r="116" spans="1:4" ht="27.75" customHeight="1" x14ac:dyDescent="0.25">
      <c r="A116" s="7" t="s">
        <v>6639</v>
      </c>
      <c r="B116" s="186" t="s">
        <v>709</v>
      </c>
      <c r="C116" s="204">
        <v>0.41054367336860886</v>
      </c>
      <c r="D116" s="204" t="s">
        <v>709</v>
      </c>
    </row>
    <row r="117" spans="1:4" ht="27.75" customHeight="1" x14ac:dyDescent="0.25">
      <c r="A117" s="7" t="s">
        <v>6640</v>
      </c>
      <c r="B117" s="186" t="s">
        <v>709</v>
      </c>
      <c r="C117" s="204" t="s">
        <v>709</v>
      </c>
      <c r="D117" s="204" t="s">
        <v>709</v>
      </c>
    </row>
    <row r="118" spans="1:4" ht="27.75" customHeight="1" x14ac:dyDescent="0.25">
      <c r="A118" s="7" t="s">
        <v>6641</v>
      </c>
      <c r="B118" s="186" t="s">
        <v>709</v>
      </c>
      <c r="C118" s="204">
        <v>2.4305729149572456E-3</v>
      </c>
      <c r="D118" s="204">
        <v>5.6981600770987614E-2</v>
      </c>
    </row>
    <row r="119" spans="1:4" ht="27.75" customHeight="1" x14ac:dyDescent="0.25">
      <c r="A119" s="7" t="s">
        <v>6642</v>
      </c>
      <c r="B119" s="186" t="s">
        <v>709</v>
      </c>
      <c r="C119" s="204">
        <v>18.634622473373163</v>
      </c>
      <c r="D119" s="204">
        <v>10.602347662856369</v>
      </c>
    </row>
    <row r="120" spans="1:4" ht="27.75" customHeight="1" x14ac:dyDescent="0.25">
      <c r="A120" s="7" t="s">
        <v>6643</v>
      </c>
      <c r="B120" s="186" t="s">
        <v>709</v>
      </c>
      <c r="C120" s="204">
        <v>-4.407130193362705</v>
      </c>
      <c r="D120" s="204">
        <v>0.29024178286022262</v>
      </c>
    </row>
    <row r="121" spans="1:4" ht="27.75" customHeight="1" x14ac:dyDescent="0.25">
      <c r="A121" s="7" t="s">
        <v>6644</v>
      </c>
      <c r="B121" s="186" t="s">
        <v>709</v>
      </c>
      <c r="C121" s="204">
        <v>-3.2998199558261589</v>
      </c>
      <c r="D121" s="204">
        <v>0.25665173690718951</v>
      </c>
    </row>
    <row r="122" spans="1:4" ht="27.75" customHeight="1" x14ac:dyDescent="0.25">
      <c r="A122" s="7" t="s">
        <v>6645</v>
      </c>
      <c r="B122" s="186" t="s">
        <v>709</v>
      </c>
      <c r="C122" s="204">
        <v>0.30411533851046013</v>
      </c>
      <c r="D122" s="204" t="s">
        <v>709</v>
      </c>
    </row>
    <row r="123" spans="1:4" ht="27.75" customHeight="1" x14ac:dyDescent="0.25">
      <c r="A123" s="7" t="s">
        <v>6646</v>
      </c>
      <c r="B123" s="186" t="s">
        <v>709</v>
      </c>
      <c r="C123" s="204" t="s">
        <v>709</v>
      </c>
      <c r="D123" s="204" t="s">
        <v>709</v>
      </c>
    </row>
    <row r="124" spans="1:4" ht="27.75" customHeight="1" x14ac:dyDescent="0.25">
      <c r="A124" s="7" t="s">
        <v>6647</v>
      </c>
      <c r="B124" s="186" t="s">
        <v>709</v>
      </c>
      <c r="C124" s="204">
        <v>8.0729342449874775</v>
      </c>
      <c r="D124" s="204" t="s">
        <v>709</v>
      </c>
    </row>
    <row r="125" spans="1:4" ht="27.75" customHeight="1" x14ac:dyDescent="0.25">
      <c r="A125" s="7" t="s">
        <v>6648</v>
      </c>
      <c r="B125" s="186" t="s">
        <v>709</v>
      </c>
      <c r="C125" s="204">
        <v>-0.47369832544033902</v>
      </c>
      <c r="D125" s="204">
        <v>8.1286892272385405E-2</v>
      </c>
    </row>
    <row r="126" spans="1:4" ht="27.75" customHeight="1" x14ac:dyDescent="0.25">
      <c r="A126" s="7" t="s">
        <v>6649</v>
      </c>
      <c r="B126" s="186" t="s">
        <v>709</v>
      </c>
      <c r="C126" s="204" t="s">
        <v>709</v>
      </c>
      <c r="D126" s="204" t="s">
        <v>709</v>
      </c>
    </row>
    <row r="127" spans="1:4" ht="27.75" customHeight="1" x14ac:dyDescent="0.25">
      <c r="A127" s="7" t="s">
        <v>6650</v>
      </c>
      <c r="B127" s="186" t="s">
        <v>709</v>
      </c>
      <c r="C127" s="204" t="s">
        <v>709</v>
      </c>
      <c r="D127" s="204" t="s">
        <v>709</v>
      </c>
    </row>
    <row r="128" spans="1:4" ht="27.75" customHeight="1" x14ac:dyDescent="0.25">
      <c r="A128" s="7" t="s">
        <v>6651</v>
      </c>
      <c r="B128" s="186" t="s">
        <v>709</v>
      </c>
      <c r="C128" s="204">
        <v>-4.822611320482114E-3</v>
      </c>
      <c r="D128" s="204">
        <v>6.2574699783967793E-3</v>
      </c>
    </row>
    <row r="129" spans="1:4" ht="27.75" customHeight="1" x14ac:dyDescent="0.25">
      <c r="A129" s="7" t="s">
        <v>6652</v>
      </c>
      <c r="B129" s="186" t="s">
        <v>709</v>
      </c>
      <c r="C129" s="204">
        <v>1.9459413236212824</v>
      </c>
      <c r="D129" s="204">
        <v>3.352141530201949</v>
      </c>
    </row>
    <row r="130" spans="1:4" ht="27.75" customHeight="1" x14ac:dyDescent="0.25">
      <c r="A130" s="7" t="s">
        <v>6653</v>
      </c>
      <c r="B130" s="186" t="s">
        <v>709</v>
      </c>
      <c r="C130" s="204">
        <v>12.065315937044655</v>
      </c>
      <c r="D130" s="204">
        <v>3.6832972376404647</v>
      </c>
    </row>
    <row r="131" spans="1:4" ht="27.75" customHeight="1" x14ac:dyDescent="0.25">
      <c r="A131" s="7" t="s">
        <v>6654</v>
      </c>
      <c r="B131" s="186" t="s">
        <v>709</v>
      </c>
      <c r="C131" s="204">
        <v>2.4064982859516197</v>
      </c>
      <c r="D131" s="204" t="s">
        <v>709</v>
      </c>
    </row>
    <row r="132" spans="1:4" ht="27.75" customHeight="1" x14ac:dyDescent="0.25">
      <c r="A132" s="7" t="s">
        <v>6655</v>
      </c>
      <c r="B132" s="186" t="s">
        <v>709</v>
      </c>
      <c r="C132" s="204" t="s">
        <v>709</v>
      </c>
      <c r="D132" s="204">
        <v>4.3334088980195043E-2</v>
      </c>
    </row>
    <row r="133" spans="1:4" ht="27.75" customHeight="1" x14ac:dyDescent="0.25">
      <c r="A133" s="7" t="s">
        <v>6656</v>
      </c>
      <c r="B133" s="186" t="s">
        <v>709</v>
      </c>
      <c r="C133" s="204">
        <v>3.8209394958036964</v>
      </c>
      <c r="D133" s="204">
        <v>0.47119514557372394</v>
      </c>
    </row>
    <row r="134" spans="1:4" ht="27.75" customHeight="1" x14ac:dyDescent="0.25">
      <c r="A134" s="7" t="s">
        <v>6657</v>
      </c>
      <c r="B134" s="186" t="s">
        <v>709</v>
      </c>
      <c r="C134" s="204">
        <v>3.4132411312688977</v>
      </c>
      <c r="D134" s="204">
        <v>15.747086098242422</v>
      </c>
    </row>
    <row r="135" spans="1:4" ht="27.75" customHeight="1" x14ac:dyDescent="0.25">
      <c r="A135" s="7" t="s">
        <v>6658</v>
      </c>
      <c r="B135" s="186" t="s">
        <v>709</v>
      </c>
      <c r="C135" s="204">
        <v>35.078606151340857</v>
      </c>
      <c r="D135" s="204">
        <v>15.26564152297273</v>
      </c>
    </row>
    <row r="136" spans="1:4" ht="27.75" customHeight="1" x14ac:dyDescent="0.25">
      <c r="A136" s="7" t="s">
        <v>6659</v>
      </c>
      <c r="B136" s="186" t="s">
        <v>709</v>
      </c>
      <c r="C136" s="204">
        <v>-6.429052215948305</v>
      </c>
      <c r="D136" s="204">
        <v>0.32779538957939791</v>
      </c>
    </row>
    <row r="137" spans="1:4" ht="27.75" customHeight="1" x14ac:dyDescent="0.25">
      <c r="A137" s="7" t="s">
        <v>6660</v>
      </c>
      <c r="B137" s="186" t="s">
        <v>709</v>
      </c>
      <c r="C137" s="204">
        <v>-6.429052215948305</v>
      </c>
      <c r="D137" s="204">
        <v>0.32779538957939791</v>
      </c>
    </row>
    <row r="138" spans="1:4" ht="27.75" customHeight="1" x14ac:dyDescent="0.25">
      <c r="A138" s="7" t="s">
        <v>6661</v>
      </c>
      <c r="B138" s="186" t="s">
        <v>709</v>
      </c>
      <c r="C138" s="204">
        <v>2.9220044008108723</v>
      </c>
      <c r="D138" s="204">
        <v>11.334870165206629</v>
      </c>
    </row>
    <row r="139" spans="1:4" ht="27.75" customHeight="1" x14ac:dyDescent="0.25">
      <c r="A139" s="7" t="s">
        <v>6662</v>
      </c>
      <c r="B139" s="186" t="s">
        <v>709</v>
      </c>
      <c r="C139" s="204">
        <v>6.3292388673392166</v>
      </c>
      <c r="D139" s="204">
        <v>11.685619242339264</v>
      </c>
    </row>
    <row r="140" spans="1:4" ht="27.75" customHeight="1" x14ac:dyDescent="0.25">
      <c r="A140" s="7" t="s">
        <v>6663</v>
      </c>
      <c r="B140" s="186" t="s">
        <v>709</v>
      </c>
      <c r="C140" s="204">
        <v>3.3587972241254729</v>
      </c>
      <c r="D140" s="204">
        <v>3.4522337496031832</v>
      </c>
    </row>
    <row r="141" spans="1:4" ht="27.75" customHeight="1" x14ac:dyDescent="0.25">
      <c r="A141" s="7" t="s">
        <v>6664</v>
      </c>
      <c r="B141" s="186" t="s">
        <v>709</v>
      </c>
      <c r="C141" s="204">
        <v>-9.1414741047259711E-3</v>
      </c>
      <c r="D141" s="204">
        <v>0.10176261122011457</v>
      </c>
    </row>
    <row r="142" spans="1:4" ht="27.75" customHeight="1" x14ac:dyDescent="0.25">
      <c r="A142" s="7" t="s">
        <v>6665</v>
      </c>
      <c r="B142" s="186" t="s">
        <v>709</v>
      </c>
      <c r="C142" s="204">
        <v>0.5415967637039818</v>
      </c>
      <c r="D142" s="204">
        <v>7.5503528749704799E-2</v>
      </c>
    </row>
    <row r="143" spans="1:4" ht="27.75" customHeight="1" x14ac:dyDescent="0.25">
      <c r="A143" s="7" t="s">
        <v>6666</v>
      </c>
      <c r="B143" s="186" t="s">
        <v>709</v>
      </c>
      <c r="C143" s="204" t="s">
        <v>709</v>
      </c>
      <c r="D143" s="204" t="s">
        <v>709</v>
      </c>
    </row>
    <row r="144" spans="1:4" ht="27.75" customHeight="1" x14ac:dyDescent="0.25">
      <c r="A144" s="7" t="s">
        <v>6667</v>
      </c>
      <c r="B144" s="186" t="s">
        <v>709</v>
      </c>
      <c r="C144" s="204" t="s">
        <v>709</v>
      </c>
      <c r="D144" s="204" t="s">
        <v>709</v>
      </c>
    </row>
    <row r="145" spans="1:4" ht="27.75" customHeight="1" x14ac:dyDescent="0.25">
      <c r="A145" s="7" t="s">
        <v>6668</v>
      </c>
      <c r="B145" s="186" t="s">
        <v>709</v>
      </c>
      <c r="C145" s="204" t="s">
        <v>709</v>
      </c>
      <c r="D145" s="204" t="s">
        <v>709</v>
      </c>
    </row>
    <row r="146" spans="1:4" ht="27.75" customHeight="1" x14ac:dyDescent="0.25">
      <c r="A146" s="7" t="s">
        <v>6669</v>
      </c>
      <c r="B146" s="186" t="s">
        <v>709</v>
      </c>
      <c r="C146" s="204">
        <v>1.5033245237027442E-2</v>
      </c>
      <c r="D146" s="204" t="s">
        <v>709</v>
      </c>
    </row>
    <row r="147" spans="1:4" ht="27.75" customHeight="1" x14ac:dyDescent="0.25">
      <c r="A147" s="7" t="s">
        <v>6670</v>
      </c>
      <c r="B147" s="186" t="s">
        <v>709</v>
      </c>
      <c r="C147" s="204" t="s">
        <v>709</v>
      </c>
      <c r="D147" s="204" t="s">
        <v>709</v>
      </c>
    </row>
    <row r="148" spans="1:4" ht="27.75" customHeight="1" x14ac:dyDescent="0.25">
      <c r="A148" s="7" t="s">
        <v>6671</v>
      </c>
      <c r="B148" s="186" t="s">
        <v>709</v>
      </c>
      <c r="C148" s="204" t="s">
        <v>709</v>
      </c>
      <c r="D148" s="204" t="s">
        <v>709</v>
      </c>
    </row>
    <row r="149" spans="1:4" ht="27.75" customHeight="1" x14ac:dyDescent="0.25">
      <c r="A149" s="7" t="s">
        <v>6672</v>
      </c>
      <c r="B149" s="186" t="s">
        <v>709</v>
      </c>
      <c r="C149" s="204" t="s">
        <v>709</v>
      </c>
      <c r="D149" s="204">
        <v>0.29736951281208895</v>
      </c>
    </row>
    <row r="150" spans="1:4" ht="27.75" customHeight="1" x14ac:dyDescent="0.25">
      <c r="A150" s="7" t="s">
        <v>6673</v>
      </c>
      <c r="B150" s="186" t="s">
        <v>709</v>
      </c>
      <c r="C150" s="204">
        <v>4.5401277682223453</v>
      </c>
      <c r="D150" s="204">
        <v>8.5851125674026474E-2</v>
      </c>
    </row>
    <row r="151" spans="1:4" ht="27.75" customHeight="1" x14ac:dyDescent="0.25">
      <c r="A151" s="7" t="s">
        <v>6674</v>
      </c>
      <c r="B151" s="186" t="s">
        <v>709</v>
      </c>
      <c r="C151" s="204" t="s">
        <v>709</v>
      </c>
      <c r="D151" s="204" t="s">
        <v>709</v>
      </c>
    </row>
    <row r="152" spans="1:4" ht="27.75" customHeight="1" x14ac:dyDescent="0.25">
      <c r="A152" s="7" t="s">
        <v>6675</v>
      </c>
      <c r="B152" s="186" t="s">
        <v>709</v>
      </c>
      <c r="C152" s="204">
        <v>1.4051846547446258</v>
      </c>
      <c r="D152" s="204">
        <v>2.4615443565538724E-2</v>
      </c>
    </row>
    <row r="153" spans="1:4" ht="27.75" customHeight="1" x14ac:dyDescent="0.25">
      <c r="A153" s="7" t="s">
        <v>6676</v>
      </c>
      <c r="B153" s="186" t="s">
        <v>709</v>
      </c>
      <c r="C153" s="204">
        <v>3.4524933840756784</v>
      </c>
      <c r="D153" s="204" t="s">
        <v>709</v>
      </c>
    </row>
    <row r="154" spans="1:4" ht="27.75" customHeight="1" x14ac:dyDescent="0.25">
      <c r="A154" s="7" t="s">
        <v>6677</v>
      </c>
      <c r="B154" s="186" t="s">
        <v>709</v>
      </c>
      <c r="C154" s="204">
        <v>2.3302696950129609</v>
      </c>
      <c r="D154" s="204" t="s">
        <v>709</v>
      </c>
    </row>
    <row r="155" spans="1:4" ht="27.75" customHeight="1" x14ac:dyDescent="0.25">
      <c r="A155" s="7" t="s">
        <v>6678</v>
      </c>
      <c r="B155" s="186" t="s">
        <v>709</v>
      </c>
      <c r="C155" s="204">
        <v>-0.7496934973891406</v>
      </c>
      <c r="D155" s="204">
        <v>34.467059177333937</v>
      </c>
    </row>
    <row r="156" spans="1:4" ht="27.75" customHeight="1" x14ac:dyDescent="0.25">
      <c r="A156" s="7" t="s">
        <v>6679</v>
      </c>
      <c r="B156" s="186" t="s">
        <v>709</v>
      </c>
      <c r="C156" s="204">
        <v>3.1815734910826339</v>
      </c>
      <c r="D156" s="204">
        <v>3.443573116631701</v>
      </c>
    </row>
    <row r="157" spans="1:4" ht="27.75" customHeight="1" x14ac:dyDescent="0.25">
      <c r="A157" s="7" t="s">
        <v>6680</v>
      </c>
      <c r="B157" s="186" t="s">
        <v>709</v>
      </c>
      <c r="C157" s="204">
        <v>-7.50370002903165E-2</v>
      </c>
      <c r="D157" s="204" t="s">
        <v>709</v>
      </c>
    </row>
    <row r="158" spans="1:4" ht="27.75" customHeight="1" x14ac:dyDescent="0.25">
      <c r="A158" s="7" t="s">
        <v>6681</v>
      </c>
      <c r="B158" s="186" t="s">
        <v>709</v>
      </c>
      <c r="C158" s="204" t="s">
        <v>709</v>
      </c>
      <c r="D158" s="204">
        <v>1.4531471153109887</v>
      </c>
    </row>
    <row r="159" spans="1:4" ht="27.75" customHeight="1" x14ac:dyDescent="0.25">
      <c r="A159" s="7" t="s">
        <v>6682</v>
      </c>
      <c r="B159" s="186" t="s">
        <v>709</v>
      </c>
      <c r="C159" s="204">
        <v>-0.23570889888618057</v>
      </c>
      <c r="D159" s="204">
        <v>1.9909599667796987</v>
      </c>
    </row>
    <row r="160" spans="1:4" ht="27.75" customHeight="1" x14ac:dyDescent="0.25">
      <c r="A160" s="7" t="s">
        <v>6683</v>
      </c>
      <c r="B160" s="186" t="s">
        <v>709</v>
      </c>
      <c r="C160" s="204" t="s">
        <v>709</v>
      </c>
      <c r="D160" s="204" t="s">
        <v>709</v>
      </c>
    </row>
    <row r="161" spans="1:4" ht="27.75" customHeight="1" x14ac:dyDescent="0.25">
      <c r="A161" s="7" t="s">
        <v>6684</v>
      </c>
      <c r="B161" s="186" t="s">
        <v>709</v>
      </c>
      <c r="C161" s="204">
        <v>6.7455686617735617</v>
      </c>
      <c r="D161" s="204">
        <v>2.7471174860640147E-2</v>
      </c>
    </row>
    <row r="162" spans="1:4" ht="27.75" customHeight="1" x14ac:dyDescent="0.25">
      <c r="A162" s="7" t="s">
        <v>6685</v>
      </c>
      <c r="B162" s="186" t="s">
        <v>709</v>
      </c>
      <c r="C162" s="204">
        <v>0.11331629658598259</v>
      </c>
      <c r="D162" s="204">
        <v>3.8976976950589854</v>
      </c>
    </row>
    <row r="163" spans="1:4" ht="27.75" customHeight="1" x14ac:dyDescent="0.25">
      <c r="A163" s="7" t="s">
        <v>6686</v>
      </c>
      <c r="B163" s="186" t="s">
        <v>709</v>
      </c>
      <c r="C163" s="204">
        <v>0.30556890973746054</v>
      </c>
      <c r="D163" s="204">
        <v>3.203050739931613</v>
      </c>
    </row>
    <row r="164" spans="1:4" ht="27.75" customHeight="1" x14ac:dyDescent="0.25">
      <c r="A164" s="7" t="s">
        <v>6687</v>
      </c>
      <c r="B164" s="186" t="s">
        <v>709</v>
      </c>
      <c r="C164" s="204" t="s">
        <v>709</v>
      </c>
      <c r="D164" s="204">
        <v>4.3337554086850208E-2</v>
      </c>
    </row>
    <row r="165" spans="1:4" ht="27.75" customHeight="1" x14ac:dyDescent="0.25">
      <c r="A165" s="7" t="s">
        <v>6688</v>
      </c>
      <c r="B165" s="186" t="s">
        <v>709</v>
      </c>
      <c r="C165" s="204">
        <v>1.8015913693194598</v>
      </c>
      <c r="D165" s="204">
        <v>1.0673218998213812E-3</v>
      </c>
    </row>
    <row r="166" spans="1:4" ht="27.75" customHeight="1" x14ac:dyDescent="0.25">
      <c r="A166" s="7" t="s">
        <v>6689</v>
      </c>
      <c r="B166" s="186" t="s">
        <v>709</v>
      </c>
      <c r="C166" s="204">
        <v>0.14758030805977845</v>
      </c>
      <c r="D166" s="204" t="s">
        <v>709</v>
      </c>
    </row>
    <row r="167" spans="1:4" ht="27.75" customHeight="1" x14ac:dyDescent="0.25">
      <c r="A167" s="7" t="s">
        <v>6690</v>
      </c>
      <c r="B167" s="186" t="s">
        <v>709</v>
      </c>
      <c r="C167" s="204" t="s">
        <v>709</v>
      </c>
      <c r="D167" s="204">
        <v>33.854470619697487</v>
      </c>
    </row>
    <row r="168" spans="1:4" ht="27.75" customHeight="1" x14ac:dyDescent="0.25">
      <c r="A168" s="7" t="s">
        <v>6691</v>
      </c>
      <c r="B168" s="186" t="s">
        <v>709</v>
      </c>
      <c r="C168" s="204">
        <v>1.640156415297064E-2</v>
      </c>
      <c r="D168" s="204">
        <v>0.29691468138750016</v>
      </c>
    </row>
    <row r="169" spans="1:4" ht="27.75" customHeight="1" x14ac:dyDescent="0.25">
      <c r="A169" s="7" t="s">
        <v>6692</v>
      </c>
      <c r="B169" s="186" t="s">
        <v>709</v>
      </c>
      <c r="C169" s="204">
        <v>0.27646412614161414</v>
      </c>
      <c r="D169" s="204">
        <v>0.2898299924759109</v>
      </c>
    </row>
    <row r="170" spans="1:4" ht="27.75" customHeight="1" x14ac:dyDescent="0.25">
      <c r="A170" s="7" t="s">
        <v>6693</v>
      </c>
      <c r="B170" s="186" t="s">
        <v>6694</v>
      </c>
      <c r="C170" s="204" t="s">
        <v>709</v>
      </c>
      <c r="D170" s="204">
        <v>2.6800176401249649</v>
      </c>
    </row>
    <row r="171" spans="1:4" ht="27.75" customHeight="1" x14ac:dyDescent="0.25">
      <c r="A171" s="7" t="s">
        <v>6694</v>
      </c>
      <c r="B171" s="186" t="s">
        <v>709</v>
      </c>
      <c r="C171" s="204" t="s">
        <v>709</v>
      </c>
      <c r="D171" s="204">
        <v>2.7480896509108583</v>
      </c>
    </row>
    <row r="172" spans="1:4" ht="27.75" customHeight="1" x14ac:dyDescent="0.25">
      <c r="A172" s="7" t="s">
        <v>6695</v>
      </c>
      <c r="B172" s="186" t="s">
        <v>709</v>
      </c>
      <c r="C172" s="204">
        <v>0.12162192948602336</v>
      </c>
      <c r="D172" s="204">
        <v>3.8023028205423266</v>
      </c>
    </row>
    <row r="173" spans="1:4" ht="27.75" customHeight="1" x14ac:dyDescent="0.25">
      <c r="A173" s="7" t="s">
        <v>6696</v>
      </c>
      <c r="B173" s="186" t="s">
        <v>709</v>
      </c>
      <c r="C173" s="204">
        <v>15.802447031067848</v>
      </c>
      <c r="D173" s="204">
        <v>0.86754641739380212</v>
      </c>
    </row>
    <row r="174" spans="1:4" ht="27.75" customHeight="1" x14ac:dyDescent="0.25">
      <c r="A174" s="7" t="s">
        <v>6697</v>
      </c>
      <c r="B174" s="186" t="s">
        <v>6696</v>
      </c>
      <c r="C174" s="204">
        <v>18.804180220574445</v>
      </c>
      <c r="D174" s="204">
        <v>1.2104072096629541</v>
      </c>
    </row>
    <row r="175" spans="1:4" ht="27.75" customHeight="1" x14ac:dyDescent="0.25">
      <c r="A175" s="7" t="s">
        <v>6698</v>
      </c>
      <c r="B175" s="186" t="s">
        <v>709</v>
      </c>
      <c r="C175" s="204">
        <v>0.34813812705935321</v>
      </c>
      <c r="D175" s="204">
        <v>3.8737527557767786</v>
      </c>
    </row>
    <row r="176" spans="1:4" ht="27.75" customHeight="1" x14ac:dyDescent="0.25">
      <c r="A176" s="7" t="s">
        <v>6699</v>
      </c>
      <c r="B176" s="186" t="s">
        <v>709</v>
      </c>
      <c r="C176" s="204">
        <v>0.63581265185885461</v>
      </c>
      <c r="D176" s="204">
        <v>2.1314047686797135</v>
      </c>
    </row>
    <row r="177" spans="1:4" ht="27.75" customHeight="1" x14ac:dyDescent="0.25">
      <c r="A177" s="7" t="s">
        <v>6700</v>
      </c>
      <c r="B177" s="186" t="s">
        <v>709</v>
      </c>
      <c r="C177" s="204">
        <v>0.14167321304177466</v>
      </c>
      <c r="D177" s="204">
        <v>1.9971305696312047</v>
      </c>
    </row>
    <row r="178" spans="1:4" ht="27.75" customHeight="1" x14ac:dyDescent="0.25">
      <c r="A178" s="7" t="s">
        <v>6701</v>
      </c>
      <c r="B178" s="186" t="s">
        <v>709</v>
      </c>
      <c r="C178" s="204" t="s">
        <v>709</v>
      </c>
      <c r="D178" s="204">
        <v>0.49255007571418907</v>
      </c>
    </row>
    <row r="179" spans="1:4" ht="27.75" customHeight="1" x14ac:dyDescent="0.25">
      <c r="A179" s="7" t="s">
        <v>6702</v>
      </c>
      <c r="B179" s="186" t="s">
        <v>709</v>
      </c>
      <c r="C179" s="204">
        <v>7.7344706184388871E-3</v>
      </c>
      <c r="D179" s="204">
        <v>0.66903470887545013</v>
      </c>
    </row>
    <row r="180" spans="1:4" ht="27.75" customHeight="1" x14ac:dyDescent="0.25">
      <c r="A180" s="7" t="s">
        <v>6703</v>
      </c>
      <c r="B180" s="186" t="s">
        <v>709</v>
      </c>
      <c r="C180" s="204">
        <v>8.2594740137654429E-2</v>
      </c>
      <c r="D180" s="204">
        <v>0.68129602700366931</v>
      </c>
    </row>
    <row r="181" spans="1:4" ht="27.75" customHeight="1" x14ac:dyDescent="0.25">
      <c r="A181" s="7" t="s">
        <v>6704</v>
      </c>
      <c r="B181" s="186" t="s">
        <v>709</v>
      </c>
      <c r="C181" s="204">
        <v>7.8926770085942427E-2</v>
      </c>
      <c r="D181" s="204">
        <v>0.33512807370481551</v>
      </c>
    </row>
    <row r="182" spans="1:4" ht="27.75" customHeight="1" x14ac:dyDescent="0.25">
      <c r="A182" s="7" t="s">
        <v>6705</v>
      </c>
      <c r="B182" s="186" t="s">
        <v>709</v>
      </c>
      <c r="C182" s="204">
        <v>0.59198134157329241</v>
      </c>
      <c r="D182" s="204">
        <v>0.16705133730111046</v>
      </c>
    </row>
    <row r="183" spans="1:4" ht="27.75" customHeight="1" x14ac:dyDescent="0.25">
      <c r="A183" s="7" t="s">
        <v>6706</v>
      </c>
      <c r="B183" s="186" t="s">
        <v>709</v>
      </c>
      <c r="C183" s="204">
        <v>0.32526516099292441</v>
      </c>
      <c r="D183" s="204">
        <v>0.27783392441971216</v>
      </c>
    </row>
    <row r="184" spans="1:4" ht="27.75" customHeight="1" x14ac:dyDescent="0.25">
      <c r="A184" s="7" t="s">
        <v>6707</v>
      </c>
      <c r="B184" s="186" t="s">
        <v>709</v>
      </c>
      <c r="C184" s="204">
        <v>1.2516556342092389</v>
      </c>
      <c r="D184" s="204" t="s">
        <v>709</v>
      </c>
    </row>
    <row r="185" spans="1:4" ht="27.75" customHeight="1" x14ac:dyDescent="0.25">
      <c r="A185" s="7" t="s">
        <v>6708</v>
      </c>
      <c r="B185" s="186" t="s">
        <v>709</v>
      </c>
      <c r="C185" s="204">
        <v>0.29563421685161029</v>
      </c>
      <c r="D185" s="204">
        <v>3.4636322803000087E-2</v>
      </c>
    </row>
    <row r="186" spans="1:4" ht="27.75" customHeight="1" x14ac:dyDescent="0.25">
      <c r="A186" s="7" t="s">
        <v>6709</v>
      </c>
      <c r="B186" s="186" t="s">
        <v>709</v>
      </c>
      <c r="C186" s="204">
        <v>0.65619552517077151</v>
      </c>
      <c r="D186" s="204">
        <v>0.14018739299817506</v>
      </c>
    </row>
    <row r="187" spans="1:4" ht="27.75" customHeight="1" x14ac:dyDescent="0.25">
      <c r="A187" s="7" t="s">
        <v>6710</v>
      </c>
      <c r="B187" s="186" t="s">
        <v>709</v>
      </c>
      <c r="C187" s="204">
        <v>0.1252834201859189</v>
      </c>
      <c r="D187" s="204">
        <v>0.21670984884638006</v>
      </c>
    </row>
    <row r="188" spans="1:4" ht="27.75" customHeight="1" x14ac:dyDescent="0.25">
      <c r="A188" s="7" t="s">
        <v>6711</v>
      </c>
      <c r="B188" s="186" t="s">
        <v>709</v>
      </c>
      <c r="C188" s="204">
        <v>0.13419613725344398</v>
      </c>
      <c r="D188" s="204">
        <v>3.8007797061228588E-2</v>
      </c>
    </row>
    <row r="189" spans="1:4" ht="27.75" customHeight="1" x14ac:dyDescent="0.25">
      <c r="A189" s="7" t="s">
        <v>6712</v>
      </c>
      <c r="B189" s="186" t="s">
        <v>709</v>
      </c>
      <c r="C189" s="204">
        <v>6.1869057300175195E-2</v>
      </c>
      <c r="D189" s="204">
        <v>5.8537352820705211E-3</v>
      </c>
    </row>
    <row r="190" spans="1:4" ht="27.75" customHeight="1" x14ac:dyDescent="0.25">
      <c r="A190" s="7" t="s">
        <v>6713</v>
      </c>
      <c r="B190" s="186" t="s">
        <v>709</v>
      </c>
      <c r="C190" s="204">
        <v>0.35807935301825189</v>
      </c>
      <c r="D190" s="204">
        <v>9.7726783496036709E-2</v>
      </c>
    </row>
    <row r="191" spans="1:4" ht="27.75" customHeight="1" x14ac:dyDescent="0.25">
      <c r="A191" s="7" t="s">
        <v>6714</v>
      </c>
      <c r="B191" s="186" t="s">
        <v>709</v>
      </c>
      <c r="C191" s="204">
        <v>0.32920014990590002</v>
      </c>
      <c r="D191" s="204" t="s">
        <v>709</v>
      </c>
    </row>
    <row r="192" spans="1:4" ht="27.75" customHeight="1" x14ac:dyDescent="0.25">
      <c r="A192" s="7" t="s">
        <v>6715</v>
      </c>
      <c r="B192" s="186" t="s">
        <v>709</v>
      </c>
      <c r="C192" s="204">
        <v>3.8467663225499873</v>
      </c>
      <c r="D192" s="204">
        <v>16.040095283667604</v>
      </c>
    </row>
    <row r="193" spans="1:4" ht="27.75" customHeight="1" x14ac:dyDescent="0.25">
      <c r="A193" s="7" t="s">
        <v>6716</v>
      </c>
      <c r="B193" s="186" t="s">
        <v>709</v>
      </c>
      <c r="C193" s="204">
        <v>0.52362052241452506</v>
      </c>
      <c r="D193" s="204">
        <v>4.8921888369166036</v>
      </c>
    </row>
    <row r="194" spans="1:4" ht="27.75" customHeight="1" x14ac:dyDescent="0.25">
      <c r="A194" s="7" t="s">
        <v>6717</v>
      </c>
      <c r="B194" s="186" t="s">
        <v>709</v>
      </c>
      <c r="C194" s="204">
        <v>3.6100548548900506</v>
      </c>
      <c r="D194" s="204">
        <v>3.8211622153505953</v>
      </c>
    </row>
    <row r="195" spans="1:4" ht="27.75" customHeight="1" x14ac:dyDescent="0.25">
      <c r="A195" s="7" t="s">
        <v>6718</v>
      </c>
      <c r="B195" s="186" t="s">
        <v>709</v>
      </c>
      <c r="C195" s="204">
        <v>1.4054060611883838</v>
      </c>
      <c r="D195" s="204">
        <v>0.5058371364442521</v>
      </c>
    </row>
    <row r="196" spans="1:4" ht="27.75" customHeight="1" x14ac:dyDescent="0.25">
      <c r="A196" s="7" t="s">
        <v>6719</v>
      </c>
      <c r="B196" s="186" t="s">
        <v>709</v>
      </c>
      <c r="C196" s="204">
        <v>1.2514997224065565</v>
      </c>
      <c r="D196" s="204">
        <v>0.506243939463078</v>
      </c>
    </row>
    <row r="197" spans="1:4" ht="27.75" customHeight="1" x14ac:dyDescent="0.25">
      <c r="A197" s="7" t="s">
        <v>6720</v>
      </c>
      <c r="B197" s="186" t="s">
        <v>709</v>
      </c>
      <c r="C197" s="204">
        <v>2.3513007196859994</v>
      </c>
      <c r="D197" s="204">
        <v>0.29195515944444433</v>
      </c>
    </row>
    <row r="198" spans="1:4" ht="27.75" customHeight="1" x14ac:dyDescent="0.25">
      <c r="A198" s="7" t="s">
        <v>6721</v>
      </c>
      <c r="B198" s="186" t="s">
        <v>709</v>
      </c>
      <c r="C198" s="204">
        <v>2.0368232232002876</v>
      </c>
      <c r="D198" s="204">
        <v>0.15907843634301908</v>
      </c>
    </row>
    <row r="199" spans="1:4" ht="27.75" customHeight="1" x14ac:dyDescent="0.25">
      <c r="A199" s="7" t="s">
        <v>6722</v>
      </c>
      <c r="B199" s="186" t="s">
        <v>709</v>
      </c>
      <c r="C199" s="204" t="s">
        <v>709</v>
      </c>
      <c r="D199" s="204">
        <v>9.3687889236968649E-2</v>
      </c>
    </row>
    <row r="200" spans="1:4" ht="27.75" customHeight="1" x14ac:dyDescent="0.25">
      <c r="A200" s="7" t="s">
        <v>6723</v>
      </c>
      <c r="B200" s="186" t="s">
        <v>709</v>
      </c>
      <c r="C200" s="204">
        <v>0.36145617013401032</v>
      </c>
      <c r="D200" s="204">
        <v>3.4376211554564913</v>
      </c>
    </row>
    <row r="201" spans="1:4" ht="27.75" customHeight="1" x14ac:dyDescent="0.25">
      <c r="A201" s="7" t="s">
        <v>6724</v>
      </c>
      <c r="B201" s="186" t="s">
        <v>709</v>
      </c>
      <c r="C201" s="204">
        <v>0.96043136984876987</v>
      </c>
      <c r="D201" s="204">
        <v>16.518399938327295</v>
      </c>
    </row>
    <row r="202" spans="1:4" ht="27.75" customHeight="1" x14ac:dyDescent="0.25">
      <c r="A202" s="7" t="s">
        <v>6725</v>
      </c>
      <c r="B202" s="186" t="s">
        <v>709</v>
      </c>
      <c r="C202" s="204">
        <v>6.3984529522965822E-2</v>
      </c>
      <c r="D202" s="204">
        <v>1.572450800505744</v>
      </c>
    </row>
    <row r="203" spans="1:4" ht="27.75" customHeight="1" x14ac:dyDescent="0.25">
      <c r="A203" s="7" t="s">
        <v>6726</v>
      </c>
      <c r="B203" s="186" t="s">
        <v>709</v>
      </c>
      <c r="C203" s="204">
        <v>6.3984229829271169E-2</v>
      </c>
      <c r="D203" s="204">
        <v>1.5724425378129516</v>
      </c>
    </row>
    <row r="204" spans="1:4" ht="27.75" customHeight="1" x14ac:dyDescent="0.25">
      <c r="A204" s="7" t="s">
        <v>6727</v>
      </c>
      <c r="B204" s="186" t="s">
        <v>709</v>
      </c>
      <c r="C204" s="204">
        <v>1.742108143462253E-2</v>
      </c>
      <c r="D204" s="204">
        <v>2.1250087224180212</v>
      </c>
    </row>
    <row r="205" spans="1:4" ht="27.75" customHeight="1" x14ac:dyDescent="0.25">
      <c r="A205" s="7" t="s">
        <v>6728</v>
      </c>
      <c r="B205" s="186" t="s">
        <v>709</v>
      </c>
      <c r="C205" s="204">
        <v>0.47401319748731036</v>
      </c>
      <c r="D205" s="204">
        <v>0.75351872405095022</v>
      </c>
    </row>
    <row r="206" spans="1:4" ht="27.75" customHeight="1" x14ac:dyDescent="0.25">
      <c r="A206" s="7" t="s">
        <v>6729</v>
      </c>
      <c r="B206" s="186" t="s">
        <v>6730</v>
      </c>
      <c r="C206" s="204">
        <v>7.3490887322842511E-5</v>
      </c>
      <c r="D206" s="204">
        <v>3.6598880989520461</v>
      </c>
    </row>
    <row r="207" spans="1:4" ht="27.75" customHeight="1" x14ac:dyDescent="0.25">
      <c r="A207" s="7" t="s">
        <v>6730</v>
      </c>
      <c r="B207" s="186" t="s">
        <v>709</v>
      </c>
      <c r="C207" s="204">
        <v>7.3490887322842511E-5</v>
      </c>
      <c r="D207" s="204">
        <v>3.6598880989520461</v>
      </c>
    </row>
    <row r="208" spans="1:4" ht="27.75" customHeight="1" x14ac:dyDescent="0.25">
      <c r="A208" s="7" t="s">
        <v>6731</v>
      </c>
      <c r="B208" s="186" t="s">
        <v>709</v>
      </c>
      <c r="C208" s="204">
        <v>6.4505373426226448E-2</v>
      </c>
      <c r="D208" s="204">
        <v>6.8168420318656428E-2</v>
      </c>
    </row>
    <row r="209" spans="1:4" ht="27.75" customHeight="1" x14ac:dyDescent="0.25">
      <c r="A209" s="7" t="s">
        <v>6732</v>
      </c>
      <c r="B209" s="186" t="s">
        <v>6733</v>
      </c>
      <c r="C209" s="204">
        <v>0.32305360191720317</v>
      </c>
      <c r="D209" s="204" t="s">
        <v>709</v>
      </c>
    </row>
    <row r="210" spans="1:4" ht="27.75" customHeight="1" x14ac:dyDescent="0.25">
      <c r="A210" s="7" t="s">
        <v>6733</v>
      </c>
      <c r="B210" s="186" t="s">
        <v>709</v>
      </c>
      <c r="C210" s="204">
        <v>0.32305360191720311</v>
      </c>
      <c r="D210" s="204" t="s">
        <v>709</v>
      </c>
    </row>
    <row r="211" spans="1:4" ht="27.75" customHeight="1" x14ac:dyDescent="0.25">
      <c r="A211" s="7" t="s">
        <v>6734</v>
      </c>
      <c r="B211" s="186" t="s">
        <v>6735</v>
      </c>
      <c r="C211" s="204" t="s">
        <v>709</v>
      </c>
      <c r="D211" s="204">
        <v>6.7908294590750401E-2</v>
      </c>
    </row>
    <row r="212" spans="1:4" ht="27.75" customHeight="1" x14ac:dyDescent="0.25">
      <c r="A212" s="7" t="s">
        <v>6735</v>
      </c>
      <c r="B212" s="186" t="s">
        <v>709</v>
      </c>
      <c r="C212" s="204" t="s">
        <v>709</v>
      </c>
      <c r="D212" s="204">
        <v>6.7908294590750415E-2</v>
      </c>
    </row>
    <row r="213" spans="1:4" ht="27.75" customHeight="1" x14ac:dyDescent="0.25">
      <c r="A213" s="7" t="s">
        <v>6736</v>
      </c>
      <c r="B213" s="186" t="s">
        <v>709</v>
      </c>
      <c r="C213" s="204">
        <v>0.41761017539147849</v>
      </c>
      <c r="D213" s="204">
        <v>7.6767124522057966</v>
      </c>
    </row>
    <row r="214" spans="1:4" ht="27.75" customHeight="1" x14ac:dyDescent="0.25">
      <c r="A214" s="7" t="s">
        <v>6737</v>
      </c>
      <c r="B214" s="186" t="s">
        <v>709</v>
      </c>
      <c r="C214" s="204">
        <v>0.46953285544035095</v>
      </c>
      <c r="D214" s="204">
        <v>7.7103684288134735</v>
      </c>
    </row>
    <row r="215" spans="1:4" ht="27.75" customHeight="1" x14ac:dyDescent="0.25">
      <c r="A215" s="7" t="s">
        <v>6738</v>
      </c>
      <c r="B215" s="186" t="s">
        <v>709</v>
      </c>
      <c r="C215" s="204" t="s">
        <v>709</v>
      </c>
      <c r="D215" s="204">
        <v>7.6974744345270398</v>
      </c>
    </row>
    <row r="216" spans="1:4" ht="27.75" customHeight="1" x14ac:dyDescent="0.25">
      <c r="A216" s="7" t="s">
        <v>6739</v>
      </c>
      <c r="B216" s="186" t="s">
        <v>709</v>
      </c>
      <c r="C216" s="204">
        <v>0.29618311719890827</v>
      </c>
      <c r="D216" s="204">
        <v>7.6025096865238773</v>
      </c>
    </row>
    <row r="217" spans="1:4" ht="27.75" customHeight="1" x14ac:dyDescent="0.25">
      <c r="A217" s="7" t="s">
        <v>6740</v>
      </c>
      <c r="B217" s="186" t="s">
        <v>709</v>
      </c>
      <c r="C217" s="204">
        <v>0.12454946054941624</v>
      </c>
      <c r="D217" s="204">
        <v>6.8664296724870804</v>
      </c>
    </row>
    <row r="218" spans="1:4" ht="27.75" customHeight="1" x14ac:dyDescent="0.25">
      <c r="A218" s="7" t="s">
        <v>6741</v>
      </c>
      <c r="B218" s="186" t="s">
        <v>709</v>
      </c>
      <c r="C218" s="204">
        <v>0.21368962271646968</v>
      </c>
      <c r="D218" s="204">
        <v>11.973148481840928</v>
      </c>
    </row>
    <row r="219" spans="1:4" ht="27.75" customHeight="1" x14ac:dyDescent="0.25">
      <c r="A219" s="7" t="s">
        <v>6742</v>
      </c>
      <c r="B219" s="186" t="s">
        <v>709</v>
      </c>
      <c r="C219" s="204">
        <v>0.51669335348194367</v>
      </c>
      <c r="D219" s="204">
        <v>9.2145134595603935</v>
      </c>
    </row>
    <row r="220" spans="1:4" ht="27.75" customHeight="1" x14ac:dyDescent="0.25">
      <c r="A220" s="7" t="s">
        <v>6743</v>
      </c>
      <c r="B220" s="186" t="s">
        <v>709</v>
      </c>
      <c r="C220" s="204">
        <v>1.2848857956536239</v>
      </c>
      <c r="D220" s="204">
        <v>1.5466928318734328</v>
      </c>
    </row>
    <row r="221" spans="1:4" ht="27.75" customHeight="1" x14ac:dyDescent="0.25">
      <c r="A221" s="7" t="s">
        <v>6744</v>
      </c>
      <c r="B221" s="186" t="s">
        <v>709</v>
      </c>
      <c r="C221" s="204">
        <v>1.058756419459548</v>
      </c>
      <c r="D221" s="204">
        <v>7.9281470507185681</v>
      </c>
    </row>
    <row r="222" spans="1:4" ht="27.75" customHeight="1" x14ac:dyDescent="0.25">
      <c r="A222" s="7" t="s">
        <v>6745</v>
      </c>
      <c r="B222" s="186" t="s">
        <v>709</v>
      </c>
      <c r="C222" s="204">
        <v>1.8884180175353198</v>
      </c>
      <c r="D222" s="204">
        <v>4.5141914358407966</v>
      </c>
    </row>
    <row r="223" spans="1:4" ht="27.75" customHeight="1" x14ac:dyDescent="0.25">
      <c r="A223" s="7" t="s">
        <v>6746</v>
      </c>
      <c r="B223" s="186" t="s">
        <v>709</v>
      </c>
      <c r="C223" s="204">
        <v>6.990174411739436E-2</v>
      </c>
      <c r="D223" s="204">
        <v>7.7333367490618024</v>
      </c>
    </row>
    <row r="224" spans="1:4" ht="27.75" customHeight="1" x14ac:dyDescent="0.25">
      <c r="A224" s="7" t="s">
        <v>6747</v>
      </c>
      <c r="B224" s="186" t="s">
        <v>709</v>
      </c>
      <c r="C224" s="204">
        <v>0.1457400621308711</v>
      </c>
      <c r="D224" s="204">
        <v>9.4145478554944528</v>
      </c>
    </row>
    <row r="225" spans="1:4" ht="27.75" customHeight="1" x14ac:dyDescent="0.25">
      <c r="A225" s="7" t="s">
        <v>6748</v>
      </c>
      <c r="B225" s="186" t="s">
        <v>709</v>
      </c>
      <c r="C225" s="204">
        <v>3.0049129097790384</v>
      </c>
      <c r="D225" s="204">
        <v>2.1703694006872585</v>
      </c>
    </row>
    <row r="226" spans="1:4" ht="27.75" customHeight="1" x14ac:dyDescent="0.25">
      <c r="A226" s="7" t="s">
        <v>6749</v>
      </c>
      <c r="B226" s="186" t="s">
        <v>709</v>
      </c>
      <c r="C226" s="204">
        <v>3.4528034224723285</v>
      </c>
      <c r="D226" s="204">
        <v>14.82238805304263</v>
      </c>
    </row>
    <row r="227" spans="1:4" ht="27.75" customHeight="1" x14ac:dyDescent="0.25">
      <c r="A227" s="7" t="s">
        <v>6750</v>
      </c>
      <c r="B227" s="186" t="s">
        <v>709</v>
      </c>
      <c r="C227" s="204">
        <v>1.6544807162000727E-2</v>
      </c>
      <c r="D227" s="204">
        <v>11.006392418054944</v>
      </c>
    </row>
    <row r="228" spans="1:4" ht="27.75" customHeight="1" x14ac:dyDescent="0.25">
      <c r="A228" s="7" t="s">
        <v>6751</v>
      </c>
      <c r="B228" s="186" t="s">
        <v>709</v>
      </c>
      <c r="C228" s="204">
        <v>5.0766296550954246</v>
      </c>
      <c r="D228" s="204">
        <v>5.0128118173443577</v>
      </c>
    </row>
    <row r="229" spans="1:4" ht="27.75" customHeight="1" x14ac:dyDescent="0.25">
      <c r="A229" s="7" t="s">
        <v>6752</v>
      </c>
      <c r="B229" s="186" t="s">
        <v>709</v>
      </c>
      <c r="C229" s="204">
        <v>3.6782374836873209E-2</v>
      </c>
      <c r="D229" s="204">
        <v>6.8931326027895272</v>
      </c>
    </row>
    <row r="230" spans="1:4" ht="27.75" customHeight="1" x14ac:dyDescent="0.25">
      <c r="A230" s="7" t="s">
        <v>6753</v>
      </c>
      <c r="B230" s="186" t="s">
        <v>709</v>
      </c>
      <c r="C230" s="204">
        <v>0.69459858586716217</v>
      </c>
      <c r="D230" s="204">
        <v>7.6365483663072258</v>
      </c>
    </row>
    <row r="231" spans="1:4" ht="27.75" customHeight="1" x14ac:dyDescent="0.25">
      <c r="A231" s="7" t="s">
        <v>6754</v>
      </c>
      <c r="B231" s="186" t="s">
        <v>709</v>
      </c>
      <c r="C231" s="204">
        <v>0.10370812045049488</v>
      </c>
      <c r="D231" s="204">
        <v>12.402495018134498</v>
      </c>
    </row>
    <row r="232" spans="1:4" ht="27.75" customHeight="1" x14ac:dyDescent="0.25">
      <c r="A232" s="7" t="s">
        <v>6755</v>
      </c>
      <c r="B232" s="186" t="s">
        <v>709</v>
      </c>
      <c r="C232" s="204">
        <v>0.19968074670180838</v>
      </c>
      <c r="D232" s="204">
        <v>-0.77335621762175022</v>
      </c>
    </row>
    <row r="233" spans="1:4" ht="27.75" customHeight="1" x14ac:dyDescent="0.25">
      <c r="A233" s="7" t="s">
        <v>6756</v>
      </c>
      <c r="B233" s="186" t="s">
        <v>709</v>
      </c>
      <c r="C233" s="204">
        <v>3.5185658071029781E-2</v>
      </c>
      <c r="D233" s="204">
        <v>1.1806014570597461</v>
      </c>
    </row>
    <row r="234" spans="1:4" ht="27.75" customHeight="1" x14ac:dyDescent="0.25">
      <c r="A234" s="7" t="s">
        <v>6757</v>
      </c>
      <c r="B234" s="186" t="s">
        <v>709</v>
      </c>
      <c r="C234" s="204">
        <v>0.73298973477928842</v>
      </c>
      <c r="D234" s="204">
        <v>0.55371872285109824</v>
      </c>
    </row>
    <row r="235" spans="1:4" ht="27.75" customHeight="1" x14ac:dyDescent="0.25">
      <c r="A235" s="7" t="s">
        <v>6758</v>
      </c>
      <c r="B235" s="186" t="s">
        <v>709</v>
      </c>
      <c r="C235" s="204">
        <v>0.11144556006608548</v>
      </c>
      <c r="D235" s="204">
        <v>0.95029479929154415</v>
      </c>
    </row>
    <row r="236" spans="1:4" ht="27.75" customHeight="1" x14ac:dyDescent="0.25">
      <c r="A236" s="7" t="s">
        <v>6759</v>
      </c>
      <c r="B236" s="186" t="s">
        <v>709</v>
      </c>
      <c r="C236" s="204">
        <v>0.4377109587067381</v>
      </c>
      <c r="D236" s="204">
        <v>8.4130434991506338</v>
      </c>
    </row>
    <row r="237" spans="1:4" ht="27.75" customHeight="1" x14ac:dyDescent="0.25">
      <c r="A237" s="7" t="s">
        <v>6760</v>
      </c>
      <c r="B237" s="186" t="s">
        <v>709</v>
      </c>
      <c r="C237" s="204">
        <v>3.059456144857003E-3</v>
      </c>
      <c r="D237" s="204">
        <v>0.63868785853255317</v>
      </c>
    </row>
    <row r="238" spans="1:4" ht="27.75" customHeight="1" x14ac:dyDescent="0.25">
      <c r="A238" s="7" t="s">
        <v>6761</v>
      </c>
      <c r="B238" s="186" t="s">
        <v>709</v>
      </c>
      <c r="C238" s="204">
        <v>0.49987160283714555</v>
      </c>
      <c r="D238" s="204">
        <v>24.523659858702977</v>
      </c>
    </row>
    <row r="239" spans="1:4" ht="27.75" customHeight="1" x14ac:dyDescent="0.25">
      <c r="A239" s="7" t="s">
        <v>6762</v>
      </c>
      <c r="B239" s="186" t="s">
        <v>709</v>
      </c>
      <c r="C239" s="204">
        <v>0.87249063444821517</v>
      </c>
      <c r="D239" s="204">
        <v>8.3619553895338328</v>
      </c>
    </row>
    <row r="240" spans="1:4" ht="27.75" customHeight="1" x14ac:dyDescent="0.25">
      <c r="A240" s="7" t="s">
        <v>6763</v>
      </c>
      <c r="B240" s="186" t="s">
        <v>709</v>
      </c>
      <c r="C240" s="204">
        <v>1.4799469388505693</v>
      </c>
      <c r="D240" s="204">
        <v>10.511954396508928</v>
      </c>
    </row>
    <row r="241" spans="1:4" ht="27.75" customHeight="1" x14ac:dyDescent="0.25">
      <c r="A241" s="7" t="s">
        <v>6764</v>
      </c>
      <c r="B241" s="186" t="s">
        <v>709</v>
      </c>
      <c r="C241" s="204">
        <v>0.10111992397528907</v>
      </c>
      <c r="D241" s="204">
        <v>4.0815142819831678</v>
      </c>
    </row>
    <row r="242" spans="1:4" ht="27.75" customHeight="1" x14ac:dyDescent="0.25">
      <c r="A242" s="7" t="s">
        <v>6765</v>
      </c>
      <c r="B242" s="186" t="s">
        <v>709</v>
      </c>
      <c r="C242" s="204">
        <v>9.5078365838785719E-2</v>
      </c>
      <c r="D242" s="204">
        <v>3.9930536522174904</v>
      </c>
    </row>
    <row r="243" spans="1:4" ht="27.75" customHeight="1" x14ac:dyDescent="0.25">
      <c r="A243" s="7" t="s">
        <v>6766</v>
      </c>
      <c r="B243" s="186" t="s">
        <v>709</v>
      </c>
      <c r="C243" s="204">
        <v>5.7868277226516048E-3</v>
      </c>
      <c r="D243" s="204">
        <v>2.7073881318041333</v>
      </c>
    </row>
    <row r="244" spans="1:4" ht="27.75" customHeight="1" x14ac:dyDescent="0.25">
      <c r="A244" s="7" t="s">
        <v>6767</v>
      </c>
      <c r="B244" s="186" t="s">
        <v>709</v>
      </c>
      <c r="C244" s="204">
        <v>0.43032928624567068</v>
      </c>
      <c r="D244" s="204">
        <v>7.4902401654565613</v>
      </c>
    </row>
    <row r="245" spans="1:4" ht="27.75" customHeight="1" x14ac:dyDescent="0.25">
      <c r="A245" s="7" t="s">
        <v>6768</v>
      </c>
      <c r="B245" s="186" t="s">
        <v>709</v>
      </c>
      <c r="C245" s="204">
        <v>0.49343684286770828</v>
      </c>
      <c r="D245" s="204" t="s">
        <v>709</v>
      </c>
    </row>
    <row r="246" spans="1:4" ht="27.75" customHeight="1" x14ac:dyDescent="0.25">
      <c r="A246" s="7" t="s">
        <v>6769</v>
      </c>
      <c r="B246" s="186" t="s">
        <v>709</v>
      </c>
      <c r="C246" s="204" t="s">
        <v>709</v>
      </c>
      <c r="D246" s="204">
        <v>0.49031809446970409</v>
      </c>
    </row>
    <row r="247" spans="1:4" ht="27.75" customHeight="1" x14ac:dyDescent="0.25">
      <c r="A247" s="7" t="s">
        <v>6770</v>
      </c>
      <c r="B247" s="186" t="s">
        <v>709</v>
      </c>
      <c r="C247" s="204">
        <v>0.41609501982898905</v>
      </c>
      <c r="D247" s="204">
        <v>7.4731306794382499</v>
      </c>
    </row>
    <row r="248" spans="1:4" ht="27.75" customHeight="1" x14ac:dyDescent="0.25">
      <c r="A248" s="7" t="s">
        <v>6771</v>
      </c>
      <c r="B248" s="186" t="s">
        <v>709</v>
      </c>
      <c r="C248" s="204">
        <v>0.66664295278342944</v>
      </c>
      <c r="D248" s="204">
        <v>0.69414813235128137</v>
      </c>
    </row>
    <row r="249" spans="1:4" ht="27.75" customHeight="1" x14ac:dyDescent="0.25">
      <c r="A249" s="7" t="s">
        <v>6772</v>
      </c>
      <c r="B249" s="186" t="s">
        <v>709</v>
      </c>
      <c r="C249" s="204">
        <v>0.6666404410446054</v>
      </c>
      <c r="D249" s="204">
        <v>0.69411410414632757</v>
      </c>
    </row>
    <row r="250" spans="1:4" ht="27.75" customHeight="1" x14ac:dyDescent="0.25">
      <c r="A250" s="7" t="s">
        <v>6773</v>
      </c>
      <c r="B250" s="186" t="s">
        <v>709</v>
      </c>
      <c r="C250" s="204">
        <v>0.91095175149292484</v>
      </c>
      <c r="D250" s="204">
        <v>14.987222197964172</v>
      </c>
    </row>
    <row r="251" spans="1:4" ht="27.75" customHeight="1" x14ac:dyDescent="0.25">
      <c r="A251" s="7" t="s">
        <v>6774</v>
      </c>
      <c r="B251" s="186" t="s">
        <v>709</v>
      </c>
      <c r="C251" s="204">
        <v>0.91095175149292484</v>
      </c>
      <c r="D251" s="204">
        <v>14.987222197964169</v>
      </c>
    </row>
    <row r="252" spans="1:4" ht="27.75" customHeight="1" x14ac:dyDescent="0.25">
      <c r="A252" s="7" t="s">
        <v>6775</v>
      </c>
      <c r="B252" s="186" t="s">
        <v>709</v>
      </c>
      <c r="C252" s="204">
        <v>0.60019166418478698</v>
      </c>
      <c r="D252" s="204">
        <v>6.8747848032477439</v>
      </c>
    </row>
    <row r="253" spans="1:4" ht="27.75" customHeight="1" x14ac:dyDescent="0.25">
      <c r="A253" s="7" t="s">
        <v>6776</v>
      </c>
      <c r="B253" s="186" t="s">
        <v>709</v>
      </c>
      <c r="C253" s="204">
        <v>0.77422226247867487</v>
      </c>
      <c r="D253" s="204">
        <v>1.9199481458118783</v>
      </c>
    </row>
    <row r="254" spans="1:4" ht="27.75" customHeight="1" x14ac:dyDescent="0.25">
      <c r="A254" s="7" t="s">
        <v>6777</v>
      </c>
      <c r="B254" s="186" t="s">
        <v>709</v>
      </c>
      <c r="C254" s="204">
        <v>1.2939833585743993E-2</v>
      </c>
      <c r="D254" s="204">
        <v>8.2779955630350593E-2</v>
      </c>
    </row>
    <row r="255" spans="1:4" ht="27.75" customHeight="1" x14ac:dyDescent="0.25">
      <c r="A255" s="7" t="s">
        <v>6778</v>
      </c>
      <c r="B255" s="186" t="s">
        <v>709</v>
      </c>
      <c r="C255" s="204">
        <v>0.24364278951533574</v>
      </c>
      <c r="D255" s="204">
        <v>1.6103607026358406</v>
      </c>
    </row>
    <row r="256" spans="1:4" ht="27.75" customHeight="1" x14ac:dyDescent="0.25">
      <c r="A256" s="7" t="s">
        <v>6779</v>
      </c>
      <c r="B256" s="186" t="s">
        <v>709</v>
      </c>
      <c r="C256" s="204">
        <v>3.3838490554738696</v>
      </c>
      <c r="D256" s="204">
        <v>21.930978818895127</v>
      </c>
    </row>
    <row r="257" spans="1:4" ht="27.75" customHeight="1" x14ac:dyDescent="0.25">
      <c r="A257" s="7" t="s">
        <v>6780</v>
      </c>
      <c r="B257" s="186" t="s">
        <v>709</v>
      </c>
      <c r="C257" s="204">
        <v>0.3523075699226268</v>
      </c>
      <c r="D257" s="204">
        <v>7.0472783773910637</v>
      </c>
    </row>
    <row r="258" spans="1:4" ht="27.75" customHeight="1" x14ac:dyDescent="0.25">
      <c r="A258" s="7" t="s">
        <v>6781</v>
      </c>
      <c r="B258" s="186" t="s">
        <v>709</v>
      </c>
      <c r="C258" s="204">
        <v>1.1258445072922927</v>
      </c>
      <c r="D258" s="204">
        <v>4.1925987006205112</v>
      </c>
    </row>
    <row r="259" spans="1:4" ht="27.75" customHeight="1" x14ac:dyDescent="0.25">
      <c r="A259" s="7" t="s">
        <v>6782</v>
      </c>
      <c r="B259" s="186" t="s">
        <v>709</v>
      </c>
      <c r="C259" s="204">
        <v>0.46450545088011191</v>
      </c>
      <c r="D259" s="204">
        <v>6.8304489265098525</v>
      </c>
    </row>
    <row r="260" spans="1:4" ht="27.75" customHeight="1" x14ac:dyDescent="0.25">
      <c r="A260" s="7" t="s">
        <v>6783</v>
      </c>
      <c r="B260" s="186" t="s">
        <v>709</v>
      </c>
      <c r="C260" s="204">
        <v>0.21152196603792001</v>
      </c>
      <c r="D260" s="204">
        <v>6.4179918535510296</v>
      </c>
    </row>
    <row r="261" spans="1:4" ht="27.75" customHeight="1" x14ac:dyDescent="0.25">
      <c r="A261" s="7" t="s">
        <v>6784</v>
      </c>
      <c r="B261" s="186" t="s">
        <v>709</v>
      </c>
      <c r="C261" s="204">
        <v>0.48144355727711513</v>
      </c>
      <c r="D261" s="204">
        <v>-4.1119839792994126</v>
      </c>
    </row>
    <row r="262" spans="1:4" ht="27.75" customHeight="1" x14ac:dyDescent="0.25">
      <c r="A262" s="7" t="s">
        <v>6785</v>
      </c>
      <c r="B262" s="186" t="s">
        <v>709</v>
      </c>
      <c r="C262" s="204">
        <v>-9.3803932765399865E-4</v>
      </c>
      <c r="D262" s="204">
        <v>7.0073708648481841</v>
      </c>
    </row>
    <row r="263" spans="1:4" ht="27.75" customHeight="1" x14ac:dyDescent="0.25">
      <c r="A263" s="7" t="s">
        <v>6786</v>
      </c>
      <c r="B263" s="186" t="s">
        <v>709</v>
      </c>
      <c r="C263" s="204">
        <v>0.8687298481738791</v>
      </c>
      <c r="D263" s="204">
        <v>0.49926497399321607</v>
      </c>
    </row>
    <row r="264" spans="1:4" ht="27.75" customHeight="1" x14ac:dyDescent="0.25">
      <c r="A264" s="7" t="s">
        <v>6787</v>
      </c>
      <c r="B264" s="186" t="s">
        <v>709</v>
      </c>
      <c r="C264" s="204">
        <v>0.1613075066623505</v>
      </c>
      <c r="D264" s="204">
        <v>6.9482316213401392</v>
      </c>
    </row>
    <row r="265" spans="1:4" ht="27.75" customHeight="1" x14ac:dyDescent="0.25">
      <c r="A265" s="7" t="s">
        <v>6788</v>
      </c>
      <c r="B265" s="186" t="s">
        <v>709</v>
      </c>
      <c r="C265" s="204">
        <v>0.89505838546128724</v>
      </c>
      <c r="D265" s="204">
        <v>-2.1016949842004089</v>
      </c>
    </row>
    <row r="266" spans="1:4" ht="27.75" customHeight="1" x14ac:dyDescent="0.25">
      <c r="A266" s="7" t="s">
        <v>6789</v>
      </c>
      <c r="B266" s="186" t="s">
        <v>709</v>
      </c>
      <c r="C266" s="204">
        <v>2.0242349929124983</v>
      </c>
      <c r="D266" s="204">
        <v>-0.60486225450971098</v>
      </c>
    </row>
    <row r="267" spans="1:4" ht="27.75" customHeight="1" x14ac:dyDescent="0.25">
      <c r="A267" s="7" t="s">
        <v>6790</v>
      </c>
      <c r="B267" s="186" t="s">
        <v>709</v>
      </c>
      <c r="C267" s="204">
        <v>6.5942232580950513E-2</v>
      </c>
      <c r="D267" s="204">
        <v>15.148775517092098</v>
      </c>
    </row>
    <row r="268" spans="1:4" ht="27.75" customHeight="1" x14ac:dyDescent="0.25">
      <c r="A268" s="7" t="s">
        <v>6791</v>
      </c>
      <c r="B268" s="186" t="s">
        <v>709</v>
      </c>
      <c r="C268" s="204">
        <v>0.25774965046088699</v>
      </c>
      <c r="D268" s="204">
        <v>13.820203574419605</v>
      </c>
    </row>
    <row r="269" spans="1:4" ht="27.75" customHeight="1" x14ac:dyDescent="0.25">
      <c r="A269" s="7" t="s">
        <v>6792</v>
      </c>
      <c r="B269" s="186" t="s">
        <v>709</v>
      </c>
      <c r="C269" s="204">
        <v>0.28435394896038013</v>
      </c>
      <c r="D269" s="204">
        <v>14.862542006877801</v>
      </c>
    </row>
    <row r="270" spans="1:4" ht="27.75" customHeight="1" x14ac:dyDescent="0.25">
      <c r="A270" s="7" t="s">
        <v>6793</v>
      </c>
      <c r="B270" s="186" t="s">
        <v>709</v>
      </c>
      <c r="C270" s="204">
        <v>0.41659530141347112</v>
      </c>
      <c r="D270" s="204">
        <v>15.790305444365806</v>
      </c>
    </row>
    <row r="271" spans="1:4" ht="27.75" customHeight="1" x14ac:dyDescent="0.25">
      <c r="A271" s="7" t="s">
        <v>6794</v>
      </c>
      <c r="B271" s="186" t="s">
        <v>709</v>
      </c>
      <c r="C271" s="204">
        <v>0.82891957232041136</v>
      </c>
      <c r="D271" s="204">
        <v>23.782965111449418</v>
      </c>
    </row>
    <row r="272" spans="1:4" ht="27.75" customHeight="1" x14ac:dyDescent="0.25">
      <c r="A272" s="7" t="s">
        <v>6795</v>
      </c>
      <c r="B272" s="186" t="s">
        <v>709</v>
      </c>
      <c r="C272" s="204">
        <v>1.4878082074046513</v>
      </c>
      <c r="D272" s="204">
        <v>28.781330774109648</v>
      </c>
    </row>
    <row r="273" spans="1:4" ht="27.75" customHeight="1" x14ac:dyDescent="0.25">
      <c r="A273" s="7" t="s">
        <v>6796</v>
      </c>
      <c r="B273" s="186" t="s">
        <v>709</v>
      </c>
      <c r="C273" s="204">
        <v>0.45122973890200302</v>
      </c>
      <c r="D273" s="204">
        <v>29.823494548480465</v>
      </c>
    </row>
    <row r="274" spans="1:4" ht="27.75" customHeight="1" x14ac:dyDescent="0.25">
      <c r="A274" s="7" t="s">
        <v>6797</v>
      </c>
      <c r="B274" s="186" t="s">
        <v>709</v>
      </c>
      <c r="C274" s="204">
        <v>0.35722908476352327</v>
      </c>
      <c r="D274" s="204">
        <v>31.160558089099336</v>
      </c>
    </row>
    <row r="275" spans="1:4" ht="27.75" customHeight="1" x14ac:dyDescent="0.25">
      <c r="A275" s="7" t="s">
        <v>6798</v>
      </c>
      <c r="B275" s="186" t="s">
        <v>709</v>
      </c>
      <c r="C275" s="204">
        <v>0.53667869375851851</v>
      </c>
      <c r="D275" s="204">
        <v>16.76372599270217</v>
      </c>
    </row>
    <row r="276" spans="1:4" ht="27.75" customHeight="1" x14ac:dyDescent="0.25">
      <c r="A276" s="7" t="s">
        <v>6799</v>
      </c>
      <c r="B276" s="186" t="s">
        <v>709</v>
      </c>
      <c r="C276" s="204">
        <v>0.47396530920043212</v>
      </c>
      <c r="D276" s="204">
        <v>16.137357824115586</v>
      </c>
    </row>
    <row r="277" spans="1:4" ht="27.75" customHeight="1" x14ac:dyDescent="0.25">
      <c r="A277" s="7" t="s">
        <v>6800</v>
      </c>
      <c r="B277" s="186" t="s">
        <v>709</v>
      </c>
      <c r="C277" s="204">
        <v>0.30020917116479773</v>
      </c>
      <c r="D277" s="204">
        <v>17.696692284526414</v>
      </c>
    </row>
    <row r="278" spans="1:4" ht="27.75" customHeight="1" x14ac:dyDescent="0.25">
      <c r="A278" s="7" t="s">
        <v>6801</v>
      </c>
      <c r="B278" s="186" t="s">
        <v>709</v>
      </c>
      <c r="C278" s="204">
        <v>0.91975328845038284</v>
      </c>
      <c r="D278" s="204">
        <v>23.442702939849713</v>
      </c>
    </row>
    <row r="279" spans="1:4" ht="27.75" customHeight="1" x14ac:dyDescent="0.25">
      <c r="A279" s="7" t="s">
        <v>6802</v>
      </c>
      <c r="B279" s="186" t="s">
        <v>709</v>
      </c>
      <c r="C279" s="204">
        <v>0.36070701439697084</v>
      </c>
      <c r="D279" s="204">
        <v>18.493984705747764</v>
      </c>
    </row>
    <row r="280" spans="1:4" ht="27.75" customHeight="1" x14ac:dyDescent="0.25">
      <c r="A280" s="7" t="s">
        <v>6803</v>
      </c>
      <c r="B280" s="186" t="s">
        <v>709</v>
      </c>
      <c r="C280" s="204">
        <v>9.7950467951196073E-3</v>
      </c>
      <c r="D280" s="204">
        <v>21.452890906256133</v>
      </c>
    </row>
    <row r="281" spans="1:4" ht="27.75" customHeight="1" x14ac:dyDescent="0.25">
      <c r="A281" s="7" t="s">
        <v>6804</v>
      </c>
      <c r="B281" s="186" t="s">
        <v>709</v>
      </c>
      <c r="C281" s="204">
        <v>0.73289221177969499</v>
      </c>
      <c r="D281" s="204">
        <v>18.369982679270336</v>
      </c>
    </row>
    <row r="282" spans="1:4" ht="27.75" customHeight="1" x14ac:dyDescent="0.25">
      <c r="A282" s="7" t="s">
        <v>6805</v>
      </c>
      <c r="B282" s="186" t="s">
        <v>709</v>
      </c>
      <c r="C282" s="204">
        <v>0.78951322275357283</v>
      </c>
      <c r="D282" s="204">
        <v>17.397577974579868</v>
      </c>
    </row>
    <row r="283" spans="1:4" ht="27.75" customHeight="1" x14ac:dyDescent="0.25">
      <c r="A283" s="7" t="s">
        <v>6806</v>
      </c>
      <c r="B283" s="186" t="s">
        <v>709</v>
      </c>
      <c r="C283" s="204">
        <v>10.824601503339572</v>
      </c>
      <c r="D283" s="204">
        <v>7.6869413233359607</v>
      </c>
    </row>
    <row r="284" spans="1:4" ht="27.75" customHeight="1" x14ac:dyDescent="0.25">
      <c r="A284" s="7" t="s">
        <v>6807</v>
      </c>
      <c r="B284" s="186" t="s">
        <v>709</v>
      </c>
      <c r="C284" s="204">
        <v>0.16753084025678122</v>
      </c>
      <c r="D284" s="204">
        <v>19.854528009545213</v>
      </c>
    </row>
    <row r="285" spans="1:4" ht="27.75" customHeight="1" x14ac:dyDescent="0.25">
      <c r="A285" s="7" t="s">
        <v>6808</v>
      </c>
      <c r="B285" s="186" t="s">
        <v>709</v>
      </c>
      <c r="C285" s="204">
        <v>0.16752786342969955</v>
      </c>
      <c r="D285" s="204">
        <v>19.853229831867036</v>
      </c>
    </row>
    <row r="286" spans="1:4" ht="27.75" customHeight="1" x14ac:dyDescent="0.25">
      <c r="A286" s="7" t="s">
        <v>6809</v>
      </c>
      <c r="B286" s="186" t="s">
        <v>709</v>
      </c>
      <c r="C286" s="204">
        <v>0.49212637456105746</v>
      </c>
      <c r="D286" s="204">
        <v>23.68401138800041</v>
      </c>
    </row>
    <row r="287" spans="1:4" ht="27.75" customHeight="1" x14ac:dyDescent="0.25">
      <c r="A287" s="7" t="s">
        <v>6810</v>
      </c>
      <c r="B287" s="186" t="s">
        <v>709</v>
      </c>
      <c r="C287" s="204">
        <v>2.1971823610067727E-2</v>
      </c>
      <c r="D287" s="204">
        <v>16.928033269726939</v>
      </c>
    </row>
    <row r="288" spans="1:4" ht="27.75" customHeight="1" x14ac:dyDescent="0.25">
      <c r="A288" s="7" t="s">
        <v>6811</v>
      </c>
      <c r="B288" s="186" t="s">
        <v>709</v>
      </c>
      <c r="C288" s="204">
        <v>0.42231698697618891</v>
      </c>
      <c r="D288" s="204">
        <v>16.623323454161294</v>
      </c>
    </row>
    <row r="289" spans="1:4" ht="27.75" customHeight="1" x14ac:dyDescent="0.25">
      <c r="A289" s="7" t="s">
        <v>6812</v>
      </c>
      <c r="B289" s="186" t="s">
        <v>709</v>
      </c>
      <c r="C289" s="204" t="s">
        <v>709</v>
      </c>
      <c r="D289" s="204">
        <v>15.886949868458712</v>
      </c>
    </row>
    <row r="290" spans="1:4" ht="27.75" customHeight="1" x14ac:dyDescent="0.25">
      <c r="A290" s="7" t="s">
        <v>6813</v>
      </c>
      <c r="B290" s="186" t="s">
        <v>709</v>
      </c>
      <c r="C290" s="204">
        <v>9.4657036267975642E-2</v>
      </c>
      <c r="D290" s="204">
        <v>11.961120536482547</v>
      </c>
    </row>
    <row r="291" spans="1:4" ht="27.75" customHeight="1" x14ac:dyDescent="0.25">
      <c r="A291" s="7" t="s">
        <v>6814</v>
      </c>
      <c r="B291" s="186" t="s">
        <v>709</v>
      </c>
      <c r="C291" s="204">
        <v>1.965941315816145E-2</v>
      </c>
      <c r="D291" s="204">
        <v>0.52537760024903757</v>
      </c>
    </row>
    <row r="292" spans="1:4" ht="27.75" customHeight="1" x14ac:dyDescent="0.25">
      <c r="A292" s="7" t="s">
        <v>6815</v>
      </c>
      <c r="B292" s="186" t="s">
        <v>709</v>
      </c>
      <c r="C292" s="204">
        <v>3.7609304040412752</v>
      </c>
      <c r="D292" s="204">
        <v>0.49866396819607878</v>
      </c>
    </row>
    <row r="293" spans="1:4" ht="27.75" customHeight="1" x14ac:dyDescent="0.25">
      <c r="A293" s="7" t="s">
        <v>6816</v>
      </c>
      <c r="B293" s="186" t="s">
        <v>709</v>
      </c>
      <c r="C293" s="204">
        <v>0.15354268510842053</v>
      </c>
      <c r="D293" s="204">
        <v>1.3430722482469171</v>
      </c>
    </row>
    <row r="294" spans="1:4" ht="27.75" customHeight="1" x14ac:dyDescent="0.25">
      <c r="A294" s="7" t="s">
        <v>6817</v>
      </c>
      <c r="B294" s="186" t="s">
        <v>709</v>
      </c>
      <c r="C294" s="204">
        <v>2.0279086472661003</v>
      </c>
      <c r="D294" s="204">
        <v>0.16356739552867258</v>
      </c>
    </row>
    <row r="295" spans="1:4" ht="27.75" customHeight="1" x14ac:dyDescent="0.25">
      <c r="A295" s="7" t="s">
        <v>6818</v>
      </c>
      <c r="B295" s="186" t="s">
        <v>709</v>
      </c>
      <c r="C295" s="204">
        <v>0.35322767176713821</v>
      </c>
      <c r="D295" s="204">
        <v>4.4397952028771002</v>
      </c>
    </row>
    <row r="296" spans="1:4" ht="27.75" customHeight="1" x14ac:dyDescent="0.25">
      <c r="A296" s="7" t="s">
        <v>6819</v>
      </c>
      <c r="B296" s="186" t="s">
        <v>709</v>
      </c>
      <c r="C296" s="204">
        <v>2.1114939923041915</v>
      </c>
      <c r="D296" s="204">
        <v>5.9601709615093075</v>
      </c>
    </row>
    <row r="297" spans="1:4" ht="27.75" customHeight="1" x14ac:dyDescent="0.25">
      <c r="A297" s="7" t="s">
        <v>6820</v>
      </c>
      <c r="B297" s="186" t="s">
        <v>709</v>
      </c>
      <c r="C297" s="204">
        <v>0.48843659732455463</v>
      </c>
      <c r="D297" s="204">
        <v>3.4671303780180125</v>
      </c>
    </row>
    <row r="298" spans="1:4" ht="27.75" customHeight="1" x14ac:dyDescent="0.25">
      <c r="A298" s="7" t="s">
        <v>6821</v>
      </c>
      <c r="B298" s="186" t="s">
        <v>709</v>
      </c>
      <c r="C298" s="204">
        <v>0.48843659732455463</v>
      </c>
      <c r="D298" s="204">
        <v>3.4671303780180125</v>
      </c>
    </row>
    <row r="299" spans="1:4" ht="27.75" customHeight="1" x14ac:dyDescent="0.25">
      <c r="A299" s="7" t="s">
        <v>6822</v>
      </c>
      <c r="B299" s="186" t="s">
        <v>709</v>
      </c>
      <c r="C299" s="204">
        <v>0.33271703646853734</v>
      </c>
      <c r="D299" s="204" t="s">
        <v>709</v>
      </c>
    </row>
    <row r="300" spans="1:4" ht="27.75" customHeight="1" x14ac:dyDescent="0.25">
      <c r="A300" s="7" t="s">
        <v>6823</v>
      </c>
      <c r="B300" s="186" t="s">
        <v>709</v>
      </c>
      <c r="C300" s="204">
        <v>0.68270434529582091</v>
      </c>
      <c r="D300" s="204" t="s">
        <v>709</v>
      </c>
    </row>
    <row r="301" spans="1:4" ht="27.75" customHeight="1" x14ac:dyDescent="0.25">
      <c r="A301" s="7" t="s">
        <v>6824</v>
      </c>
      <c r="B301" s="186" t="s">
        <v>709</v>
      </c>
      <c r="C301" s="204">
        <v>1.1854156948726287</v>
      </c>
      <c r="D301" s="204">
        <v>4.3542446788192812</v>
      </c>
    </row>
    <row r="302" spans="1:4" ht="27.75" customHeight="1" x14ac:dyDescent="0.25">
      <c r="A302" s="7" t="s">
        <v>6825</v>
      </c>
      <c r="B302" s="186" t="s">
        <v>709</v>
      </c>
      <c r="C302" s="204">
        <v>0.12094513237651451</v>
      </c>
      <c r="D302" s="204">
        <v>6.9277812765323716</v>
      </c>
    </row>
    <row r="303" spans="1:4" ht="27.75" customHeight="1" x14ac:dyDescent="0.25">
      <c r="A303" s="7" t="s">
        <v>6826</v>
      </c>
      <c r="B303" s="186" t="s">
        <v>709</v>
      </c>
      <c r="C303" s="204">
        <v>0.20039830800347325</v>
      </c>
      <c r="D303" s="204">
        <v>0.54864513589817543</v>
      </c>
    </row>
    <row r="304" spans="1:4" ht="27.75" customHeight="1" x14ac:dyDescent="0.25">
      <c r="A304" s="7" t="s">
        <v>6827</v>
      </c>
      <c r="B304" s="186" t="s">
        <v>709</v>
      </c>
      <c r="C304" s="204">
        <v>0.40138553960501133</v>
      </c>
      <c r="D304" s="204">
        <v>0.33587251956386915</v>
      </c>
    </row>
    <row r="305" spans="1:4" ht="27.75" customHeight="1" x14ac:dyDescent="0.25">
      <c r="A305" s="7" t="s">
        <v>6828</v>
      </c>
      <c r="B305" s="186" t="s">
        <v>709</v>
      </c>
      <c r="C305" s="204">
        <v>0.2035358193998221</v>
      </c>
      <c r="D305" s="204">
        <v>0.55035859432197121</v>
      </c>
    </row>
    <row r="306" spans="1:4" ht="27.75" customHeight="1" x14ac:dyDescent="0.25">
      <c r="A306" s="7" t="s">
        <v>6829</v>
      </c>
      <c r="B306" s="186" t="s">
        <v>709</v>
      </c>
      <c r="C306" s="204">
        <v>2.8233834180036676E-2</v>
      </c>
      <c r="D306" s="204">
        <v>6.7247757798165297</v>
      </c>
    </row>
    <row r="307" spans="1:4" ht="27.75" customHeight="1" x14ac:dyDescent="0.25">
      <c r="A307" s="7" t="s">
        <v>6830</v>
      </c>
      <c r="B307" s="186" t="s">
        <v>709</v>
      </c>
      <c r="C307" s="204">
        <v>1.1569400585503735</v>
      </c>
      <c r="D307" s="204">
        <v>0.46427157780693856</v>
      </c>
    </row>
    <row r="308" spans="1:4" ht="27.75" customHeight="1" x14ac:dyDescent="0.25">
      <c r="A308" s="7" t="s">
        <v>6831</v>
      </c>
      <c r="B308" s="186" t="s">
        <v>709</v>
      </c>
      <c r="C308" s="204">
        <v>0.20329682729368051</v>
      </c>
      <c r="D308" s="204">
        <v>0.55193233589302093</v>
      </c>
    </row>
    <row r="309" spans="1:4" ht="27.75" customHeight="1" x14ac:dyDescent="0.25">
      <c r="A309" s="7" t="s">
        <v>6832</v>
      </c>
      <c r="B309" s="186" t="s">
        <v>709</v>
      </c>
      <c r="C309" s="204">
        <v>9.0237048386776528E-2</v>
      </c>
      <c r="D309" s="204">
        <v>10.640015359302385</v>
      </c>
    </row>
    <row r="310" spans="1:4" ht="27.75" customHeight="1" x14ac:dyDescent="0.25">
      <c r="A310" s="7" t="s">
        <v>6833</v>
      </c>
      <c r="B310" s="186" t="s">
        <v>709</v>
      </c>
      <c r="C310" s="204">
        <v>0.16872787167096001</v>
      </c>
      <c r="D310" s="204">
        <v>0.22644598592860679</v>
      </c>
    </row>
    <row r="311" spans="1:4" ht="27.75" customHeight="1" x14ac:dyDescent="0.25">
      <c r="A311" s="7" t="s">
        <v>6834</v>
      </c>
      <c r="B311" s="186" t="s">
        <v>709</v>
      </c>
      <c r="C311" s="204">
        <v>0.10773325961657389</v>
      </c>
      <c r="D311" s="204">
        <v>0.20576949093094352</v>
      </c>
    </row>
    <row r="312" spans="1:4" ht="27.75" customHeight="1" x14ac:dyDescent="0.25">
      <c r="A312" s="7" t="s">
        <v>6835</v>
      </c>
      <c r="B312" s="186" t="s">
        <v>709</v>
      </c>
      <c r="C312" s="204">
        <v>2.5716057679078874</v>
      </c>
      <c r="D312" s="204">
        <v>2.2548633711051238</v>
      </c>
    </row>
    <row r="313" spans="1:4" ht="27.75" customHeight="1" x14ac:dyDescent="0.25">
      <c r="A313" s="7" t="s">
        <v>6836</v>
      </c>
      <c r="B313" s="186" t="s">
        <v>709</v>
      </c>
      <c r="C313" s="204">
        <v>5.5830337039137035E-2</v>
      </c>
      <c r="D313" s="204">
        <v>1.2263131671208714</v>
      </c>
    </row>
    <row r="314" spans="1:4" ht="27.75" customHeight="1" x14ac:dyDescent="0.25">
      <c r="A314" s="7" t="s">
        <v>6837</v>
      </c>
      <c r="B314" s="186" t="s">
        <v>709</v>
      </c>
      <c r="C314" s="204">
        <v>0.17718620205194613</v>
      </c>
      <c r="D314" s="204">
        <v>3.4726235552506308</v>
      </c>
    </row>
    <row r="315" spans="1:4" ht="27.75" customHeight="1" x14ac:dyDescent="0.25">
      <c r="A315" s="7" t="s">
        <v>6838</v>
      </c>
      <c r="B315" s="186" t="s">
        <v>709</v>
      </c>
      <c r="C315" s="204">
        <v>0.40532886764960935</v>
      </c>
      <c r="D315" s="204">
        <v>13.641530194956285</v>
      </c>
    </row>
    <row r="316" spans="1:4" ht="27.75" customHeight="1" x14ac:dyDescent="0.25">
      <c r="A316" s="7" t="s">
        <v>6839</v>
      </c>
      <c r="B316" s="186" t="s">
        <v>6840</v>
      </c>
      <c r="C316" s="204">
        <v>1.0316083855060096</v>
      </c>
      <c r="D316" s="204" t="s">
        <v>709</v>
      </c>
    </row>
    <row r="317" spans="1:4" ht="27.75" customHeight="1" x14ac:dyDescent="0.25">
      <c r="A317" s="7" t="s">
        <v>6840</v>
      </c>
      <c r="B317" s="186" t="s">
        <v>709</v>
      </c>
      <c r="C317" s="204">
        <v>1.0264535579463916</v>
      </c>
      <c r="D317" s="204" t="s">
        <v>709</v>
      </c>
    </row>
    <row r="318" spans="1:4" ht="27.75" customHeight="1" x14ac:dyDescent="0.25">
      <c r="A318" s="7" t="s">
        <v>6841</v>
      </c>
      <c r="B318" s="186" t="s">
        <v>709</v>
      </c>
      <c r="C318" s="204">
        <v>1.0961722537401797</v>
      </c>
      <c r="D318" s="204">
        <v>1.3225912382505813</v>
      </c>
    </row>
    <row r="319" spans="1:4" ht="27.75" customHeight="1" x14ac:dyDescent="0.25">
      <c r="A319" s="7" t="s">
        <v>6842</v>
      </c>
      <c r="B319" s="186" t="s">
        <v>709</v>
      </c>
      <c r="C319" s="204">
        <v>0.57608817495829867</v>
      </c>
      <c r="D319" s="204">
        <v>1.3467093836795965</v>
      </c>
    </row>
    <row r="320" spans="1:4" ht="27.75" customHeight="1" x14ac:dyDescent="0.25">
      <c r="A320" s="7" t="s">
        <v>6843</v>
      </c>
      <c r="B320" s="186" t="s">
        <v>709</v>
      </c>
      <c r="C320" s="204">
        <v>5.6712697729072205E-2</v>
      </c>
      <c r="D320" s="204">
        <v>1.2277516741058634</v>
      </c>
    </row>
    <row r="321" spans="1:4" ht="27.75" customHeight="1" x14ac:dyDescent="0.25">
      <c r="A321" s="7" t="s">
        <v>6844</v>
      </c>
      <c r="B321" s="186" t="s">
        <v>709</v>
      </c>
      <c r="C321" s="204">
        <v>0.66106225066904467</v>
      </c>
      <c r="D321" s="204">
        <v>7.0686775097286434</v>
      </c>
    </row>
    <row r="322" spans="1:4" ht="27.75" customHeight="1" x14ac:dyDescent="0.25">
      <c r="A322" s="7" t="s">
        <v>6845</v>
      </c>
      <c r="B322" s="186" t="s">
        <v>709</v>
      </c>
      <c r="C322" s="204">
        <v>0.29175545434559552</v>
      </c>
      <c r="D322" s="204">
        <v>4.1034826291452209</v>
      </c>
    </row>
    <row r="323" spans="1:4" ht="27.75" customHeight="1" x14ac:dyDescent="0.25">
      <c r="A323" s="7" t="s">
        <v>6846</v>
      </c>
      <c r="B323" s="186" t="s">
        <v>709</v>
      </c>
      <c r="C323" s="204">
        <v>2.707299082374941</v>
      </c>
      <c r="D323" s="204">
        <v>14.610697017705139</v>
      </c>
    </row>
    <row r="324" spans="1:4" ht="27.75" customHeight="1" x14ac:dyDescent="0.25">
      <c r="A324" s="7" t="s">
        <v>6847</v>
      </c>
      <c r="B324" s="186" t="s">
        <v>709</v>
      </c>
      <c r="C324" s="204">
        <v>1.6559754996088325</v>
      </c>
      <c r="D324" s="204">
        <v>9.7691499941187807</v>
      </c>
    </row>
    <row r="325" spans="1:4" ht="27.75" customHeight="1" x14ac:dyDescent="0.25">
      <c r="A325" s="7" t="s">
        <v>6848</v>
      </c>
      <c r="B325" s="186" t="s">
        <v>709</v>
      </c>
      <c r="C325" s="204">
        <v>2.8083716440234035E-2</v>
      </c>
      <c r="D325" s="204">
        <v>10.972065958330989</v>
      </c>
    </row>
    <row r="326" spans="1:4" ht="27.75" customHeight="1" x14ac:dyDescent="0.25">
      <c r="A326" s="7" t="s">
        <v>6849</v>
      </c>
      <c r="B326" s="186" t="s">
        <v>709</v>
      </c>
      <c r="C326" s="204">
        <v>0.76649010203766099</v>
      </c>
      <c r="D326" s="204">
        <v>13.352048613859152</v>
      </c>
    </row>
    <row r="327" spans="1:4" ht="27.75" customHeight="1" x14ac:dyDescent="0.25">
      <c r="A327" s="7" t="s">
        <v>6850</v>
      </c>
      <c r="B327" s="186" t="s">
        <v>709</v>
      </c>
      <c r="C327" s="204">
        <v>0.42473980014879342</v>
      </c>
      <c r="D327" s="204">
        <v>2.5406264376669778</v>
      </c>
    </row>
    <row r="328" spans="1:4" ht="27.75" customHeight="1" x14ac:dyDescent="0.25">
      <c r="A328" s="7" t="s">
        <v>6851</v>
      </c>
      <c r="B328" s="186" t="s">
        <v>709</v>
      </c>
      <c r="C328" s="204">
        <v>1.5975823888876178E-2</v>
      </c>
      <c r="D328" s="204">
        <v>-0.21995075089150065</v>
      </c>
    </row>
    <row r="329" spans="1:4" ht="27.75" customHeight="1" x14ac:dyDescent="0.25">
      <c r="A329" s="7" t="s">
        <v>6852</v>
      </c>
      <c r="B329" s="186" t="s">
        <v>709</v>
      </c>
      <c r="C329" s="204">
        <v>2.9011638813225704</v>
      </c>
      <c r="D329" s="204">
        <v>1.9123970545613824</v>
      </c>
    </row>
    <row r="330" spans="1:4" ht="27.75" customHeight="1" x14ac:dyDescent="0.25">
      <c r="A330" s="7" t="s">
        <v>6853</v>
      </c>
      <c r="B330" s="186" t="s">
        <v>709</v>
      </c>
      <c r="C330" s="204">
        <v>0.93980999422610489</v>
      </c>
      <c r="D330" s="204">
        <v>0.76533142394951459</v>
      </c>
    </row>
    <row r="331" spans="1:4" ht="27.75" customHeight="1" x14ac:dyDescent="0.25">
      <c r="A331" s="7" t="s">
        <v>6854</v>
      </c>
      <c r="B331" s="186" t="s">
        <v>709</v>
      </c>
      <c r="C331" s="204">
        <v>0.35956676719483577</v>
      </c>
      <c r="D331" s="204">
        <v>1.3763490557462152</v>
      </c>
    </row>
    <row r="332" spans="1:4" ht="27.75" customHeight="1" x14ac:dyDescent="0.25">
      <c r="A332" s="7" t="s">
        <v>6855</v>
      </c>
      <c r="B332" s="186" t="s">
        <v>709</v>
      </c>
      <c r="C332" s="204">
        <v>2.5944073199536191</v>
      </c>
      <c r="D332" s="204">
        <v>12.092966055472353</v>
      </c>
    </row>
    <row r="333" spans="1:4" ht="27.75" customHeight="1" x14ac:dyDescent="0.25">
      <c r="A333" s="7" t="s">
        <v>6856</v>
      </c>
      <c r="B333" s="186" t="s">
        <v>709</v>
      </c>
      <c r="C333" s="204">
        <v>1.3761548778289654</v>
      </c>
      <c r="D333" s="204">
        <v>7.4016152871781173</v>
      </c>
    </row>
    <row r="334" spans="1:4" ht="27.75" customHeight="1" x14ac:dyDescent="0.25">
      <c r="A334" s="7" t="s">
        <v>6857</v>
      </c>
      <c r="B334" s="186" t="s">
        <v>709</v>
      </c>
      <c r="C334" s="204">
        <v>0.91311994360597015</v>
      </c>
      <c r="D334" s="204">
        <v>0.19727252124885603</v>
      </c>
    </row>
    <row r="335" spans="1:4" ht="27.75" customHeight="1" x14ac:dyDescent="0.25">
      <c r="A335" s="7" t="s">
        <v>6858</v>
      </c>
      <c r="B335" s="186" t="s">
        <v>709</v>
      </c>
      <c r="C335" s="204">
        <v>2.2034145167144643E-2</v>
      </c>
      <c r="D335" s="204">
        <v>-0.35344794233786592</v>
      </c>
    </row>
    <row r="336" spans="1:4" ht="27.75" customHeight="1" x14ac:dyDescent="0.25">
      <c r="A336" s="7" t="s">
        <v>6859</v>
      </c>
      <c r="B336" s="186" t="s">
        <v>709</v>
      </c>
      <c r="C336" s="204">
        <v>7.7248984354377256E-2</v>
      </c>
      <c r="D336" s="204">
        <v>1.7789874652835129</v>
      </c>
    </row>
    <row r="337" spans="1:4" ht="27.75" customHeight="1" x14ac:dyDescent="0.25">
      <c r="A337" s="7" t="s">
        <v>6860</v>
      </c>
      <c r="B337" s="186" t="s">
        <v>709</v>
      </c>
      <c r="C337" s="204">
        <v>1.8657935328862511E-2</v>
      </c>
      <c r="D337" s="204">
        <v>1.5514553444273891</v>
      </c>
    </row>
    <row r="338" spans="1:4" ht="27.75" customHeight="1" x14ac:dyDescent="0.25">
      <c r="A338" s="7" t="s">
        <v>6861</v>
      </c>
      <c r="B338" s="186" t="s">
        <v>709</v>
      </c>
      <c r="C338" s="204">
        <v>1.2882243389133692</v>
      </c>
      <c r="D338" s="204">
        <v>14.501943418532107</v>
      </c>
    </row>
    <row r="339" spans="1:4" ht="27.75" customHeight="1" x14ac:dyDescent="0.25">
      <c r="A339" s="7" t="s">
        <v>6862</v>
      </c>
      <c r="B339" s="186" t="s">
        <v>709</v>
      </c>
      <c r="C339" s="204">
        <v>2.7935460539028605E-2</v>
      </c>
      <c r="D339" s="204">
        <v>0.60717867365023293</v>
      </c>
    </row>
    <row r="340" spans="1:4" ht="27.75" customHeight="1" x14ac:dyDescent="0.25">
      <c r="A340" s="7" t="s">
        <v>6863</v>
      </c>
      <c r="B340" s="186" t="s">
        <v>709</v>
      </c>
      <c r="C340" s="204">
        <v>0.58943784664040133</v>
      </c>
      <c r="D340" s="204">
        <v>0.10504349744431836</v>
      </c>
    </row>
    <row r="341" spans="1:4" ht="27.75" customHeight="1" x14ac:dyDescent="0.25">
      <c r="A341" s="7" t="s">
        <v>6864</v>
      </c>
      <c r="B341" s="186" t="s">
        <v>709</v>
      </c>
      <c r="C341" s="204">
        <v>8.0632063838445133E-5</v>
      </c>
      <c r="D341" s="204">
        <v>2.590217292330105</v>
      </c>
    </row>
    <row r="342" spans="1:4" ht="27.75" customHeight="1" x14ac:dyDescent="0.25">
      <c r="A342" s="7" t="s">
        <v>6865</v>
      </c>
      <c r="B342" s="186" t="s">
        <v>709</v>
      </c>
      <c r="C342" s="204">
        <v>0.54340403072902566</v>
      </c>
      <c r="D342" s="204">
        <v>1.7959251348874543</v>
      </c>
    </row>
    <row r="343" spans="1:4" ht="27.75" customHeight="1" x14ac:dyDescent="0.25">
      <c r="A343" s="7" t="s">
        <v>6866</v>
      </c>
      <c r="B343" s="186" t="s">
        <v>709</v>
      </c>
      <c r="C343" s="204">
        <v>0.57364765341709634</v>
      </c>
      <c r="D343" s="204">
        <v>0.11738813872051265</v>
      </c>
    </row>
    <row r="344" spans="1:4" ht="27.75" customHeight="1" x14ac:dyDescent="0.25">
      <c r="A344" s="7" t="s">
        <v>6867</v>
      </c>
      <c r="B344" s="186" t="s">
        <v>709</v>
      </c>
      <c r="C344" s="204">
        <v>0.10114034391399192</v>
      </c>
      <c r="D344" s="204">
        <v>1.7140560368893389</v>
      </c>
    </row>
    <row r="345" spans="1:4" ht="27.75" customHeight="1" x14ac:dyDescent="0.25">
      <c r="A345" s="7" t="s">
        <v>6868</v>
      </c>
      <c r="B345" s="186" t="s">
        <v>709</v>
      </c>
      <c r="C345" s="204">
        <v>5.1933453691311096E-2</v>
      </c>
      <c r="D345" s="204">
        <v>3.8841748160203218</v>
      </c>
    </row>
    <row r="346" spans="1:4" ht="27.75" customHeight="1" x14ac:dyDescent="0.25">
      <c r="A346" s="7" t="s">
        <v>6869</v>
      </c>
      <c r="B346" s="186" t="s">
        <v>709</v>
      </c>
      <c r="C346" s="204">
        <v>0.95104278561243982</v>
      </c>
      <c r="D346" s="204">
        <v>4.4581583996006557</v>
      </c>
    </row>
    <row r="347" spans="1:4" ht="27.75" customHeight="1" x14ac:dyDescent="0.25">
      <c r="A347" s="7" t="s">
        <v>6870</v>
      </c>
      <c r="B347" s="186" t="s">
        <v>709</v>
      </c>
      <c r="C347" s="204">
        <v>0.48585535828612936</v>
      </c>
      <c r="D347" s="204">
        <v>4.884930613423518</v>
      </c>
    </row>
    <row r="348" spans="1:4" ht="27.75" customHeight="1" x14ac:dyDescent="0.25">
      <c r="A348" s="7" t="s">
        <v>6871</v>
      </c>
      <c r="B348" s="186" t="s">
        <v>709</v>
      </c>
      <c r="C348" s="204">
        <v>0.96214441030362274</v>
      </c>
      <c r="D348" s="204">
        <v>2.9982651275364187</v>
      </c>
    </row>
    <row r="349" spans="1:4" ht="27.75" customHeight="1" x14ac:dyDescent="0.25">
      <c r="A349" s="7" t="s">
        <v>6872</v>
      </c>
      <c r="B349" s="186" t="s">
        <v>709</v>
      </c>
      <c r="C349" s="204">
        <v>0.5302735896891404</v>
      </c>
      <c r="D349" s="204">
        <v>3.0615729413197634</v>
      </c>
    </row>
    <row r="350" spans="1:4" ht="27.75" customHeight="1" x14ac:dyDescent="0.25">
      <c r="A350" s="7" t="s">
        <v>6873</v>
      </c>
      <c r="B350" s="186" t="s">
        <v>709</v>
      </c>
      <c r="C350" s="204">
        <v>0.41926150118525063</v>
      </c>
      <c r="D350" s="204">
        <v>1.6648178983485837</v>
      </c>
    </row>
    <row r="351" spans="1:4" ht="27.75" customHeight="1" x14ac:dyDescent="0.25">
      <c r="A351" s="7" t="s">
        <v>6874</v>
      </c>
      <c r="B351" s="186" t="s">
        <v>709</v>
      </c>
      <c r="C351" s="204">
        <v>1.6436958644628066</v>
      </c>
      <c r="D351" s="204">
        <v>18.374198851184584</v>
      </c>
    </row>
    <row r="352" spans="1:4" ht="27.75" customHeight="1" x14ac:dyDescent="0.25">
      <c r="A352" s="7" t="s">
        <v>6875</v>
      </c>
      <c r="B352" s="186" t="s">
        <v>709</v>
      </c>
      <c r="C352" s="204">
        <v>4.0571327792653239E-3</v>
      </c>
      <c r="D352" s="204">
        <v>0.34926628334806276</v>
      </c>
    </row>
    <row r="353" spans="1:4" ht="27.75" customHeight="1" x14ac:dyDescent="0.25">
      <c r="A353" s="7" t="s">
        <v>6876</v>
      </c>
      <c r="B353" s="186" t="s">
        <v>709</v>
      </c>
      <c r="C353" s="204">
        <v>0.13662103584877</v>
      </c>
      <c r="D353" s="204">
        <v>1.3234285207681646E-2</v>
      </c>
    </row>
    <row r="354" spans="1:4" ht="27.75" customHeight="1" x14ac:dyDescent="0.25">
      <c r="A354" s="7" t="s">
        <v>6877</v>
      </c>
      <c r="B354" s="186" t="s">
        <v>709</v>
      </c>
      <c r="C354" s="204">
        <v>0.41047368331997947</v>
      </c>
      <c r="D354" s="204">
        <v>3.5728880655412887</v>
      </c>
    </row>
    <row r="355" spans="1:4" ht="27.75" customHeight="1" x14ac:dyDescent="0.25">
      <c r="A355" s="7" t="s">
        <v>6878</v>
      </c>
      <c r="B355" s="186" t="s">
        <v>709</v>
      </c>
      <c r="C355" s="204">
        <v>0.54008592297180635</v>
      </c>
      <c r="D355" s="204">
        <v>10.1921521809652</v>
      </c>
    </row>
    <row r="356" spans="1:4" ht="27.75" customHeight="1" x14ac:dyDescent="0.25">
      <c r="A356" s="7" t="s">
        <v>6879</v>
      </c>
      <c r="B356" s="186" t="s">
        <v>709</v>
      </c>
      <c r="C356" s="204">
        <v>1.6491022751954425</v>
      </c>
      <c r="D356" s="204">
        <v>9.389924443255234</v>
      </c>
    </row>
    <row r="357" spans="1:4" ht="27.75" customHeight="1" x14ac:dyDescent="0.25">
      <c r="A357" s="7" t="s">
        <v>6880</v>
      </c>
      <c r="B357" s="186" t="s">
        <v>709</v>
      </c>
      <c r="C357" s="204">
        <v>0.62757665524519035</v>
      </c>
      <c r="D357" s="204">
        <v>16.142776016277107</v>
      </c>
    </row>
    <row r="358" spans="1:4" ht="27.75" customHeight="1" x14ac:dyDescent="0.25">
      <c r="A358" s="7" t="s">
        <v>6881</v>
      </c>
      <c r="B358" s="186" t="s">
        <v>709</v>
      </c>
      <c r="C358" s="204">
        <v>0.90612316949216298</v>
      </c>
      <c r="D358" s="204">
        <v>17.397198680395054</v>
      </c>
    </row>
    <row r="359" spans="1:4" ht="27.75" customHeight="1" x14ac:dyDescent="0.25">
      <c r="A359" s="7" t="s">
        <v>6882</v>
      </c>
      <c r="B359" s="186" t="s">
        <v>709</v>
      </c>
      <c r="C359" s="204">
        <v>0.51121146597000888</v>
      </c>
      <c r="D359" s="204">
        <v>10.888094333872944</v>
      </c>
    </row>
    <row r="360" spans="1:4" ht="27.75" customHeight="1" x14ac:dyDescent="0.25">
      <c r="A360" s="7" t="s">
        <v>6883</v>
      </c>
      <c r="B360" s="186" t="s">
        <v>709</v>
      </c>
      <c r="C360" s="204">
        <v>1.7406324704896459</v>
      </c>
      <c r="D360" s="204">
        <v>27.074487762864777</v>
      </c>
    </row>
    <row r="361" spans="1:4" ht="27.75" customHeight="1" x14ac:dyDescent="0.25">
      <c r="A361" s="7" t="s">
        <v>6884</v>
      </c>
      <c r="B361" s="186" t="s">
        <v>709</v>
      </c>
      <c r="C361" s="204">
        <v>3.0275859280729938</v>
      </c>
      <c r="D361" s="204">
        <v>34.566252315605126</v>
      </c>
    </row>
    <row r="362" spans="1:4" ht="27.75" customHeight="1" x14ac:dyDescent="0.25">
      <c r="A362" s="7" t="s">
        <v>6885</v>
      </c>
      <c r="B362" s="186" t="s">
        <v>709</v>
      </c>
      <c r="C362" s="204">
        <v>0.23685781671034706</v>
      </c>
      <c r="D362" s="204">
        <v>17.026127272102634</v>
      </c>
    </row>
    <row r="363" spans="1:4" ht="27.75" customHeight="1" x14ac:dyDescent="0.25">
      <c r="A363" s="7" t="s">
        <v>6886</v>
      </c>
      <c r="B363" s="186" t="s">
        <v>709</v>
      </c>
      <c r="C363" s="204">
        <v>0.23685781671034706</v>
      </c>
      <c r="D363" s="204">
        <v>17.026127272102634</v>
      </c>
    </row>
    <row r="364" spans="1:4" ht="27.75" customHeight="1" x14ac:dyDescent="0.25">
      <c r="A364" s="7" t="s">
        <v>6887</v>
      </c>
      <c r="B364" s="186" t="s">
        <v>709</v>
      </c>
      <c r="C364" s="204">
        <v>1.168477164361982</v>
      </c>
      <c r="D364" s="204">
        <v>26.778478413802802</v>
      </c>
    </row>
    <row r="365" spans="1:4" ht="27.75" customHeight="1" x14ac:dyDescent="0.25">
      <c r="A365" s="7" t="s">
        <v>6888</v>
      </c>
      <c r="B365" s="186" t="s">
        <v>709</v>
      </c>
      <c r="C365" s="204">
        <v>1.1426666089703967</v>
      </c>
      <c r="D365" s="204">
        <v>34.918781309321531</v>
      </c>
    </row>
    <row r="366" spans="1:4" ht="27.75" customHeight="1" x14ac:dyDescent="0.25">
      <c r="A366" s="7" t="s">
        <v>6889</v>
      </c>
      <c r="B366" s="186" t="s">
        <v>709</v>
      </c>
      <c r="C366" s="204">
        <v>2.4616625446992875</v>
      </c>
      <c r="D366" s="204">
        <v>34.956952906851818</v>
      </c>
    </row>
    <row r="367" spans="1:4" ht="27.75" customHeight="1" x14ac:dyDescent="0.25">
      <c r="A367" s="7" t="s">
        <v>6890</v>
      </c>
      <c r="B367" s="186" t="s">
        <v>709</v>
      </c>
      <c r="C367" s="204">
        <v>0.12243113321022074</v>
      </c>
      <c r="D367" s="204">
        <v>3.519952445223256</v>
      </c>
    </row>
    <row r="368" spans="1:4" ht="27.75" customHeight="1" x14ac:dyDescent="0.25">
      <c r="A368" s="7" t="s">
        <v>6891</v>
      </c>
      <c r="B368" s="186" t="s">
        <v>709</v>
      </c>
      <c r="C368" s="204">
        <v>0.23811071904569162</v>
      </c>
      <c r="D368" s="204">
        <v>11.567605632800309</v>
      </c>
    </row>
    <row r="369" spans="1:4" ht="27.75" customHeight="1" x14ac:dyDescent="0.25">
      <c r="A369" s="7" t="s">
        <v>6892</v>
      </c>
      <c r="B369" s="186" t="s">
        <v>709</v>
      </c>
      <c r="C369" s="204">
        <v>0.34319207431558107</v>
      </c>
      <c r="D369" s="204">
        <v>5.9669785027591002</v>
      </c>
    </row>
    <row r="370" spans="1:4" ht="27.75" customHeight="1" x14ac:dyDescent="0.25">
      <c r="A370" s="7" t="s">
        <v>6893</v>
      </c>
      <c r="B370" s="186" t="s">
        <v>709</v>
      </c>
      <c r="C370" s="204">
        <v>8.0514360121026168E-2</v>
      </c>
      <c r="D370" s="204">
        <v>3.5734914279888415</v>
      </c>
    </row>
    <row r="371" spans="1:4" ht="27.75" customHeight="1" x14ac:dyDescent="0.25">
      <c r="A371" s="7" t="s">
        <v>6894</v>
      </c>
      <c r="B371" s="186" t="s">
        <v>709</v>
      </c>
      <c r="C371" s="204">
        <v>8.7157629469612904E-2</v>
      </c>
      <c r="D371" s="204">
        <v>3.4842876345126621</v>
      </c>
    </row>
    <row r="372" spans="1:4" ht="27.75" customHeight="1" x14ac:dyDescent="0.25">
      <c r="A372" s="7" t="s">
        <v>6895</v>
      </c>
      <c r="B372" s="186" t="s">
        <v>709</v>
      </c>
      <c r="C372" s="204">
        <v>0.55629124618688408</v>
      </c>
      <c r="D372" s="204">
        <v>16.576507817018506</v>
      </c>
    </row>
    <row r="373" spans="1:4" ht="27.75" customHeight="1" x14ac:dyDescent="0.25">
      <c r="A373" s="7" t="s">
        <v>6896</v>
      </c>
      <c r="B373" s="186" t="s">
        <v>709</v>
      </c>
      <c r="C373" s="204">
        <v>1.0085557043434508</v>
      </c>
      <c r="D373" s="204">
        <v>20.082715478087611</v>
      </c>
    </row>
    <row r="374" spans="1:4" ht="27.75" customHeight="1" x14ac:dyDescent="0.25">
      <c r="A374" s="7" t="s">
        <v>6897</v>
      </c>
      <c r="B374" s="186" t="s">
        <v>709</v>
      </c>
      <c r="C374" s="204">
        <v>0.94501282685656829</v>
      </c>
      <c r="D374" s="204">
        <v>19.500139616291204</v>
      </c>
    </row>
    <row r="375" spans="1:4" ht="27.75" customHeight="1" x14ac:dyDescent="0.25">
      <c r="A375" s="7" t="s">
        <v>6898</v>
      </c>
      <c r="B375" s="186" t="s">
        <v>709</v>
      </c>
      <c r="C375" s="204">
        <v>0.1433426983645591</v>
      </c>
      <c r="D375" s="204">
        <v>1.9344407741098024</v>
      </c>
    </row>
    <row r="376" spans="1:4" ht="27.75" customHeight="1" x14ac:dyDescent="0.25">
      <c r="A376" s="7" t="s">
        <v>6899</v>
      </c>
      <c r="B376" s="186" t="s">
        <v>709</v>
      </c>
      <c r="C376" s="204">
        <v>7.0080901720391831E-2</v>
      </c>
      <c r="D376" s="204">
        <v>2.1306422952680801</v>
      </c>
    </row>
    <row r="377" spans="1:4" ht="27.75" customHeight="1" x14ac:dyDescent="0.25">
      <c r="A377" s="7" t="s">
        <v>6900</v>
      </c>
      <c r="B377" s="186" t="s">
        <v>709</v>
      </c>
      <c r="C377" s="204">
        <v>1.0060200908368118</v>
      </c>
      <c r="D377" s="204">
        <v>4.5297369503429941E-2</v>
      </c>
    </row>
    <row r="378" spans="1:4" ht="27.75" customHeight="1" x14ac:dyDescent="0.25">
      <c r="A378" s="7" t="s">
        <v>6901</v>
      </c>
      <c r="B378" s="186" t="s">
        <v>709</v>
      </c>
      <c r="C378" s="204">
        <v>1.9201794182727321</v>
      </c>
      <c r="D378" s="204">
        <v>9.5599009231005159</v>
      </c>
    </row>
    <row r="379" spans="1:4" ht="27.75" customHeight="1" x14ac:dyDescent="0.25">
      <c r="A379" s="7" t="s">
        <v>6902</v>
      </c>
      <c r="B379" s="186" t="s">
        <v>709</v>
      </c>
      <c r="C379" s="204">
        <v>0.29540129859155684</v>
      </c>
      <c r="D379" s="204">
        <v>3.9313138158798591</v>
      </c>
    </row>
    <row r="380" spans="1:4" ht="27.75" customHeight="1" x14ac:dyDescent="0.25">
      <c r="A380" s="7" t="s">
        <v>6903</v>
      </c>
      <c r="B380" s="186" t="s">
        <v>6904</v>
      </c>
      <c r="C380" s="204" t="s">
        <v>709</v>
      </c>
      <c r="D380" s="204" t="s">
        <v>709</v>
      </c>
    </row>
    <row r="381" spans="1:4" ht="27.75" customHeight="1" x14ac:dyDescent="0.25">
      <c r="A381" s="7" t="s">
        <v>6904</v>
      </c>
      <c r="B381" s="186" t="s">
        <v>709</v>
      </c>
      <c r="C381" s="204" t="s">
        <v>709</v>
      </c>
      <c r="D381" s="204" t="s">
        <v>709</v>
      </c>
    </row>
    <row r="382" spans="1:4" ht="27.75" customHeight="1" x14ac:dyDescent="0.25">
      <c r="A382" s="7" t="s">
        <v>6905</v>
      </c>
      <c r="B382" s="186" t="s">
        <v>709</v>
      </c>
      <c r="C382" s="204">
        <v>0.15101586806405684</v>
      </c>
      <c r="D382" s="204" t="s">
        <v>709</v>
      </c>
    </row>
    <row r="383" spans="1:4" ht="27.75" customHeight="1" x14ac:dyDescent="0.25">
      <c r="A383" s="7" t="s">
        <v>6906</v>
      </c>
      <c r="B383" s="186" t="s">
        <v>6907</v>
      </c>
      <c r="C383" s="204">
        <v>0.43407933988433434</v>
      </c>
      <c r="D383" s="204">
        <v>3.540792844030507</v>
      </c>
    </row>
    <row r="384" spans="1:4" ht="27.75" customHeight="1" x14ac:dyDescent="0.25">
      <c r="A384" s="7" t="s">
        <v>6907</v>
      </c>
      <c r="B384" s="186" t="s">
        <v>709</v>
      </c>
      <c r="C384" s="204">
        <v>0.43407933988433434</v>
      </c>
      <c r="D384" s="204">
        <v>3.5407928440305065</v>
      </c>
    </row>
    <row r="385" spans="1:4" ht="27.75" customHeight="1" x14ac:dyDescent="0.25">
      <c r="A385" s="7" t="s">
        <v>6908</v>
      </c>
      <c r="B385" s="186" t="s">
        <v>709</v>
      </c>
      <c r="C385" s="204">
        <v>0.16297472365279575</v>
      </c>
      <c r="D385" s="204">
        <v>7.7103497528320408E-2</v>
      </c>
    </row>
    <row r="386" spans="1:4" ht="27.75" customHeight="1" x14ac:dyDescent="0.25">
      <c r="A386" s="7" t="s">
        <v>6909</v>
      </c>
      <c r="B386" s="186" t="s">
        <v>709</v>
      </c>
      <c r="C386" s="204">
        <v>0.16296579972009459</v>
      </c>
      <c r="D386" s="204">
        <v>7.7010346981351216E-2</v>
      </c>
    </row>
    <row r="387" spans="1:4" ht="27.75" customHeight="1" x14ac:dyDescent="0.25">
      <c r="A387" s="7" t="s">
        <v>6910</v>
      </c>
      <c r="B387" s="186" t="s">
        <v>6911</v>
      </c>
      <c r="C387" s="204">
        <v>0.38490888591989381</v>
      </c>
      <c r="D387" s="204">
        <v>7.6784866514618841E-2</v>
      </c>
    </row>
    <row r="388" spans="1:4" ht="27.75" customHeight="1" x14ac:dyDescent="0.25">
      <c r="A388" s="7" t="s">
        <v>6911</v>
      </c>
      <c r="B388" s="186" t="s">
        <v>709</v>
      </c>
      <c r="C388" s="204">
        <v>0.38490888591989381</v>
      </c>
      <c r="D388" s="204">
        <v>7.6784866514618841E-2</v>
      </c>
    </row>
    <row r="389" spans="1:4" ht="27.75" customHeight="1" x14ac:dyDescent="0.25">
      <c r="A389" s="7" t="s">
        <v>6912</v>
      </c>
      <c r="B389" s="186" t="s">
        <v>709</v>
      </c>
      <c r="C389" s="204">
        <v>-0.39606109868920703</v>
      </c>
      <c r="D389" s="204">
        <v>-2.1243093362657204E-2</v>
      </c>
    </row>
    <row r="390" spans="1:4" ht="27.75" customHeight="1" x14ac:dyDescent="0.25">
      <c r="A390" s="7" t="s">
        <v>6913</v>
      </c>
      <c r="B390" s="186" t="s">
        <v>6914</v>
      </c>
      <c r="C390" s="204">
        <v>-0.39606109868920703</v>
      </c>
      <c r="D390" s="204">
        <v>-2.1243093362657204E-2</v>
      </c>
    </row>
    <row r="391" spans="1:4" ht="27.75" customHeight="1" x14ac:dyDescent="0.25">
      <c r="A391" s="7" t="s">
        <v>6914</v>
      </c>
      <c r="B391" s="186" t="s">
        <v>709</v>
      </c>
      <c r="C391" s="204">
        <v>-0.39606109868920703</v>
      </c>
      <c r="D391" s="204">
        <v>-2.1243093362657204E-2</v>
      </c>
    </row>
    <row r="392" spans="1:4" ht="27.75" customHeight="1" x14ac:dyDescent="0.25">
      <c r="A392" s="7" t="s">
        <v>6915</v>
      </c>
      <c r="B392" s="186" t="s">
        <v>6916</v>
      </c>
      <c r="C392" s="204" t="s">
        <v>709</v>
      </c>
      <c r="D392" s="204" t="s">
        <v>709</v>
      </c>
    </row>
    <row r="393" spans="1:4" ht="27.75" customHeight="1" x14ac:dyDescent="0.25">
      <c r="A393" s="7" t="s">
        <v>6916</v>
      </c>
      <c r="B393" s="186" t="s">
        <v>709</v>
      </c>
      <c r="C393" s="204" t="s">
        <v>709</v>
      </c>
      <c r="D393" s="204" t="s">
        <v>709</v>
      </c>
    </row>
    <row r="394" spans="1:4" ht="27.75" customHeight="1" x14ac:dyDescent="0.25">
      <c r="A394" s="7" t="s">
        <v>6917</v>
      </c>
      <c r="B394" s="186" t="s">
        <v>6918</v>
      </c>
      <c r="C394" s="204">
        <v>9.9260134795094288</v>
      </c>
      <c r="D394" s="204">
        <v>9.3463261034302487</v>
      </c>
    </row>
    <row r="395" spans="1:4" ht="27.75" customHeight="1" x14ac:dyDescent="0.25">
      <c r="A395" s="7" t="s">
        <v>6918</v>
      </c>
      <c r="B395" s="186" t="s">
        <v>709</v>
      </c>
      <c r="C395" s="204">
        <v>9.926013479509427</v>
      </c>
      <c r="D395" s="204">
        <v>9.3463261034302487</v>
      </c>
    </row>
    <row r="396" spans="1:4" ht="27.75" customHeight="1" x14ac:dyDescent="0.25">
      <c r="A396" s="7" t="s">
        <v>6919</v>
      </c>
      <c r="B396" s="186" t="s">
        <v>6920</v>
      </c>
      <c r="C396" s="204">
        <v>0.88073033920922217</v>
      </c>
      <c r="D396" s="204">
        <v>0.19368322271698712</v>
      </c>
    </row>
    <row r="397" spans="1:4" ht="27.75" customHeight="1" x14ac:dyDescent="0.25">
      <c r="A397" s="7" t="s">
        <v>6920</v>
      </c>
      <c r="B397" s="186" t="s">
        <v>709</v>
      </c>
      <c r="C397" s="204">
        <v>0.88073033920922195</v>
      </c>
      <c r="D397" s="204">
        <v>0.19368322271698715</v>
      </c>
    </row>
    <row r="398" spans="1:4" ht="27.75" customHeight="1" x14ac:dyDescent="0.25">
      <c r="A398" s="7" t="s">
        <v>6921</v>
      </c>
      <c r="B398" s="186" t="s">
        <v>6922</v>
      </c>
      <c r="C398" s="204">
        <v>0.63933171036948055</v>
      </c>
      <c r="D398" s="204">
        <v>0.27273815592780937</v>
      </c>
    </row>
    <row r="399" spans="1:4" ht="27.75" customHeight="1" x14ac:dyDescent="0.25">
      <c r="A399" s="7" t="s">
        <v>6922</v>
      </c>
      <c r="B399" s="186" t="s">
        <v>709</v>
      </c>
      <c r="C399" s="204">
        <v>0.5387166540969377</v>
      </c>
      <c r="D399" s="204">
        <v>0.27272919611258639</v>
      </c>
    </row>
    <row r="400" spans="1:4" ht="27.75" customHeight="1" x14ac:dyDescent="0.25">
      <c r="A400" s="7" t="s">
        <v>6923</v>
      </c>
      <c r="B400" s="186" t="s">
        <v>6924</v>
      </c>
      <c r="C400" s="204" t="s">
        <v>709</v>
      </c>
      <c r="D400" s="204" t="s">
        <v>709</v>
      </c>
    </row>
    <row r="401" spans="1:4" ht="27.75" customHeight="1" x14ac:dyDescent="0.25">
      <c r="A401" s="7" t="s">
        <v>6925</v>
      </c>
      <c r="B401" s="186" t="s">
        <v>6926</v>
      </c>
      <c r="C401" s="204" t="s">
        <v>709</v>
      </c>
      <c r="D401" s="204">
        <v>0.32149322381150292</v>
      </c>
    </row>
    <row r="402" spans="1:4" ht="27.75" customHeight="1" x14ac:dyDescent="0.25">
      <c r="A402" s="7" t="s">
        <v>6926</v>
      </c>
      <c r="B402" s="186" t="s">
        <v>709</v>
      </c>
      <c r="C402" s="204" t="s">
        <v>709</v>
      </c>
      <c r="D402" s="204">
        <v>0.32149322381150292</v>
      </c>
    </row>
    <row r="403" spans="1:4" ht="27.75" customHeight="1" x14ac:dyDescent="0.25">
      <c r="A403" s="7" t="s">
        <v>6927</v>
      </c>
      <c r="B403" s="186" t="s">
        <v>6928</v>
      </c>
      <c r="C403" s="204">
        <v>0.49373851350437942</v>
      </c>
      <c r="D403" s="204" t="s">
        <v>709</v>
      </c>
    </row>
    <row r="404" spans="1:4" ht="27.75" customHeight="1" x14ac:dyDescent="0.25">
      <c r="A404" s="7" t="s">
        <v>6928</v>
      </c>
      <c r="B404" s="186" t="s">
        <v>709</v>
      </c>
      <c r="C404" s="204">
        <v>0.49373851350437947</v>
      </c>
      <c r="D404" s="204" t="s">
        <v>709</v>
      </c>
    </row>
    <row r="405" spans="1:4" ht="27.75" customHeight="1" x14ac:dyDescent="0.25">
      <c r="A405" s="7" t="s">
        <v>6929</v>
      </c>
      <c r="B405" s="186" t="s">
        <v>6930</v>
      </c>
      <c r="C405" s="204">
        <v>12.006920331453699</v>
      </c>
      <c r="D405" s="204">
        <v>7.6959228155825829E-2</v>
      </c>
    </row>
    <row r="406" spans="1:4" ht="27.75" customHeight="1" x14ac:dyDescent="0.25">
      <c r="A406" s="7" t="s">
        <v>6930</v>
      </c>
      <c r="B406" s="186" t="s">
        <v>709</v>
      </c>
      <c r="C406" s="204">
        <v>12.006920331453699</v>
      </c>
      <c r="D406" s="204">
        <v>7.6959228155825815E-2</v>
      </c>
    </row>
    <row r="407" spans="1:4" ht="27.75" customHeight="1" x14ac:dyDescent="0.25">
      <c r="A407" s="7" t="s">
        <v>6931</v>
      </c>
      <c r="B407" s="186" t="s">
        <v>6932</v>
      </c>
      <c r="C407" s="204">
        <v>1.4933400121346224E-2</v>
      </c>
      <c r="D407" s="204" t="s">
        <v>709</v>
      </c>
    </row>
    <row r="408" spans="1:4" ht="27.75" customHeight="1" x14ac:dyDescent="0.25">
      <c r="A408" s="7" t="s">
        <v>6932</v>
      </c>
      <c r="B408" s="186" t="s">
        <v>709</v>
      </c>
      <c r="C408" s="204">
        <v>0.18276294584954444</v>
      </c>
      <c r="D408" s="204" t="s">
        <v>709</v>
      </c>
    </row>
    <row r="409" spans="1:4" ht="27.75" customHeight="1" x14ac:dyDescent="0.25">
      <c r="A409" s="7" t="s">
        <v>6933</v>
      </c>
      <c r="B409" s="186" t="s">
        <v>6934</v>
      </c>
      <c r="C409" s="204">
        <v>0.11084337769312015</v>
      </c>
      <c r="D409" s="204">
        <v>3.5991752504627015</v>
      </c>
    </row>
    <row r="410" spans="1:4" ht="27.75" customHeight="1" x14ac:dyDescent="0.25">
      <c r="A410" s="7" t="s">
        <v>6934</v>
      </c>
      <c r="B410" s="186" t="s">
        <v>709</v>
      </c>
      <c r="C410" s="204">
        <v>0.11084337769312015</v>
      </c>
      <c r="D410" s="204">
        <v>3.5991752504627015</v>
      </c>
    </row>
    <row r="411" spans="1:4" ht="27.75" customHeight="1" x14ac:dyDescent="0.25">
      <c r="A411" s="7" t="s">
        <v>6935</v>
      </c>
      <c r="B411" s="186" t="s">
        <v>709</v>
      </c>
      <c r="C411" s="204" t="s">
        <v>709</v>
      </c>
      <c r="D411" s="204">
        <v>1.3798997179702688</v>
      </c>
    </row>
    <row r="412" spans="1:4" ht="27.75" customHeight="1" x14ac:dyDescent="0.25">
      <c r="A412" s="7" t="s">
        <v>6936</v>
      </c>
      <c r="B412" s="186" t="s">
        <v>709</v>
      </c>
      <c r="C412" s="204" t="s">
        <v>709</v>
      </c>
      <c r="D412" s="204" t="s">
        <v>709</v>
      </c>
    </row>
    <row r="413" spans="1:4" ht="27.75" customHeight="1" x14ac:dyDescent="0.25">
      <c r="A413" s="7" t="s">
        <v>6937</v>
      </c>
      <c r="B413" s="186" t="s">
        <v>6938</v>
      </c>
      <c r="C413" s="204" t="s">
        <v>709</v>
      </c>
      <c r="D413" s="204" t="s">
        <v>709</v>
      </c>
    </row>
    <row r="414" spans="1:4" ht="27.75" customHeight="1" x14ac:dyDescent="0.25">
      <c r="A414" s="7" t="s">
        <v>6938</v>
      </c>
      <c r="B414" s="186" t="s">
        <v>709</v>
      </c>
      <c r="C414" s="204" t="s">
        <v>709</v>
      </c>
      <c r="D414" s="204" t="s">
        <v>709</v>
      </c>
    </row>
    <row r="415" spans="1:4" ht="27.75" customHeight="1" x14ac:dyDescent="0.25">
      <c r="A415" s="7" t="s">
        <v>6939</v>
      </c>
      <c r="B415" s="186" t="s">
        <v>6940</v>
      </c>
      <c r="C415" s="204">
        <v>0.11662939353335282</v>
      </c>
      <c r="D415" s="204" t="s">
        <v>709</v>
      </c>
    </row>
    <row r="416" spans="1:4" ht="27.75" customHeight="1" x14ac:dyDescent="0.25">
      <c r="A416" s="7" t="s">
        <v>6940</v>
      </c>
      <c r="B416" s="186" t="s">
        <v>709</v>
      </c>
      <c r="C416" s="204">
        <v>0.11662939353335282</v>
      </c>
      <c r="D416" s="204" t="s">
        <v>709</v>
      </c>
    </row>
    <row r="417" spans="1:4" ht="27.75" customHeight="1" x14ac:dyDescent="0.25">
      <c r="A417" s="7" t="s">
        <v>6941</v>
      </c>
      <c r="B417" s="186" t="s">
        <v>709</v>
      </c>
      <c r="C417" s="204">
        <v>0.426314701551744</v>
      </c>
      <c r="D417" s="204">
        <v>0.69777860067404862</v>
      </c>
    </row>
    <row r="418" spans="1:4" ht="27.75" customHeight="1" x14ac:dyDescent="0.25">
      <c r="A418" s="7" t="s">
        <v>6942</v>
      </c>
      <c r="B418" s="186" t="s">
        <v>709</v>
      </c>
      <c r="C418" s="204">
        <v>0.426314701551744</v>
      </c>
      <c r="D418" s="204">
        <v>0.69777860067404862</v>
      </c>
    </row>
    <row r="419" spans="1:4" ht="27.75" customHeight="1" x14ac:dyDescent="0.25">
      <c r="A419" s="7" t="s">
        <v>6943</v>
      </c>
      <c r="B419" s="186" t="s">
        <v>709</v>
      </c>
      <c r="C419" s="204">
        <v>7.3965559188729463E-2</v>
      </c>
      <c r="D419" s="204">
        <v>0.32215046954192789</v>
      </c>
    </row>
    <row r="420" spans="1:4" ht="27.75" customHeight="1" x14ac:dyDescent="0.25">
      <c r="A420" s="7" t="s">
        <v>6944</v>
      </c>
      <c r="B420" s="186" t="s">
        <v>709</v>
      </c>
      <c r="C420" s="204">
        <v>7.3965559188729463E-2</v>
      </c>
      <c r="D420" s="204">
        <v>0.32215046954192789</v>
      </c>
    </row>
    <row r="421" spans="1:4" ht="27.75" customHeight="1" x14ac:dyDescent="0.25">
      <c r="A421" s="7" t="s">
        <v>6945</v>
      </c>
      <c r="B421" s="186" t="s">
        <v>6946</v>
      </c>
      <c r="C421" s="204">
        <v>3.421926388078274</v>
      </c>
      <c r="D421" s="204" t="s">
        <v>709</v>
      </c>
    </row>
    <row r="422" spans="1:4" ht="27.75" customHeight="1" x14ac:dyDescent="0.25">
      <c r="A422" s="7" t="s">
        <v>6946</v>
      </c>
      <c r="B422" s="186" t="s">
        <v>709</v>
      </c>
      <c r="C422" s="204">
        <v>3.421926388078274</v>
      </c>
      <c r="D422" s="204" t="s">
        <v>709</v>
      </c>
    </row>
    <row r="423" spans="1:4" ht="27.75" customHeight="1" x14ac:dyDescent="0.25">
      <c r="A423" s="7" t="s">
        <v>6947</v>
      </c>
      <c r="B423" s="186" t="s">
        <v>709</v>
      </c>
      <c r="C423" s="204">
        <v>0.10910652797897268</v>
      </c>
      <c r="D423" s="204">
        <v>0.40948338462378342</v>
      </c>
    </row>
    <row r="424" spans="1:4" ht="27.75" customHeight="1" x14ac:dyDescent="0.25">
      <c r="A424" s="7" t="s">
        <v>6948</v>
      </c>
      <c r="B424" s="186" t="s">
        <v>6949</v>
      </c>
      <c r="C424" s="204">
        <v>0.34143492646817075</v>
      </c>
      <c r="D424" s="204">
        <v>-0.18746046497460761</v>
      </c>
    </row>
    <row r="425" spans="1:4" ht="27.75" customHeight="1" x14ac:dyDescent="0.25">
      <c r="A425" s="7" t="s">
        <v>6949</v>
      </c>
      <c r="B425" s="186" t="s">
        <v>709</v>
      </c>
      <c r="C425" s="204">
        <v>0.34040139284731186</v>
      </c>
      <c r="D425" s="204">
        <v>0.12084968807115073</v>
      </c>
    </row>
    <row r="426" spans="1:4" ht="27.75" customHeight="1" x14ac:dyDescent="0.25">
      <c r="A426" s="7" t="s">
        <v>6950</v>
      </c>
      <c r="B426" s="186" t="s">
        <v>709</v>
      </c>
      <c r="C426" s="204">
        <v>4.7440435211572485E-2</v>
      </c>
      <c r="D426" s="204">
        <v>11.766873302307086</v>
      </c>
    </row>
    <row r="427" spans="1:4" ht="27.75" customHeight="1" x14ac:dyDescent="0.25">
      <c r="A427" s="7" t="s">
        <v>6924</v>
      </c>
      <c r="B427" s="186" t="s">
        <v>709</v>
      </c>
      <c r="C427" s="204" t="s">
        <v>709</v>
      </c>
      <c r="D427" s="204" t="s">
        <v>709</v>
      </c>
    </row>
    <row r="428" spans="1:4" ht="27.75" customHeight="1" x14ac:dyDescent="0.25">
      <c r="C428" s="2"/>
      <c r="D428" s="2"/>
    </row>
    <row r="429" spans="1:4" ht="27.75" customHeight="1" x14ac:dyDescent="0.25">
      <c r="C429" s="2"/>
      <c r="D429" s="2"/>
    </row>
  </sheetData>
  <sheetProtection selectLockedCells="1" selectUnlockedCells="1"/>
  <mergeCells count="1">
    <mergeCell ref="A2:D2"/>
  </mergeCells>
  <hyperlinks>
    <hyperlink ref="A1" location="Overview!A1" display="Back to Overview" xr:uid="{DF57E8F2-1F7B-4AD1-B6F6-B84D264B0CDE}"/>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A977-BB5F-43FF-8382-06FC8C37101D}">
  <sheetPr>
    <pageSetUpPr fitToPage="1"/>
  </sheetPr>
  <dimension ref="A1:G628"/>
  <sheetViews>
    <sheetView zoomScale="85" zoomScaleNormal="85" zoomScaleSheetLayoutView="100" workbookViewId="0">
      <selection activeCell="F2" sqref="F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NGED South West Area (GSP Group _L)"</f>
        <v>Southern Electric Power Distribution plc - Effective from 1 April 2027 - Final Nodal/Zonal charges in NGED South West Area (GSP Group _L)</v>
      </c>
      <c r="B2" s="404"/>
      <c r="C2" s="404"/>
      <c r="D2" s="405"/>
    </row>
    <row r="3" spans="1:7" ht="60.75" customHeight="1" x14ac:dyDescent="0.25">
      <c r="A3" s="21" t="s">
        <v>801</v>
      </c>
      <c r="B3" s="21" t="s">
        <v>802</v>
      </c>
      <c r="C3" s="21" t="s">
        <v>803</v>
      </c>
      <c r="D3" s="21" t="s">
        <v>804</v>
      </c>
    </row>
    <row r="4" spans="1:7" ht="21.75" customHeight="1" x14ac:dyDescent="0.25">
      <c r="A4" s="7" t="s">
        <v>6951</v>
      </c>
      <c r="B4" s="186" t="s">
        <v>709</v>
      </c>
      <c r="C4" s="204">
        <v>1.2402861158671438E-2</v>
      </c>
      <c r="D4" s="204">
        <v>8.644164259983981</v>
      </c>
    </row>
    <row r="5" spans="1:7" ht="21.75" customHeight="1" x14ac:dyDescent="0.25">
      <c r="A5" s="7" t="s">
        <v>6952</v>
      </c>
      <c r="B5" s="186" t="s">
        <v>709</v>
      </c>
      <c r="C5" s="204">
        <v>7.3829512098780872E-2</v>
      </c>
      <c r="D5" s="204" t="s">
        <v>709</v>
      </c>
    </row>
    <row r="6" spans="1:7" ht="21.75" customHeight="1" x14ac:dyDescent="0.25">
      <c r="A6" s="7" t="s">
        <v>6953</v>
      </c>
      <c r="B6" s="186" t="s">
        <v>709</v>
      </c>
      <c r="C6" s="204" t="s">
        <v>709</v>
      </c>
      <c r="D6" s="204">
        <v>3.2340292382386284</v>
      </c>
    </row>
    <row r="7" spans="1:7" ht="21.75" customHeight="1" x14ac:dyDescent="0.25">
      <c r="A7" s="7" t="s">
        <v>6954</v>
      </c>
      <c r="B7" s="186" t="s">
        <v>709</v>
      </c>
      <c r="C7" s="204">
        <v>8.2427850165887335</v>
      </c>
      <c r="D7" s="204">
        <v>2.0956472448416275</v>
      </c>
    </row>
    <row r="8" spans="1:7" ht="21.75" customHeight="1" x14ac:dyDescent="0.25">
      <c r="A8" s="7" t="s">
        <v>6955</v>
      </c>
      <c r="B8" s="186" t="s">
        <v>709</v>
      </c>
      <c r="C8" s="204">
        <v>2.5115390318776258</v>
      </c>
      <c r="D8" s="204">
        <v>11.220622327332759</v>
      </c>
    </row>
    <row r="9" spans="1:7" ht="21.75" customHeight="1" x14ac:dyDescent="0.25">
      <c r="A9" s="7" t="s">
        <v>6956</v>
      </c>
      <c r="B9" s="186" t="s">
        <v>709</v>
      </c>
      <c r="C9" s="204">
        <v>0.36833972797483439</v>
      </c>
      <c r="D9" s="204">
        <v>5.8289943578861116</v>
      </c>
    </row>
    <row r="10" spans="1:7" ht="21.75" customHeight="1" x14ac:dyDescent="0.25">
      <c r="A10" s="7" t="s">
        <v>6957</v>
      </c>
      <c r="B10" s="186" t="s">
        <v>709</v>
      </c>
      <c r="C10" s="204">
        <v>1.0586535379322362</v>
      </c>
      <c r="D10" s="204">
        <v>10.574056072381508</v>
      </c>
    </row>
    <row r="11" spans="1:7" ht="21.75" customHeight="1" x14ac:dyDescent="0.25">
      <c r="A11" s="7" t="s">
        <v>6958</v>
      </c>
      <c r="B11" s="186" t="s">
        <v>709</v>
      </c>
      <c r="C11" s="204">
        <v>-1.015873500662581E-2</v>
      </c>
      <c r="D11" s="204">
        <v>8.2127771585374071E-2</v>
      </c>
    </row>
    <row r="12" spans="1:7" ht="21.75" customHeight="1" x14ac:dyDescent="0.25">
      <c r="A12" s="7" t="s">
        <v>6959</v>
      </c>
      <c r="B12" s="186" t="s">
        <v>709</v>
      </c>
      <c r="C12" s="204">
        <v>-5.2062035332474491E-6</v>
      </c>
      <c r="D12" s="204" t="s">
        <v>709</v>
      </c>
    </row>
    <row r="13" spans="1:7" ht="21.75" customHeight="1" x14ac:dyDescent="0.25">
      <c r="A13" s="7" t="s">
        <v>6960</v>
      </c>
      <c r="B13" s="186" t="s">
        <v>709</v>
      </c>
      <c r="C13" s="204">
        <v>-5.1920159611240346E-6</v>
      </c>
      <c r="D13" s="204" t="s">
        <v>709</v>
      </c>
    </row>
    <row r="14" spans="1:7" ht="21.75" customHeight="1" x14ac:dyDescent="0.25">
      <c r="A14" s="7" t="s">
        <v>6961</v>
      </c>
      <c r="B14" s="186" t="s">
        <v>709</v>
      </c>
      <c r="C14" s="204">
        <v>0.29707109998882208</v>
      </c>
      <c r="D14" s="204">
        <v>3.8408014945245559</v>
      </c>
    </row>
    <row r="15" spans="1:7" ht="21.75" customHeight="1" x14ac:dyDescent="0.25">
      <c r="A15" s="7" t="s">
        <v>6962</v>
      </c>
      <c r="B15" s="186" t="s">
        <v>709</v>
      </c>
      <c r="C15" s="204">
        <v>4.3258303755502686E-2</v>
      </c>
      <c r="D15" s="204" t="s">
        <v>709</v>
      </c>
    </row>
    <row r="16" spans="1:7" ht="21.75" customHeight="1" x14ac:dyDescent="0.25">
      <c r="A16" s="7" t="s">
        <v>6963</v>
      </c>
      <c r="B16" s="186" t="s">
        <v>709</v>
      </c>
      <c r="C16" s="204">
        <v>0.10625849656324074</v>
      </c>
      <c r="D16" s="204">
        <v>-0.39989541829880448</v>
      </c>
    </row>
    <row r="17" spans="1:4" ht="21.75" customHeight="1" x14ac:dyDescent="0.25">
      <c r="A17" s="7" t="s">
        <v>6964</v>
      </c>
      <c r="B17" s="186" t="s">
        <v>709</v>
      </c>
      <c r="C17" s="204">
        <v>0.10945805298758454</v>
      </c>
      <c r="D17" s="204" t="s">
        <v>709</v>
      </c>
    </row>
    <row r="18" spans="1:4" ht="21.75" customHeight="1" x14ac:dyDescent="0.25">
      <c r="A18" s="7" t="s">
        <v>6965</v>
      </c>
      <c r="B18" s="186" t="s">
        <v>709</v>
      </c>
      <c r="C18" s="204">
        <v>11.173432884095053</v>
      </c>
      <c r="D18" s="204">
        <v>13.962417228004201</v>
      </c>
    </row>
    <row r="19" spans="1:4" ht="21.75" customHeight="1" x14ac:dyDescent="0.25">
      <c r="A19" s="7" t="s">
        <v>6966</v>
      </c>
      <c r="B19" s="186" t="s">
        <v>709</v>
      </c>
      <c r="C19" s="204">
        <v>7.7286444763614757</v>
      </c>
      <c r="D19" s="204">
        <v>1.5646626112906372</v>
      </c>
    </row>
    <row r="20" spans="1:4" ht="21.75" customHeight="1" x14ac:dyDescent="0.25">
      <c r="A20" s="7" t="s">
        <v>6967</v>
      </c>
      <c r="B20" s="186" t="s">
        <v>709</v>
      </c>
      <c r="C20" s="204">
        <v>5.0123523833425283E-2</v>
      </c>
      <c r="D20" s="204" t="s">
        <v>709</v>
      </c>
    </row>
    <row r="21" spans="1:4" ht="21.75" customHeight="1" x14ac:dyDescent="0.25">
      <c r="A21" s="7" t="s">
        <v>6968</v>
      </c>
      <c r="B21" s="186" t="s">
        <v>709</v>
      </c>
      <c r="C21" s="204">
        <v>1.8264637271106334</v>
      </c>
      <c r="D21" s="204">
        <v>6.2847987406845451</v>
      </c>
    </row>
    <row r="22" spans="1:4" ht="21.75" customHeight="1" x14ac:dyDescent="0.25">
      <c r="A22" s="7" t="s">
        <v>6969</v>
      </c>
      <c r="B22" s="186" t="s">
        <v>709</v>
      </c>
      <c r="C22" s="204">
        <v>10.320195756959883</v>
      </c>
      <c r="D22" s="204" t="s">
        <v>709</v>
      </c>
    </row>
    <row r="23" spans="1:4" ht="21.75" customHeight="1" x14ac:dyDescent="0.25">
      <c r="A23" s="7" t="s">
        <v>6970</v>
      </c>
      <c r="B23" s="186" t="s">
        <v>709</v>
      </c>
      <c r="C23" s="204">
        <v>3.4703615672590336</v>
      </c>
      <c r="D23" s="204">
        <v>0.762349852256198</v>
      </c>
    </row>
    <row r="24" spans="1:4" ht="21.75" customHeight="1" x14ac:dyDescent="0.25">
      <c r="A24" s="7" t="s">
        <v>6971</v>
      </c>
      <c r="B24" s="186" t="s">
        <v>709</v>
      </c>
      <c r="C24" s="204">
        <v>5.2648838513727574</v>
      </c>
      <c r="D24" s="204">
        <v>0.72012955189135686</v>
      </c>
    </row>
    <row r="25" spans="1:4" ht="21.75" customHeight="1" x14ac:dyDescent="0.25">
      <c r="A25" s="7" t="s">
        <v>6972</v>
      </c>
      <c r="B25" s="186" t="s">
        <v>709</v>
      </c>
      <c r="C25" s="204">
        <v>1.3708818047536193</v>
      </c>
      <c r="D25" s="204">
        <v>0.7378454196062153</v>
      </c>
    </row>
    <row r="26" spans="1:4" ht="21.75" customHeight="1" x14ac:dyDescent="0.25">
      <c r="A26" s="7" t="s">
        <v>6973</v>
      </c>
      <c r="B26" s="186" t="s">
        <v>709</v>
      </c>
      <c r="C26" s="204">
        <v>8.8293250191220488E-2</v>
      </c>
      <c r="D26" s="204" t="s">
        <v>709</v>
      </c>
    </row>
    <row r="27" spans="1:4" ht="27.75" customHeight="1" x14ac:dyDescent="0.25">
      <c r="A27" s="7" t="s">
        <v>6974</v>
      </c>
      <c r="B27" s="186" t="s">
        <v>709</v>
      </c>
      <c r="C27" s="204">
        <v>13.906166638818261</v>
      </c>
      <c r="D27" s="204" t="s">
        <v>709</v>
      </c>
    </row>
    <row r="28" spans="1:4" ht="27.75" customHeight="1" x14ac:dyDescent="0.25">
      <c r="A28" s="7" t="s">
        <v>6975</v>
      </c>
      <c r="B28" s="186" t="s">
        <v>709</v>
      </c>
      <c r="C28" s="204">
        <v>0.36837984820002007</v>
      </c>
      <c r="D28" s="204">
        <v>5.8301443193461449</v>
      </c>
    </row>
    <row r="29" spans="1:4" ht="27.75" customHeight="1" x14ac:dyDescent="0.25">
      <c r="A29" s="7" t="s">
        <v>6976</v>
      </c>
      <c r="B29" s="186" t="s">
        <v>709</v>
      </c>
      <c r="C29" s="204">
        <v>4.71209952630588</v>
      </c>
      <c r="D29" s="204">
        <v>0.10639161992826128</v>
      </c>
    </row>
    <row r="30" spans="1:4" ht="27.75" customHeight="1" x14ac:dyDescent="0.25">
      <c r="A30" s="7" t="s">
        <v>6977</v>
      </c>
      <c r="B30" s="186" t="s">
        <v>709</v>
      </c>
      <c r="C30" s="204">
        <v>15.958794310922721</v>
      </c>
      <c r="D30" s="204">
        <v>18.65707889571803</v>
      </c>
    </row>
    <row r="31" spans="1:4" ht="27.75" customHeight="1" x14ac:dyDescent="0.25">
      <c r="A31" s="7" t="s">
        <v>6978</v>
      </c>
      <c r="B31" s="186" t="s">
        <v>709</v>
      </c>
      <c r="C31" s="204">
        <v>9.6217975438908994</v>
      </c>
      <c r="D31" s="204">
        <v>18.885620056212179</v>
      </c>
    </row>
    <row r="32" spans="1:4" ht="27.75" customHeight="1" x14ac:dyDescent="0.25">
      <c r="A32" s="7" t="s">
        <v>6979</v>
      </c>
      <c r="B32" s="186" t="s">
        <v>709</v>
      </c>
      <c r="C32" s="204">
        <v>-0.66707336971224329</v>
      </c>
      <c r="D32" s="204" t="s">
        <v>709</v>
      </c>
    </row>
    <row r="33" spans="1:4" ht="27.75" customHeight="1" x14ac:dyDescent="0.25">
      <c r="A33" s="7" t="s">
        <v>6980</v>
      </c>
      <c r="B33" s="186" t="s">
        <v>709</v>
      </c>
      <c r="C33" s="204">
        <v>7.6589311933292464E-2</v>
      </c>
      <c r="D33" s="204">
        <v>8.722722854450863</v>
      </c>
    </row>
    <row r="34" spans="1:4" ht="27.75" customHeight="1" x14ac:dyDescent="0.25">
      <c r="A34" s="7" t="s">
        <v>6981</v>
      </c>
      <c r="B34" s="186" t="s">
        <v>709</v>
      </c>
      <c r="C34" s="204">
        <v>3.280983102304208E-3</v>
      </c>
      <c r="D34" s="204">
        <v>43.656189549441891</v>
      </c>
    </row>
    <row r="35" spans="1:4" ht="27.75" customHeight="1" x14ac:dyDescent="0.25">
      <c r="A35" s="7" t="s">
        <v>6982</v>
      </c>
      <c r="B35" s="186" t="s">
        <v>709</v>
      </c>
      <c r="C35" s="204">
        <v>6.5987599727096322E-2</v>
      </c>
      <c r="D35" s="204">
        <v>8.4075771870050033</v>
      </c>
    </row>
    <row r="36" spans="1:4" ht="27.75" customHeight="1" x14ac:dyDescent="0.25">
      <c r="A36" s="7" t="s">
        <v>6983</v>
      </c>
      <c r="B36" s="186" t="s">
        <v>709</v>
      </c>
      <c r="C36" s="204">
        <v>0.18749547939740752</v>
      </c>
      <c r="D36" s="204">
        <v>14.413445626045631</v>
      </c>
    </row>
    <row r="37" spans="1:4" ht="27.75" customHeight="1" x14ac:dyDescent="0.25">
      <c r="A37" s="7" t="s">
        <v>6984</v>
      </c>
      <c r="B37" s="186" t="s">
        <v>709</v>
      </c>
      <c r="C37" s="204">
        <v>16.521498421176457</v>
      </c>
      <c r="D37" s="204">
        <v>0.11849985889854014</v>
      </c>
    </row>
    <row r="38" spans="1:4" ht="27.75" customHeight="1" x14ac:dyDescent="0.25">
      <c r="A38" s="7" t="s">
        <v>6985</v>
      </c>
      <c r="B38" s="186" t="s">
        <v>709</v>
      </c>
      <c r="C38" s="204">
        <v>32.401317824769308</v>
      </c>
      <c r="D38" s="204">
        <v>1.2709422580319152</v>
      </c>
    </row>
    <row r="39" spans="1:4" ht="27.75" customHeight="1" x14ac:dyDescent="0.25">
      <c r="A39" s="7" t="s">
        <v>6986</v>
      </c>
      <c r="B39" s="186" t="s">
        <v>709</v>
      </c>
      <c r="C39" s="204">
        <v>10.66590751383379</v>
      </c>
      <c r="D39" s="204">
        <v>0.2141253991866241</v>
      </c>
    </row>
    <row r="40" spans="1:4" ht="27.75" customHeight="1" x14ac:dyDescent="0.25">
      <c r="A40" s="7" t="s">
        <v>6987</v>
      </c>
      <c r="B40" s="186" t="s">
        <v>709</v>
      </c>
      <c r="C40" s="204">
        <v>29.387098129010734</v>
      </c>
      <c r="D40" s="204">
        <v>0.76069413715848133</v>
      </c>
    </row>
    <row r="41" spans="1:4" ht="27.75" customHeight="1" x14ac:dyDescent="0.25">
      <c r="A41" s="7" t="s">
        <v>6988</v>
      </c>
      <c r="B41" s="186" t="s">
        <v>709</v>
      </c>
      <c r="C41" s="204">
        <v>37.866226134138657</v>
      </c>
      <c r="D41" s="204">
        <v>20.076460334234071</v>
      </c>
    </row>
    <row r="42" spans="1:4" ht="27.75" customHeight="1" x14ac:dyDescent="0.25">
      <c r="A42" s="7" t="s">
        <v>6989</v>
      </c>
      <c r="B42" s="186" t="s">
        <v>709</v>
      </c>
      <c r="C42" s="204">
        <v>22.88605307182765</v>
      </c>
      <c r="D42" s="204">
        <v>1.7259807834906571</v>
      </c>
    </row>
    <row r="43" spans="1:4" ht="27.75" customHeight="1" x14ac:dyDescent="0.25">
      <c r="A43" s="7" t="s">
        <v>6990</v>
      </c>
      <c r="B43" s="186" t="s">
        <v>709</v>
      </c>
      <c r="C43" s="204">
        <v>0.95064263782849667</v>
      </c>
      <c r="D43" s="204">
        <v>6.1393151919973459</v>
      </c>
    </row>
    <row r="44" spans="1:4" ht="27.75" customHeight="1" x14ac:dyDescent="0.25">
      <c r="A44" s="7" t="s">
        <v>6991</v>
      </c>
      <c r="B44" s="186" t="s">
        <v>709</v>
      </c>
      <c r="C44" s="204">
        <v>25.718806126837915</v>
      </c>
      <c r="D44" s="204">
        <v>10.634005894264748</v>
      </c>
    </row>
    <row r="45" spans="1:4" ht="27.75" customHeight="1" x14ac:dyDescent="0.25">
      <c r="A45" s="7" t="s">
        <v>6992</v>
      </c>
      <c r="B45" s="186" t="s">
        <v>709</v>
      </c>
      <c r="C45" s="204">
        <v>0.16086181869349947</v>
      </c>
      <c r="D45" s="204">
        <v>-1.2761764260994591E-3</v>
      </c>
    </row>
    <row r="46" spans="1:4" ht="27.75" customHeight="1" x14ac:dyDescent="0.25">
      <c r="A46" s="7" t="s">
        <v>6993</v>
      </c>
      <c r="B46" s="186" t="s">
        <v>709</v>
      </c>
      <c r="C46" s="204">
        <v>0.76074620861177378</v>
      </c>
      <c r="D46" s="204">
        <v>0.4453267500576325</v>
      </c>
    </row>
    <row r="47" spans="1:4" ht="27.75" customHeight="1" x14ac:dyDescent="0.25">
      <c r="A47" s="7" t="s">
        <v>6994</v>
      </c>
      <c r="B47" s="186" t="s">
        <v>709</v>
      </c>
      <c r="C47" s="204">
        <v>1.0058468811155266</v>
      </c>
      <c r="D47" s="204">
        <v>0.44762816102045788</v>
      </c>
    </row>
    <row r="48" spans="1:4" ht="27.75" customHeight="1" x14ac:dyDescent="0.25">
      <c r="A48" s="7" t="s">
        <v>6995</v>
      </c>
      <c r="B48" s="186" t="s">
        <v>709</v>
      </c>
      <c r="C48" s="204">
        <v>1.3410001512230585</v>
      </c>
      <c r="D48" s="204">
        <v>0.7348529761645135</v>
      </c>
    </row>
    <row r="49" spans="1:4" ht="27.75" customHeight="1" x14ac:dyDescent="0.25">
      <c r="A49" s="7" t="s">
        <v>6996</v>
      </c>
      <c r="B49" s="186" t="s">
        <v>709</v>
      </c>
      <c r="C49" s="204">
        <v>1.5312767539215966</v>
      </c>
      <c r="D49" s="204">
        <v>0.73817529648360791</v>
      </c>
    </row>
    <row r="50" spans="1:4" ht="27.75" customHeight="1" x14ac:dyDescent="0.25">
      <c r="A50" s="7" t="s">
        <v>6997</v>
      </c>
      <c r="B50" s="186" t="s">
        <v>709</v>
      </c>
      <c r="C50" s="204">
        <v>1.3774356809780777</v>
      </c>
      <c r="D50" s="204">
        <v>0.73816305726177223</v>
      </c>
    </row>
    <row r="51" spans="1:4" ht="27.75" customHeight="1" x14ac:dyDescent="0.25">
      <c r="A51" s="7" t="s">
        <v>6998</v>
      </c>
      <c r="B51" s="186" t="s">
        <v>709</v>
      </c>
      <c r="C51" s="204">
        <v>3.4712782507711575</v>
      </c>
      <c r="D51" s="204">
        <v>1.8320426116694963</v>
      </c>
    </row>
    <row r="52" spans="1:4" ht="27.75" customHeight="1" x14ac:dyDescent="0.25">
      <c r="A52" s="7" t="s">
        <v>6999</v>
      </c>
      <c r="B52" s="186" t="s">
        <v>709</v>
      </c>
      <c r="C52" s="204">
        <v>5.1445827407854114</v>
      </c>
      <c r="D52" s="204">
        <v>18.620353114213209</v>
      </c>
    </row>
    <row r="53" spans="1:4" ht="27.75" customHeight="1" x14ac:dyDescent="0.25">
      <c r="A53" s="7" t="s">
        <v>7000</v>
      </c>
      <c r="B53" s="186" t="s">
        <v>709</v>
      </c>
      <c r="C53" s="204">
        <v>17.706183604041517</v>
      </c>
      <c r="D53" s="204">
        <v>4.0579912640547118</v>
      </c>
    </row>
    <row r="54" spans="1:4" ht="27.75" customHeight="1" x14ac:dyDescent="0.25">
      <c r="A54" s="7" t="s">
        <v>7001</v>
      </c>
      <c r="B54" s="186" t="s">
        <v>709</v>
      </c>
      <c r="C54" s="204">
        <v>1.2946708448970694</v>
      </c>
      <c r="D54" s="204">
        <v>2.3974384314050257</v>
      </c>
    </row>
    <row r="55" spans="1:4" ht="27.75" customHeight="1" x14ac:dyDescent="0.25">
      <c r="A55" s="7" t="s">
        <v>7002</v>
      </c>
      <c r="B55" s="186" t="s">
        <v>709</v>
      </c>
      <c r="C55" s="204">
        <v>5.8817895599093832</v>
      </c>
      <c r="D55" s="204">
        <v>4.0256328923082094</v>
      </c>
    </row>
    <row r="56" spans="1:4" ht="27.75" customHeight="1" x14ac:dyDescent="0.25">
      <c r="A56" s="7" t="s">
        <v>7003</v>
      </c>
      <c r="B56" s="186" t="s">
        <v>709</v>
      </c>
      <c r="C56" s="204">
        <v>4.9167398093337287</v>
      </c>
      <c r="D56" s="204">
        <v>3.9474226135346182</v>
      </c>
    </row>
    <row r="57" spans="1:4" ht="27.75" customHeight="1" x14ac:dyDescent="0.25">
      <c r="A57" s="7" t="s">
        <v>7004</v>
      </c>
      <c r="B57" s="186" t="s">
        <v>709</v>
      </c>
      <c r="C57" s="204">
        <v>17.609058445958368</v>
      </c>
      <c r="D57" s="204">
        <v>4.0376476982085387</v>
      </c>
    </row>
    <row r="58" spans="1:4" ht="27.75" customHeight="1" x14ac:dyDescent="0.25">
      <c r="A58" s="7" t="s">
        <v>7005</v>
      </c>
      <c r="B58" s="186" t="s">
        <v>709</v>
      </c>
      <c r="C58" s="204">
        <v>6.3374924393523679</v>
      </c>
      <c r="D58" s="204">
        <v>13.635072145466344</v>
      </c>
    </row>
    <row r="59" spans="1:4" ht="27.75" customHeight="1" x14ac:dyDescent="0.25">
      <c r="A59" s="7" t="s">
        <v>7006</v>
      </c>
      <c r="B59" s="186" t="s">
        <v>709</v>
      </c>
      <c r="C59" s="204">
        <v>9.545124590899368</v>
      </c>
      <c r="D59" s="204">
        <v>0.52864020558699099</v>
      </c>
    </row>
    <row r="60" spans="1:4" ht="27.75" customHeight="1" x14ac:dyDescent="0.25">
      <c r="A60" s="7" t="s">
        <v>7007</v>
      </c>
      <c r="B60" s="186" t="s">
        <v>709</v>
      </c>
      <c r="C60" s="204">
        <v>2.4401479747466408</v>
      </c>
      <c r="D60" s="204">
        <v>9.4342836270992088</v>
      </c>
    </row>
    <row r="61" spans="1:4" ht="27.75" customHeight="1" x14ac:dyDescent="0.25">
      <c r="A61" s="7" t="s">
        <v>7008</v>
      </c>
      <c r="B61" s="186" t="s">
        <v>709</v>
      </c>
      <c r="C61" s="204">
        <v>5.1473354291794443E-6</v>
      </c>
      <c r="D61" s="204" t="s">
        <v>709</v>
      </c>
    </row>
    <row r="62" spans="1:4" ht="27.75" customHeight="1" x14ac:dyDescent="0.25">
      <c r="A62" s="7" t="s">
        <v>7009</v>
      </c>
      <c r="B62" s="186" t="s">
        <v>709</v>
      </c>
      <c r="C62" s="204">
        <v>9.6220746130441004</v>
      </c>
      <c r="D62" s="204">
        <v>0.7784325075208185</v>
      </c>
    </row>
    <row r="63" spans="1:4" ht="27.75" customHeight="1" x14ac:dyDescent="0.25">
      <c r="A63" s="7" t="s">
        <v>7010</v>
      </c>
      <c r="B63" s="186" t="s">
        <v>709</v>
      </c>
      <c r="C63" s="204">
        <v>4.2534013050633295</v>
      </c>
      <c r="D63" s="204" t="s">
        <v>709</v>
      </c>
    </row>
    <row r="64" spans="1:4" ht="27.75" customHeight="1" x14ac:dyDescent="0.25">
      <c r="A64" s="7" t="s">
        <v>7011</v>
      </c>
      <c r="B64" s="186" t="s">
        <v>709</v>
      </c>
      <c r="C64" s="204">
        <v>5.3008321917272365</v>
      </c>
      <c r="D64" s="204">
        <v>0.80078580066209715</v>
      </c>
    </row>
    <row r="65" spans="1:4" ht="27.75" customHeight="1" x14ac:dyDescent="0.25">
      <c r="A65" s="7" t="s">
        <v>7012</v>
      </c>
      <c r="B65" s="186" t="s">
        <v>709</v>
      </c>
      <c r="C65" s="204">
        <v>2.6430779570030665</v>
      </c>
      <c r="D65" s="204">
        <v>9.540741051320925</v>
      </c>
    </row>
    <row r="66" spans="1:4" ht="27.75" customHeight="1" x14ac:dyDescent="0.25">
      <c r="A66" s="7" t="s">
        <v>7013</v>
      </c>
      <c r="B66" s="186" t="s">
        <v>709</v>
      </c>
      <c r="C66" s="204">
        <v>11.099659867839843</v>
      </c>
      <c r="D66" s="204">
        <v>0.20630170888468433</v>
      </c>
    </row>
    <row r="67" spans="1:4" ht="27.75" customHeight="1" x14ac:dyDescent="0.25">
      <c r="A67" s="7" t="s">
        <v>7014</v>
      </c>
      <c r="B67" s="186" t="s">
        <v>709</v>
      </c>
      <c r="C67" s="204">
        <v>0.81290162808018418</v>
      </c>
      <c r="D67" s="204">
        <v>10.430336696518467</v>
      </c>
    </row>
    <row r="68" spans="1:4" ht="27.75" customHeight="1" x14ac:dyDescent="0.25">
      <c r="A68" s="7" t="s">
        <v>7015</v>
      </c>
      <c r="B68" s="186" t="s">
        <v>709</v>
      </c>
      <c r="C68" s="204">
        <v>65.160169184594324</v>
      </c>
      <c r="D68" s="204">
        <v>0.11540168220077887</v>
      </c>
    </row>
    <row r="69" spans="1:4" ht="27.75" customHeight="1" x14ac:dyDescent="0.25">
      <c r="A69" s="7" t="s">
        <v>7016</v>
      </c>
      <c r="B69" s="186" t="s">
        <v>709</v>
      </c>
      <c r="C69" s="204">
        <v>2.2870994414603354</v>
      </c>
      <c r="D69" s="204">
        <v>2.2635602410275144</v>
      </c>
    </row>
    <row r="70" spans="1:4" ht="27.75" customHeight="1" x14ac:dyDescent="0.25">
      <c r="A70" s="7" t="s">
        <v>7017</v>
      </c>
      <c r="B70" s="186" t="s">
        <v>709</v>
      </c>
      <c r="C70" s="204">
        <v>6.1961052917469308</v>
      </c>
      <c r="D70" s="204">
        <v>21.192492384706672</v>
      </c>
    </row>
    <row r="71" spans="1:4" ht="27.75" customHeight="1" x14ac:dyDescent="0.25">
      <c r="A71" s="7" t="s">
        <v>7018</v>
      </c>
      <c r="B71" s="186" t="s">
        <v>709</v>
      </c>
      <c r="C71" s="204">
        <v>4.9117640582256765</v>
      </c>
      <c r="D71" s="204">
        <v>21.066868419988179</v>
      </c>
    </row>
    <row r="72" spans="1:4" ht="27.75" customHeight="1" x14ac:dyDescent="0.25">
      <c r="A72" s="7" t="s">
        <v>7019</v>
      </c>
      <c r="B72" s="186" t="s">
        <v>709</v>
      </c>
      <c r="C72" s="204">
        <v>7.3647491070947924</v>
      </c>
      <c r="D72" s="204">
        <v>21.433595418662087</v>
      </c>
    </row>
    <row r="73" spans="1:4" ht="27.75" customHeight="1" x14ac:dyDescent="0.25">
      <c r="A73" s="7" t="s">
        <v>7020</v>
      </c>
      <c r="B73" s="186" t="s">
        <v>709</v>
      </c>
      <c r="C73" s="204">
        <v>1.1762290479280146</v>
      </c>
      <c r="D73" s="204">
        <v>0.59961015867734324</v>
      </c>
    </row>
    <row r="74" spans="1:4" ht="27.75" customHeight="1" x14ac:dyDescent="0.25">
      <c r="A74" s="7" t="s">
        <v>7021</v>
      </c>
      <c r="B74" s="186" t="s">
        <v>709</v>
      </c>
      <c r="C74" s="204">
        <v>8.0514860520506932</v>
      </c>
      <c r="D74" s="204">
        <v>0.18177269730321632</v>
      </c>
    </row>
    <row r="75" spans="1:4" ht="27.75" customHeight="1" x14ac:dyDescent="0.25">
      <c r="A75" s="7" t="s">
        <v>7022</v>
      </c>
      <c r="B75" s="186" t="s">
        <v>709</v>
      </c>
      <c r="C75" s="204">
        <v>2.1656323136388709</v>
      </c>
      <c r="D75" s="204">
        <v>3.4361361671837183</v>
      </c>
    </row>
    <row r="76" spans="1:4" ht="27.75" customHeight="1" x14ac:dyDescent="0.25">
      <c r="A76" s="7" t="s">
        <v>7023</v>
      </c>
      <c r="B76" s="186" t="s">
        <v>709</v>
      </c>
      <c r="C76" s="204">
        <v>23.853877662213591</v>
      </c>
      <c r="D76" s="204">
        <v>9.8167642776572563</v>
      </c>
    </row>
    <row r="77" spans="1:4" ht="27.75" customHeight="1" x14ac:dyDescent="0.25">
      <c r="A77" s="7" t="s">
        <v>7024</v>
      </c>
      <c r="B77" s="186" t="s">
        <v>709</v>
      </c>
      <c r="C77" s="204">
        <v>0.97614291965026267</v>
      </c>
      <c r="D77" s="204">
        <v>0.44593597266087243</v>
      </c>
    </row>
    <row r="78" spans="1:4" ht="27.75" customHeight="1" x14ac:dyDescent="0.25">
      <c r="A78" s="7" t="s">
        <v>7025</v>
      </c>
      <c r="B78" s="186" t="s">
        <v>709</v>
      </c>
      <c r="C78" s="204">
        <v>0.56731584713728622</v>
      </c>
      <c r="D78" s="204">
        <v>9.2728914874630632</v>
      </c>
    </row>
    <row r="79" spans="1:4" ht="27.75" customHeight="1" x14ac:dyDescent="0.25">
      <c r="A79" s="7" t="s">
        <v>7026</v>
      </c>
      <c r="B79" s="186" t="s">
        <v>709</v>
      </c>
      <c r="C79" s="204">
        <v>5.6917138739246302E-2</v>
      </c>
      <c r="D79" s="204" t="s">
        <v>709</v>
      </c>
    </row>
    <row r="80" spans="1:4" ht="27.75" customHeight="1" x14ac:dyDescent="0.25">
      <c r="A80" s="7" t="s">
        <v>7027</v>
      </c>
      <c r="B80" s="186" t="s">
        <v>709</v>
      </c>
      <c r="C80" s="204">
        <v>1.2927739955186406</v>
      </c>
      <c r="D80" s="204">
        <v>2.4627425594901311</v>
      </c>
    </row>
    <row r="81" spans="1:4" ht="27.75" customHeight="1" x14ac:dyDescent="0.25">
      <c r="A81" s="7" t="s">
        <v>7028</v>
      </c>
      <c r="B81" s="186" t="s">
        <v>709</v>
      </c>
      <c r="C81" s="204">
        <v>8.2409906805497322</v>
      </c>
      <c r="D81" s="204">
        <v>1.5842692689697238</v>
      </c>
    </row>
    <row r="82" spans="1:4" ht="27.75" customHeight="1" x14ac:dyDescent="0.25">
      <c r="A82" s="7" t="s">
        <v>7029</v>
      </c>
      <c r="B82" s="186" t="s">
        <v>709</v>
      </c>
      <c r="C82" s="204">
        <v>5.635902454194035</v>
      </c>
      <c r="D82" s="204">
        <v>-9.8609688464514657E-3</v>
      </c>
    </row>
    <row r="83" spans="1:4" ht="27.75" customHeight="1" x14ac:dyDescent="0.25">
      <c r="A83" s="7" t="s">
        <v>7030</v>
      </c>
      <c r="B83" s="186" t="s">
        <v>709</v>
      </c>
      <c r="C83" s="204">
        <v>3.4121054491603355</v>
      </c>
      <c r="D83" s="204">
        <v>0.52047664664551108</v>
      </c>
    </row>
    <row r="84" spans="1:4" ht="27.75" customHeight="1" x14ac:dyDescent="0.25">
      <c r="A84" s="7" t="s">
        <v>7031</v>
      </c>
      <c r="B84" s="186" t="s">
        <v>709</v>
      </c>
      <c r="C84" s="204">
        <v>11.099659867839843</v>
      </c>
      <c r="D84" s="204">
        <v>0.20630170888468433</v>
      </c>
    </row>
    <row r="85" spans="1:4" ht="27.75" customHeight="1" x14ac:dyDescent="0.25">
      <c r="A85" s="7" t="s">
        <v>7032</v>
      </c>
      <c r="B85" s="186" t="s">
        <v>709</v>
      </c>
      <c r="C85" s="204">
        <v>1.4216431332521722</v>
      </c>
      <c r="D85" s="204">
        <v>3.5373874412034714</v>
      </c>
    </row>
    <row r="86" spans="1:4" ht="27.75" customHeight="1" x14ac:dyDescent="0.25">
      <c r="A86" s="7" t="s">
        <v>7033</v>
      </c>
      <c r="B86" s="186" t="s">
        <v>709</v>
      </c>
      <c r="C86" s="204">
        <v>43.37396445261048</v>
      </c>
      <c r="D86" s="204">
        <v>12.902542018943969</v>
      </c>
    </row>
    <row r="87" spans="1:4" ht="27.75" customHeight="1" x14ac:dyDescent="0.25">
      <c r="A87" s="7" t="s">
        <v>7034</v>
      </c>
      <c r="B87" s="186" t="s">
        <v>709</v>
      </c>
      <c r="C87" s="204">
        <v>5.4361103099142349</v>
      </c>
      <c r="D87" s="204">
        <v>-9.8651001274930438E-3</v>
      </c>
    </row>
    <row r="88" spans="1:4" ht="27.75" customHeight="1" x14ac:dyDescent="0.25">
      <c r="A88" s="7" t="s">
        <v>7035</v>
      </c>
      <c r="B88" s="186" t="s">
        <v>709</v>
      </c>
      <c r="C88" s="204">
        <v>1.0732391563358467E-2</v>
      </c>
      <c r="D88" s="204">
        <v>0.14025465525697764</v>
      </c>
    </row>
    <row r="89" spans="1:4" ht="27.75" customHeight="1" x14ac:dyDescent="0.25">
      <c r="A89" s="7" t="s">
        <v>7036</v>
      </c>
      <c r="B89" s="186" t="s">
        <v>709</v>
      </c>
      <c r="C89" s="204">
        <v>1.1902973217070333E-2</v>
      </c>
      <c r="D89" s="204" t="s">
        <v>709</v>
      </c>
    </row>
    <row r="90" spans="1:4" ht="27.75" customHeight="1" x14ac:dyDescent="0.25">
      <c r="A90" s="7" t="s">
        <v>7037</v>
      </c>
      <c r="B90" s="186" t="s">
        <v>709</v>
      </c>
      <c r="C90" s="204">
        <v>1.158480947673673</v>
      </c>
      <c r="D90" s="204">
        <v>0.58946312083147556</v>
      </c>
    </row>
    <row r="91" spans="1:4" ht="27.75" customHeight="1" x14ac:dyDescent="0.25">
      <c r="A91" s="7" t="s">
        <v>7038</v>
      </c>
      <c r="B91" s="186" t="s">
        <v>709</v>
      </c>
      <c r="C91" s="204">
        <v>0.52530771379668662</v>
      </c>
      <c r="D91" s="204">
        <v>1.8143843140395801</v>
      </c>
    </row>
    <row r="92" spans="1:4" ht="27.75" customHeight="1" x14ac:dyDescent="0.25">
      <c r="A92" s="7" t="s">
        <v>7039</v>
      </c>
      <c r="B92" s="186" t="s">
        <v>709</v>
      </c>
      <c r="C92" s="204">
        <v>6.8171749024003789E-2</v>
      </c>
      <c r="D92" s="204" t="s">
        <v>709</v>
      </c>
    </row>
    <row r="93" spans="1:4" ht="27.75" customHeight="1" x14ac:dyDescent="0.25">
      <c r="A93" s="7" t="s">
        <v>7040</v>
      </c>
      <c r="B93" s="186" t="s">
        <v>709</v>
      </c>
      <c r="C93" s="204">
        <v>0.11140402767184472</v>
      </c>
      <c r="D93" s="204">
        <v>6.2267553647537839E-4</v>
      </c>
    </row>
    <row r="94" spans="1:4" ht="27.75" customHeight="1" x14ac:dyDescent="0.25">
      <c r="A94" s="7" t="s">
        <v>7041</v>
      </c>
      <c r="B94" s="186" t="s">
        <v>709</v>
      </c>
      <c r="C94" s="204">
        <v>0.30227030559218998</v>
      </c>
      <c r="D94" s="204">
        <v>10.464826027987353</v>
      </c>
    </row>
    <row r="95" spans="1:4" ht="27.75" customHeight="1" x14ac:dyDescent="0.25">
      <c r="A95" s="7" t="s">
        <v>7042</v>
      </c>
      <c r="B95" s="186" t="s">
        <v>709</v>
      </c>
      <c r="C95" s="204">
        <v>10.931809729787007</v>
      </c>
      <c r="D95" s="204" t="s">
        <v>709</v>
      </c>
    </row>
    <row r="96" spans="1:4" ht="27.75" customHeight="1" x14ac:dyDescent="0.25">
      <c r="A96" s="7" t="s">
        <v>7043</v>
      </c>
      <c r="B96" s="186" t="s">
        <v>709</v>
      </c>
      <c r="C96" s="204">
        <v>1.1241947722192986</v>
      </c>
      <c r="D96" s="204">
        <v>9.1006215282821348</v>
      </c>
    </row>
    <row r="97" spans="1:4" ht="27.75" customHeight="1" x14ac:dyDescent="0.25">
      <c r="A97" s="7" t="s">
        <v>7044</v>
      </c>
      <c r="B97" s="186" t="s">
        <v>709</v>
      </c>
      <c r="C97" s="204">
        <v>1.0750677382816032E-2</v>
      </c>
      <c r="D97" s="204">
        <v>0.14049016154592123</v>
      </c>
    </row>
    <row r="98" spans="1:4" ht="27.75" customHeight="1" x14ac:dyDescent="0.25">
      <c r="A98" s="7" t="s">
        <v>7045</v>
      </c>
      <c r="B98" s="186" t="s">
        <v>709</v>
      </c>
      <c r="C98" s="204">
        <v>-2.1722805215094256</v>
      </c>
      <c r="D98" s="204">
        <v>0.75229885349831205</v>
      </c>
    </row>
    <row r="99" spans="1:4" ht="27.75" customHeight="1" x14ac:dyDescent="0.25">
      <c r="A99" s="7" t="s">
        <v>7046</v>
      </c>
      <c r="B99" s="186" t="s">
        <v>709</v>
      </c>
      <c r="C99" s="204">
        <v>-0.80575206968388913</v>
      </c>
      <c r="D99" s="204" t="s">
        <v>709</v>
      </c>
    </row>
    <row r="100" spans="1:4" ht="27.75" customHeight="1" x14ac:dyDescent="0.25">
      <c r="A100" s="7" t="s">
        <v>7047</v>
      </c>
      <c r="B100" s="186" t="s">
        <v>709</v>
      </c>
      <c r="C100" s="204">
        <v>1.0983094656050432</v>
      </c>
      <c r="D100" s="204">
        <v>9.2902382699806108</v>
      </c>
    </row>
    <row r="101" spans="1:4" ht="27.75" customHeight="1" x14ac:dyDescent="0.25">
      <c r="A101" s="7" t="s">
        <v>7048</v>
      </c>
      <c r="B101" s="186" t="s">
        <v>709</v>
      </c>
      <c r="C101" s="204">
        <v>1.1272244731686722</v>
      </c>
      <c r="D101" s="204" t="s">
        <v>709</v>
      </c>
    </row>
    <row r="102" spans="1:4" ht="27.75" customHeight="1" x14ac:dyDescent="0.25">
      <c r="A102" s="7" t="s">
        <v>7049</v>
      </c>
      <c r="B102" s="186" t="s">
        <v>709</v>
      </c>
      <c r="C102" s="204" t="s">
        <v>709</v>
      </c>
      <c r="D102" s="204" t="s">
        <v>709</v>
      </c>
    </row>
    <row r="103" spans="1:4" ht="27.75" customHeight="1" x14ac:dyDescent="0.25">
      <c r="A103" s="7" t="s">
        <v>7050</v>
      </c>
      <c r="B103" s="186" t="s">
        <v>709</v>
      </c>
      <c r="C103" s="204">
        <v>10.263948408483099</v>
      </c>
      <c r="D103" s="204">
        <v>0.78487399109409728</v>
      </c>
    </row>
    <row r="104" spans="1:4" ht="27.75" customHeight="1" x14ac:dyDescent="0.25">
      <c r="A104" s="7" t="s">
        <v>7051</v>
      </c>
      <c r="B104" s="186" t="s">
        <v>709</v>
      </c>
      <c r="C104" s="204">
        <v>9.0634912513941276E-2</v>
      </c>
      <c r="D104" s="204">
        <v>2.0491026304866344</v>
      </c>
    </row>
    <row r="105" spans="1:4" ht="27.75" customHeight="1" x14ac:dyDescent="0.25">
      <c r="A105" s="7" t="s">
        <v>7052</v>
      </c>
      <c r="B105" s="186" t="s">
        <v>709</v>
      </c>
      <c r="C105" s="204">
        <v>32.398700721598892</v>
      </c>
      <c r="D105" s="204">
        <v>1.270917818313833</v>
      </c>
    </row>
    <row r="106" spans="1:4" ht="27.75" customHeight="1" x14ac:dyDescent="0.25">
      <c r="A106" s="7" t="s">
        <v>7053</v>
      </c>
      <c r="B106" s="186" t="s">
        <v>709</v>
      </c>
      <c r="C106" s="204">
        <v>65.777841049805971</v>
      </c>
      <c r="D106" s="204">
        <v>1.7569357161202512</v>
      </c>
    </row>
    <row r="107" spans="1:4" ht="27.75" customHeight="1" x14ac:dyDescent="0.25">
      <c r="A107" s="7" t="s">
        <v>7054</v>
      </c>
      <c r="B107" s="186" t="s">
        <v>709</v>
      </c>
      <c r="C107" s="204">
        <v>1.8391734190991242</v>
      </c>
      <c r="D107" s="204">
        <v>6.3130658241605904</v>
      </c>
    </row>
    <row r="108" spans="1:4" ht="27.75" customHeight="1" x14ac:dyDescent="0.25">
      <c r="A108" s="7" t="s">
        <v>7055</v>
      </c>
      <c r="B108" s="186" t="s">
        <v>709</v>
      </c>
      <c r="C108" s="204">
        <v>90.091964842853415</v>
      </c>
      <c r="D108" s="204">
        <v>1.8471303618147681</v>
      </c>
    </row>
    <row r="109" spans="1:4" ht="27.75" customHeight="1" x14ac:dyDescent="0.25">
      <c r="A109" s="7" t="s">
        <v>7056</v>
      </c>
      <c r="B109" s="186" t="s">
        <v>709</v>
      </c>
      <c r="C109" s="204">
        <v>6.6078696154953604</v>
      </c>
      <c r="D109" s="204">
        <v>6.2961609901647462</v>
      </c>
    </row>
    <row r="110" spans="1:4" ht="27.75" customHeight="1" x14ac:dyDescent="0.25">
      <c r="A110" s="7" t="s">
        <v>7057</v>
      </c>
      <c r="B110" s="186" t="s">
        <v>709</v>
      </c>
      <c r="C110" s="204">
        <v>4.9996562367333697</v>
      </c>
      <c r="D110" s="204" t="s">
        <v>709</v>
      </c>
    </row>
    <row r="111" spans="1:4" ht="27.75" customHeight="1" x14ac:dyDescent="0.25">
      <c r="A111" s="7" t="s">
        <v>7058</v>
      </c>
      <c r="B111" s="186" t="s">
        <v>709</v>
      </c>
      <c r="C111" s="204">
        <v>2.1063765536434156</v>
      </c>
      <c r="D111" s="204">
        <v>0.51302697829566846</v>
      </c>
    </row>
    <row r="112" spans="1:4" ht="27.75" customHeight="1" x14ac:dyDescent="0.25">
      <c r="A112" s="7" t="s">
        <v>7059</v>
      </c>
      <c r="B112" s="186" t="s">
        <v>709</v>
      </c>
      <c r="C112" s="204">
        <v>11.067593537148575</v>
      </c>
      <c r="D112" s="204">
        <v>4.9183778088004075</v>
      </c>
    </row>
    <row r="113" spans="1:4" ht="27.75" customHeight="1" x14ac:dyDescent="0.25">
      <c r="A113" s="7" t="s">
        <v>7060</v>
      </c>
      <c r="B113" s="186" t="s">
        <v>709</v>
      </c>
      <c r="C113" s="204">
        <v>-1.6784297528162748</v>
      </c>
      <c r="D113" s="204" t="s">
        <v>709</v>
      </c>
    </row>
    <row r="114" spans="1:4" ht="27.75" customHeight="1" x14ac:dyDescent="0.25">
      <c r="A114" s="7" t="s">
        <v>7061</v>
      </c>
      <c r="B114" s="186" t="s">
        <v>709</v>
      </c>
      <c r="C114" s="204">
        <v>5.4577707806648421</v>
      </c>
      <c r="D114" s="204">
        <v>0.2037634888500123</v>
      </c>
    </row>
    <row r="115" spans="1:4" ht="27.75" customHeight="1" x14ac:dyDescent="0.25">
      <c r="A115" s="7" t="s">
        <v>7062</v>
      </c>
      <c r="B115" s="186" t="s">
        <v>709</v>
      </c>
      <c r="C115" s="204">
        <v>9.3600910195471592</v>
      </c>
      <c r="D115" s="204">
        <v>0.54913712824612637</v>
      </c>
    </row>
    <row r="116" spans="1:4" ht="27.75" customHeight="1" x14ac:dyDescent="0.25">
      <c r="A116" s="7" t="s">
        <v>7063</v>
      </c>
      <c r="B116" s="186" t="s">
        <v>709</v>
      </c>
      <c r="C116" s="204">
        <v>1.1735185147709595</v>
      </c>
      <c r="D116" s="204">
        <v>0.59802567218864533</v>
      </c>
    </row>
    <row r="117" spans="1:4" ht="27.75" customHeight="1" x14ac:dyDescent="0.25">
      <c r="A117" s="7" t="s">
        <v>7064</v>
      </c>
      <c r="B117" s="186" t="s">
        <v>709</v>
      </c>
      <c r="C117" s="204">
        <v>8.6160841901188376E-2</v>
      </c>
      <c r="D117" s="204" t="s">
        <v>709</v>
      </c>
    </row>
    <row r="118" spans="1:4" ht="27.75" customHeight="1" x14ac:dyDescent="0.25">
      <c r="A118" s="7" t="s">
        <v>7065</v>
      </c>
      <c r="B118" s="186" t="s">
        <v>709</v>
      </c>
      <c r="C118" s="204">
        <v>0.38568366790346481</v>
      </c>
      <c r="D118" s="204" t="s">
        <v>709</v>
      </c>
    </row>
    <row r="119" spans="1:4" ht="27.75" customHeight="1" x14ac:dyDescent="0.25">
      <c r="A119" s="7" t="s">
        <v>7066</v>
      </c>
      <c r="B119" s="186" t="s">
        <v>709</v>
      </c>
      <c r="C119" s="204">
        <v>0.3281792174539222</v>
      </c>
      <c r="D119" s="204">
        <v>0.72827003546198299</v>
      </c>
    </row>
    <row r="120" spans="1:4" ht="27.75" customHeight="1" x14ac:dyDescent="0.25">
      <c r="A120" s="7" t="s">
        <v>7067</v>
      </c>
      <c r="B120" s="186" t="s">
        <v>709</v>
      </c>
      <c r="C120" s="204">
        <v>3.5103786468403784</v>
      </c>
      <c r="D120" s="204">
        <v>0.76145302847505547</v>
      </c>
    </row>
    <row r="121" spans="1:4" ht="27.75" customHeight="1" x14ac:dyDescent="0.25">
      <c r="A121" s="7" t="s">
        <v>7068</v>
      </c>
      <c r="B121" s="186" t="s">
        <v>709</v>
      </c>
      <c r="C121" s="204">
        <v>0.50135646851460391</v>
      </c>
      <c r="D121" s="204">
        <v>4.7094701869274216</v>
      </c>
    </row>
    <row r="122" spans="1:4" ht="27.75" customHeight="1" x14ac:dyDescent="0.25">
      <c r="A122" s="7" t="s">
        <v>7069</v>
      </c>
      <c r="B122" s="186" t="s">
        <v>709</v>
      </c>
      <c r="C122" s="204">
        <v>4.7187434396525374</v>
      </c>
      <c r="D122" s="204">
        <v>0.28802998050698725</v>
      </c>
    </row>
    <row r="123" spans="1:4" ht="27.75" customHeight="1" x14ac:dyDescent="0.25">
      <c r="A123" s="7" t="s">
        <v>7070</v>
      </c>
      <c r="B123" s="186" t="s">
        <v>709</v>
      </c>
      <c r="C123" s="204">
        <v>2.9519570872587102</v>
      </c>
      <c r="D123" s="204">
        <v>9.5058016111471524</v>
      </c>
    </row>
    <row r="124" spans="1:4" ht="27.75" customHeight="1" x14ac:dyDescent="0.25">
      <c r="A124" s="7" t="s">
        <v>7071</v>
      </c>
      <c r="B124" s="186" t="s">
        <v>709</v>
      </c>
      <c r="C124" s="204">
        <v>0.53149168494603027</v>
      </c>
      <c r="D124" s="204">
        <v>5.8416983296447267</v>
      </c>
    </row>
    <row r="125" spans="1:4" ht="27.75" customHeight="1" x14ac:dyDescent="0.25">
      <c r="A125" s="7" t="s">
        <v>7072</v>
      </c>
      <c r="B125" s="186" t="s">
        <v>709</v>
      </c>
      <c r="C125" s="204" t="s">
        <v>709</v>
      </c>
      <c r="D125" s="204" t="s">
        <v>709</v>
      </c>
    </row>
    <row r="126" spans="1:4" ht="27.75" customHeight="1" x14ac:dyDescent="0.25">
      <c r="A126" s="7" t="s">
        <v>7073</v>
      </c>
      <c r="B126" s="186" t="s">
        <v>709</v>
      </c>
      <c r="C126" s="204">
        <v>4.7490544944418422</v>
      </c>
      <c r="D126" s="204">
        <v>11.860248066420809</v>
      </c>
    </row>
    <row r="127" spans="1:4" ht="27.75" customHeight="1" x14ac:dyDescent="0.25">
      <c r="A127" s="7" t="s">
        <v>7074</v>
      </c>
      <c r="B127" s="186" t="s">
        <v>709</v>
      </c>
      <c r="C127" s="204">
        <v>8.1959944994565177</v>
      </c>
      <c r="D127" s="204" t="s">
        <v>709</v>
      </c>
    </row>
    <row r="128" spans="1:4" ht="27.75" customHeight="1" x14ac:dyDescent="0.25">
      <c r="A128" s="7" t="s">
        <v>7075</v>
      </c>
      <c r="B128" s="186" t="s">
        <v>709</v>
      </c>
      <c r="C128" s="204">
        <v>15.614912236965422</v>
      </c>
      <c r="D128" s="204">
        <v>0.75390239933694747</v>
      </c>
    </row>
    <row r="129" spans="1:4" ht="27.75" customHeight="1" x14ac:dyDescent="0.25">
      <c r="A129" s="7" t="s">
        <v>7076</v>
      </c>
      <c r="B129" s="186" t="s">
        <v>709</v>
      </c>
      <c r="C129" s="204">
        <v>6.7998020911543819E-2</v>
      </c>
      <c r="D129" s="204">
        <v>-4.265445207360444E-4</v>
      </c>
    </row>
    <row r="130" spans="1:4" ht="27.75" customHeight="1" x14ac:dyDescent="0.25">
      <c r="A130" s="7" t="s">
        <v>7077</v>
      </c>
      <c r="B130" s="186" t="s">
        <v>709</v>
      </c>
      <c r="C130" s="204">
        <v>0.29457372309238899</v>
      </c>
      <c r="D130" s="204" t="s">
        <v>709</v>
      </c>
    </row>
    <row r="131" spans="1:4" ht="27.75" customHeight="1" x14ac:dyDescent="0.25">
      <c r="A131" s="7" t="s">
        <v>7078</v>
      </c>
      <c r="B131" s="186" t="s">
        <v>709</v>
      </c>
      <c r="C131" s="204">
        <v>1.0732102223555192E-2</v>
      </c>
      <c r="D131" s="204">
        <v>0.14024119360581266</v>
      </c>
    </row>
    <row r="132" spans="1:4" ht="27.75" customHeight="1" x14ac:dyDescent="0.25">
      <c r="A132" s="7" t="s">
        <v>7079</v>
      </c>
      <c r="B132" s="186" t="s">
        <v>709</v>
      </c>
      <c r="C132" s="204">
        <v>3.5681651807234718</v>
      </c>
      <c r="D132" s="204">
        <v>13.08213466352675</v>
      </c>
    </row>
    <row r="133" spans="1:4" ht="27.75" customHeight="1" x14ac:dyDescent="0.25">
      <c r="A133" s="7" t="s">
        <v>7080</v>
      </c>
      <c r="B133" s="186" t="s">
        <v>709</v>
      </c>
      <c r="C133" s="204">
        <v>15.6567368778082</v>
      </c>
      <c r="D133" s="204" t="s">
        <v>709</v>
      </c>
    </row>
    <row r="134" spans="1:4" ht="27.75" customHeight="1" x14ac:dyDescent="0.25">
      <c r="A134" s="7" t="s">
        <v>7081</v>
      </c>
      <c r="B134" s="186" t="s">
        <v>709</v>
      </c>
      <c r="C134" s="204" t="s">
        <v>709</v>
      </c>
      <c r="D134" s="204" t="s">
        <v>709</v>
      </c>
    </row>
    <row r="135" spans="1:4" ht="27.75" customHeight="1" x14ac:dyDescent="0.25">
      <c r="A135" s="7" t="s">
        <v>7082</v>
      </c>
      <c r="B135" s="186" t="s">
        <v>709</v>
      </c>
      <c r="C135" s="204">
        <v>15.222716659843007</v>
      </c>
      <c r="D135" s="204">
        <v>0.58121976734620784</v>
      </c>
    </row>
    <row r="136" spans="1:4" ht="27.75" customHeight="1" x14ac:dyDescent="0.25">
      <c r="A136" s="7" t="s">
        <v>7083</v>
      </c>
      <c r="B136" s="186" t="s">
        <v>709</v>
      </c>
      <c r="C136" s="204">
        <v>1.6498991302055168</v>
      </c>
      <c r="D136" s="204">
        <v>0.51170298990609009</v>
      </c>
    </row>
    <row r="137" spans="1:4" ht="27.75" customHeight="1" x14ac:dyDescent="0.25">
      <c r="A137" s="7" t="s">
        <v>7084</v>
      </c>
      <c r="B137" s="186" t="s">
        <v>709</v>
      </c>
      <c r="C137" s="204">
        <v>4.2534504971003271</v>
      </c>
      <c r="D137" s="204" t="s">
        <v>709</v>
      </c>
    </row>
    <row r="138" spans="1:4" ht="27.75" customHeight="1" x14ac:dyDescent="0.25">
      <c r="A138" s="7" t="s">
        <v>7085</v>
      </c>
      <c r="B138" s="186" t="s">
        <v>709</v>
      </c>
      <c r="C138" s="204">
        <v>1.0692616243932027</v>
      </c>
      <c r="D138" s="204">
        <v>1.8369297560184101</v>
      </c>
    </row>
    <row r="139" spans="1:4" ht="27.75" customHeight="1" x14ac:dyDescent="0.25">
      <c r="A139" s="7" t="s">
        <v>7086</v>
      </c>
      <c r="B139" s="186" t="s">
        <v>709</v>
      </c>
      <c r="C139" s="204">
        <v>-1.0241670809047254E-2</v>
      </c>
      <c r="D139" s="204">
        <v>8.1525283048098723E-2</v>
      </c>
    </row>
    <row r="140" spans="1:4" ht="27.75" customHeight="1" x14ac:dyDescent="0.25">
      <c r="A140" s="7" t="s">
        <v>7087</v>
      </c>
      <c r="B140" s="186" t="s">
        <v>709</v>
      </c>
      <c r="C140" s="204">
        <v>3.5252302129897259</v>
      </c>
      <c r="D140" s="204">
        <v>0.76030414607070451</v>
      </c>
    </row>
    <row r="141" spans="1:4" ht="27.75" customHeight="1" x14ac:dyDescent="0.25">
      <c r="A141" s="7" t="s">
        <v>7088</v>
      </c>
      <c r="B141" s="186" t="s">
        <v>709</v>
      </c>
      <c r="C141" s="204">
        <v>6.2998676104706067E-2</v>
      </c>
      <c r="D141" s="204">
        <v>2.5993807073394864E-2</v>
      </c>
    </row>
    <row r="142" spans="1:4" ht="27.75" customHeight="1" x14ac:dyDescent="0.25">
      <c r="A142" s="7" t="s">
        <v>7089</v>
      </c>
      <c r="B142" s="186" t="s">
        <v>709</v>
      </c>
      <c r="C142" s="204">
        <v>5.1637170482017804E-6</v>
      </c>
      <c r="D142" s="204" t="s">
        <v>709</v>
      </c>
    </row>
    <row r="143" spans="1:4" ht="27.75" customHeight="1" x14ac:dyDescent="0.25">
      <c r="A143" s="7" t="s">
        <v>7090</v>
      </c>
      <c r="B143" s="186" t="s">
        <v>709</v>
      </c>
      <c r="C143" s="204">
        <v>3.2843846560083172</v>
      </c>
      <c r="D143" s="204">
        <v>2.826341814595209E-3</v>
      </c>
    </row>
    <row r="144" spans="1:4" ht="27.75" customHeight="1" x14ac:dyDescent="0.25">
      <c r="A144" s="7" t="s">
        <v>7091</v>
      </c>
      <c r="B144" s="186" t="s">
        <v>709</v>
      </c>
      <c r="C144" s="204">
        <v>11.797856950414696</v>
      </c>
      <c r="D144" s="204">
        <v>0.25301589394204699</v>
      </c>
    </row>
    <row r="145" spans="1:4" ht="27.75" customHeight="1" x14ac:dyDescent="0.25">
      <c r="A145" s="7" t="s">
        <v>7092</v>
      </c>
      <c r="B145" s="186" t="s">
        <v>709</v>
      </c>
      <c r="C145" s="204">
        <v>23.844084024649757</v>
      </c>
      <c r="D145" s="204">
        <v>3.7295342670222715</v>
      </c>
    </row>
    <row r="146" spans="1:4" ht="27.75" customHeight="1" x14ac:dyDescent="0.25">
      <c r="A146" s="7" t="s">
        <v>7093</v>
      </c>
      <c r="B146" s="186" t="s">
        <v>709</v>
      </c>
      <c r="C146" s="204">
        <v>12.02715597989738</v>
      </c>
      <c r="D146" s="204">
        <v>18.673550452838374</v>
      </c>
    </row>
    <row r="147" spans="1:4" ht="27.75" customHeight="1" x14ac:dyDescent="0.25">
      <c r="A147" s="7" t="s">
        <v>7094</v>
      </c>
      <c r="B147" s="186" t="s">
        <v>709</v>
      </c>
      <c r="C147" s="204">
        <v>50.267901766074786</v>
      </c>
      <c r="D147" s="204">
        <v>2.4367647799732497</v>
      </c>
    </row>
    <row r="148" spans="1:4" ht="27.75" customHeight="1" x14ac:dyDescent="0.25">
      <c r="A148" s="7" t="s">
        <v>7095</v>
      </c>
      <c r="B148" s="186" t="s">
        <v>709</v>
      </c>
      <c r="C148" s="204">
        <v>6.1105897642347422</v>
      </c>
      <c r="D148" s="204">
        <v>11.439119526793498</v>
      </c>
    </row>
    <row r="149" spans="1:4" ht="27.75" customHeight="1" x14ac:dyDescent="0.25">
      <c r="A149" s="7" t="s">
        <v>7096</v>
      </c>
      <c r="B149" s="186" t="s">
        <v>709</v>
      </c>
      <c r="C149" s="204">
        <v>1.6647150498571028</v>
      </c>
      <c r="D149" s="204">
        <v>-2.4447916026685619E-2</v>
      </c>
    </row>
    <row r="150" spans="1:4" ht="27.75" customHeight="1" x14ac:dyDescent="0.25">
      <c r="A150" s="7" t="s">
        <v>7097</v>
      </c>
      <c r="B150" s="186" t="s">
        <v>709</v>
      </c>
      <c r="C150" s="204">
        <v>25.718940112839892</v>
      </c>
      <c r="D150" s="204">
        <v>10.634072568966477</v>
      </c>
    </row>
    <row r="151" spans="1:4" ht="27.75" customHeight="1" x14ac:dyDescent="0.25">
      <c r="A151" s="7" t="s">
        <v>7098</v>
      </c>
      <c r="B151" s="186" t="s">
        <v>709</v>
      </c>
      <c r="C151" s="204">
        <v>61.008160738441596</v>
      </c>
      <c r="D151" s="204">
        <v>1.7957052872750106</v>
      </c>
    </row>
    <row r="152" spans="1:4" ht="27.75" customHeight="1" x14ac:dyDescent="0.25">
      <c r="A152" s="7" t="s">
        <v>7099</v>
      </c>
      <c r="B152" s="186" t="s">
        <v>709</v>
      </c>
      <c r="C152" s="204">
        <v>6.3874342546305218</v>
      </c>
      <c r="D152" s="204">
        <v>5.95613928180126</v>
      </c>
    </row>
    <row r="153" spans="1:4" ht="27.75" customHeight="1" x14ac:dyDescent="0.25">
      <c r="A153" s="7" t="s">
        <v>7100</v>
      </c>
      <c r="B153" s="186" t="s">
        <v>709</v>
      </c>
      <c r="C153" s="204">
        <v>9.0406126257355404E-2</v>
      </c>
      <c r="D153" s="204">
        <v>2.0425419059414875</v>
      </c>
    </row>
    <row r="154" spans="1:4" ht="27.75" customHeight="1" x14ac:dyDescent="0.25">
      <c r="A154" s="7" t="s">
        <v>7101</v>
      </c>
      <c r="B154" s="186" t="s">
        <v>709</v>
      </c>
      <c r="C154" s="204">
        <v>2.8980837762544787</v>
      </c>
      <c r="D154" s="204">
        <v>8.3356119971691747E-2</v>
      </c>
    </row>
    <row r="155" spans="1:4" ht="27.75" customHeight="1" x14ac:dyDescent="0.25">
      <c r="A155" s="7" t="s">
        <v>7102</v>
      </c>
      <c r="B155" s="186" t="s">
        <v>709</v>
      </c>
      <c r="C155" s="204">
        <v>22.873947002917063</v>
      </c>
      <c r="D155" s="204">
        <v>1.7257168260825426</v>
      </c>
    </row>
    <row r="156" spans="1:4" ht="27.75" customHeight="1" x14ac:dyDescent="0.25">
      <c r="A156" s="7" t="s">
        <v>7103</v>
      </c>
      <c r="B156" s="186" t="s">
        <v>709</v>
      </c>
      <c r="C156" s="204">
        <v>0.71645914693179702</v>
      </c>
      <c r="D156" s="204">
        <v>5.9041411940157849</v>
      </c>
    </row>
    <row r="157" spans="1:4" ht="27.75" customHeight="1" x14ac:dyDescent="0.25">
      <c r="A157" s="7" t="s">
        <v>7104</v>
      </c>
      <c r="B157" s="186" t="s">
        <v>709</v>
      </c>
      <c r="C157" s="204">
        <v>2.8721630819286341</v>
      </c>
      <c r="D157" s="204">
        <v>2.4016160202745147</v>
      </c>
    </row>
    <row r="158" spans="1:4" ht="27.75" customHeight="1" x14ac:dyDescent="0.25">
      <c r="A158" s="7" t="s">
        <v>7105</v>
      </c>
      <c r="B158" s="186" t="s">
        <v>709</v>
      </c>
      <c r="C158" s="204">
        <v>1.5573795663221255</v>
      </c>
      <c r="D158" s="204">
        <v>5.9102109335137181</v>
      </c>
    </row>
    <row r="159" spans="1:4" ht="27.75" customHeight="1" x14ac:dyDescent="0.25">
      <c r="A159" s="7" t="s">
        <v>7106</v>
      </c>
      <c r="B159" s="186" t="s">
        <v>709</v>
      </c>
      <c r="C159" s="204">
        <v>1.8835690669854313</v>
      </c>
      <c r="D159" s="204">
        <v>5.9214284572542946</v>
      </c>
    </row>
    <row r="160" spans="1:4" ht="27.75" customHeight="1" x14ac:dyDescent="0.25">
      <c r="A160" s="7" t="s">
        <v>7107</v>
      </c>
      <c r="B160" s="186" t="s">
        <v>709</v>
      </c>
      <c r="C160" s="204">
        <v>8.4595261084789097</v>
      </c>
      <c r="D160" s="204">
        <v>10.972343659894049</v>
      </c>
    </row>
    <row r="161" spans="1:4" ht="27.75" customHeight="1" x14ac:dyDescent="0.25">
      <c r="A161" s="7" t="s">
        <v>7108</v>
      </c>
      <c r="B161" s="186" t="s">
        <v>709</v>
      </c>
      <c r="C161" s="204">
        <v>4.9611617984224257</v>
      </c>
      <c r="D161" s="204">
        <v>0.29157857460810571</v>
      </c>
    </row>
    <row r="162" spans="1:4" ht="27.75" customHeight="1" x14ac:dyDescent="0.25">
      <c r="A162" s="7" t="s">
        <v>7109</v>
      </c>
      <c r="B162" s="186" t="s">
        <v>709</v>
      </c>
      <c r="C162" s="204">
        <v>4.0888391646828879</v>
      </c>
      <c r="D162" s="204">
        <v>2.30498678068528</v>
      </c>
    </row>
    <row r="163" spans="1:4" ht="27.75" customHeight="1" x14ac:dyDescent="0.25">
      <c r="A163" s="7" t="s">
        <v>7110</v>
      </c>
      <c r="B163" s="186" t="s">
        <v>709</v>
      </c>
      <c r="C163" s="204">
        <v>16.350543973303999</v>
      </c>
      <c r="D163" s="204">
        <v>0.11691442600602012</v>
      </c>
    </row>
    <row r="164" spans="1:4" ht="27.75" customHeight="1" x14ac:dyDescent="0.25">
      <c r="A164" s="7" t="s">
        <v>7111</v>
      </c>
      <c r="B164" s="186" t="s">
        <v>709</v>
      </c>
      <c r="C164" s="204">
        <v>15.006314697820143</v>
      </c>
      <c r="D164" s="204">
        <v>0.33443437190198955</v>
      </c>
    </row>
    <row r="165" spans="1:4" ht="27.75" customHeight="1" x14ac:dyDescent="0.25">
      <c r="A165" s="7" t="s">
        <v>7112</v>
      </c>
      <c r="B165" s="186" t="s">
        <v>709</v>
      </c>
      <c r="C165" s="204">
        <v>7.9563967124706014</v>
      </c>
      <c r="D165" s="204">
        <v>0.18774415607502606</v>
      </c>
    </row>
    <row r="166" spans="1:4" ht="27.75" customHeight="1" x14ac:dyDescent="0.25">
      <c r="A166" s="7" t="s">
        <v>7113</v>
      </c>
      <c r="B166" s="186" t="s">
        <v>709</v>
      </c>
      <c r="C166" s="204">
        <v>4.4972167576351456</v>
      </c>
      <c r="D166" s="204">
        <v>0.2863018555444819</v>
      </c>
    </row>
    <row r="167" spans="1:4" ht="27.75" customHeight="1" x14ac:dyDescent="0.25">
      <c r="A167" s="7" t="s">
        <v>7114</v>
      </c>
      <c r="B167" s="186" t="s">
        <v>709</v>
      </c>
      <c r="C167" s="204">
        <v>4.712360056137082</v>
      </c>
      <c r="D167" s="204">
        <v>0.10640340866566936</v>
      </c>
    </row>
    <row r="168" spans="1:4" ht="27.75" customHeight="1" x14ac:dyDescent="0.25">
      <c r="A168" s="7" t="s">
        <v>7115</v>
      </c>
      <c r="B168" s="186" t="s">
        <v>709</v>
      </c>
      <c r="C168" s="204">
        <v>4.9530431157747303</v>
      </c>
      <c r="D168" s="204">
        <v>6.2328409330673304</v>
      </c>
    </row>
    <row r="169" spans="1:4" ht="27.75" customHeight="1" x14ac:dyDescent="0.25">
      <c r="A169" s="7" t="s">
        <v>7116</v>
      </c>
      <c r="B169" s="186" t="s">
        <v>709</v>
      </c>
      <c r="C169" s="204">
        <v>0.89033432145043145</v>
      </c>
      <c r="D169" s="204">
        <v>0.50666986392440116</v>
      </c>
    </row>
    <row r="170" spans="1:4" ht="27.75" customHeight="1" x14ac:dyDescent="0.25">
      <c r="A170" s="7" t="s">
        <v>7117</v>
      </c>
      <c r="B170" s="186" t="s">
        <v>709</v>
      </c>
      <c r="C170" s="204">
        <v>18.465210999123236</v>
      </c>
      <c r="D170" s="204">
        <v>3.1588972881688369</v>
      </c>
    </row>
    <row r="171" spans="1:4" ht="27.75" customHeight="1" x14ac:dyDescent="0.25">
      <c r="A171" s="7" t="s">
        <v>7118</v>
      </c>
      <c r="B171" s="186" t="s">
        <v>709</v>
      </c>
      <c r="C171" s="204">
        <v>2.6536493490364914</v>
      </c>
      <c r="D171" s="204">
        <v>3.6171718631422869</v>
      </c>
    </row>
    <row r="172" spans="1:4" ht="27.75" customHeight="1" x14ac:dyDescent="0.25">
      <c r="A172" s="7" t="s">
        <v>7119</v>
      </c>
      <c r="B172" s="186" t="s">
        <v>709</v>
      </c>
      <c r="C172" s="204">
        <v>0.7164122148563612</v>
      </c>
      <c r="D172" s="204">
        <v>5.9039201955860152</v>
      </c>
    </row>
    <row r="173" spans="1:4" ht="27.75" customHeight="1" x14ac:dyDescent="0.25">
      <c r="A173" s="7" t="s">
        <v>7120</v>
      </c>
      <c r="B173" s="186" t="s">
        <v>709</v>
      </c>
      <c r="C173" s="204">
        <v>36.980455833935984</v>
      </c>
      <c r="D173" s="204">
        <v>3.8485511051086405</v>
      </c>
    </row>
    <row r="174" spans="1:4" ht="27.75" customHeight="1" x14ac:dyDescent="0.25">
      <c r="A174" s="7" t="s">
        <v>7121</v>
      </c>
      <c r="B174" s="186" t="s">
        <v>709</v>
      </c>
      <c r="C174" s="204">
        <v>9.3680657471782514</v>
      </c>
      <c r="D174" s="204">
        <v>0.22183111956847051</v>
      </c>
    </row>
    <row r="175" spans="1:4" ht="27.75" customHeight="1" x14ac:dyDescent="0.25">
      <c r="A175" s="7" t="s">
        <v>7122</v>
      </c>
      <c r="B175" s="186" t="s">
        <v>709</v>
      </c>
      <c r="C175" s="204">
        <v>22.57271668900766</v>
      </c>
      <c r="D175" s="204">
        <v>0.1228046014405548</v>
      </c>
    </row>
    <row r="176" spans="1:4" ht="27.75" customHeight="1" x14ac:dyDescent="0.25">
      <c r="A176" s="7" t="s">
        <v>7123</v>
      </c>
      <c r="B176" s="186" t="s">
        <v>709</v>
      </c>
      <c r="C176" s="204">
        <v>2.9723570337418939</v>
      </c>
      <c r="D176" s="204">
        <v>0.13438934831952717</v>
      </c>
    </row>
    <row r="177" spans="1:4" ht="27.75" customHeight="1" x14ac:dyDescent="0.25">
      <c r="A177" s="7" t="s">
        <v>7124</v>
      </c>
      <c r="B177" s="186" t="s">
        <v>709</v>
      </c>
      <c r="C177" s="204">
        <v>0.83830113578771981</v>
      </c>
      <c r="D177" s="204">
        <v>0.50671206344051012</v>
      </c>
    </row>
    <row r="178" spans="1:4" ht="27.75" customHeight="1" x14ac:dyDescent="0.25">
      <c r="A178" s="7" t="s">
        <v>7125</v>
      </c>
      <c r="B178" s="186" t="s">
        <v>709</v>
      </c>
      <c r="C178" s="204">
        <v>4.0373729355038392</v>
      </c>
      <c r="D178" s="204">
        <v>0.77233044309620447</v>
      </c>
    </row>
    <row r="179" spans="1:4" ht="27.75" customHeight="1" x14ac:dyDescent="0.25">
      <c r="A179" s="7" t="s">
        <v>7126</v>
      </c>
      <c r="B179" s="186" t="s">
        <v>709</v>
      </c>
      <c r="C179" s="204">
        <v>5.1525021507401016E-6</v>
      </c>
      <c r="D179" s="204" t="s">
        <v>709</v>
      </c>
    </row>
    <row r="180" spans="1:4" ht="27.75" customHeight="1" x14ac:dyDescent="0.25">
      <c r="A180" s="7" t="s">
        <v>7127</v>
      </c>
      <c r="B180" s="186" t="s">
        <v>709</v>
      </c>
      <c r="C180" s="204">
        <v>14.409839594473858</v>
      </c>
      <c r="D180" s="204">
        <v>3.5708917925738772</v>
      </c>
    </row>
    <row r="181" spans="1:4" ht="27.75" customHeight="1" x14ac:dyDescent="0.25">
      <c r="A181" s="7" t="s">
        <v>7128</v>
      </c>
      <c r="B181" s="186" t="s">
        <v>709</v>
      </c>
      <c r="C181" s="204">
        <v>14.996065045632305</v>
      </c>
      <c r="D181" s="204">
        <v>3.4669279703780846</v>
      </c>
    </row>
    <row r="182" spans="1:4" ht="27.75" customHeight="1" x14ac:dyDescent="0.25">
      <c r="A182" s="7" t="s">
        <v>7129</v>
      </c>
      <c r="B182" s="186" t="s">
        <v>709</v>
      </c>
      <c r="C182" s="204">
        <v>72.264209264246958</v>
      </c>
      <c r="D182" s="204">
        <v>2.5977423426839357</v>
      </c>
    </row>
    <row r="183" spans="1:4" ht="27.75" customHeight="1" x14ac:dyDescent="0.25">
      <c r="A183" s="7" t="s">
        <v>7130</v>
      </c>
      <c r="B183" s="186" t="s">
        <v>709</v>
      </c>
      <c r="C183" s="204">
        <v>2.5751850914828807</v>
      </c>
      <c r="D183" s="204">
        <v>3.4980574299891041</v>
      </c>
    </row>
    <row r="184" spans="1:4" ht="27.75" customHeight="1" x14ac:dyDescent="0.25">
      <c r="A184" s="7" t="s">
        <v>7131</v>
      </c>
      <c r="B184" s="186" t="s">
        <v>709</v>
      </c>
      <c r="C184" s="204">
        <v>1.8454854778026297</v>
      </c>
      <c r="D184" s="204">
        <v>4.9091922503439216</v>
      </c>
    </row>
    <row r="185" spans="1:4" ht="27.75" customHeight="1" x14ac:dyDescent="0.25">
      <c r="A185" s="7" t="s">
        <v>7132</v>
      </c>
      <c r="B185" s="186" t="s">
        <v>709</v>
      </c>
      <c r="C185" s="204">
        <v>-0.37149098709800882</v>
      </c>
      <c r="D185" s="204">
        <v>-5.9823675793912005E-2</v>
      </c>
    </row>
    <row r="186" spans="1:4" ht="27.75" customHeight="1" x14ac:dyDescent="0.25">
      <c r="A186" s="7" t="s">
        <v>7133</v>
      </c>
      <c r="B186" s="186" t="s">
        <v>709</v>
      </c>
      <c r="C186" s="204">
        <v>17.41661858259825</v>
      </c>
      <c r="D186" s="204">
        <v>3.1164246847326607</v>
      </c>
    </row>
    <row r="187" spans="1:4" ht="27.75" customHeight="1" x14ac:dyDescent="0.25">
      <c r="A187" s="7" t="s">
        <v>7134</v>
      </c>
      <c r="B187" s="186" t="s">
        <v>709</v>
      </c>
      <c r="C187" s="204">
        <v>8.2855407189704682</v>
      </c>
      <c r="D187" s="204">
        <v>9.7201367767931242</v>
      </c>
    </row>
    <row r="188" spans="1:4" ht="27.75" customHeight="1" x14ac:dyDescent="0.25">
      <c r="A188" s="7" t="s">
        <v>7135</v>
      </c>
      <c r="B188" s="186" t="s">
        <v>709</v>
      </c>
      <c r="C188" s="204">
        <v>11.155676166447163</v>
      </c>
      <c r="D188" s="204">
        <v>13.507000204836753</v>
      </c>
    </row>
    <row r="189" spans="1:4" ht="27.75" customHeight="1" x14ac:dyDescent="0.25">
      <c r="A189" s="7" t="s">
        <v>7136</v>
      </c>
      <c r="B189" s="186" t="s">
        <v>709</v>
      </c>
      <c r="C189" s="204">
        <v>10.178123880924394</v>
      </c>
      <c r="D189" s="204">
        <v>10.980920058052275</v>
      </c>
    </row>
    <row r="190" spans="1:4" ht="27.75" customHeight="1" x14ac:dyDescent="0.25">
      <c r="A190" s="7" t="s">
        <v>7137</v>
      </c>
      <c r="B190" s="186" t="s">
        <v>709</v>
      </c>
      <c r="C190" s="204">
        <v>47.561423749463955</v>
      </c>
      <c r="D190" s="204">
        <v>2.4035124406804043</v>
      </c>
    </row>
    <row r="191" spans="1:4" ht="27.75" customHeight="1" x14ac:dyDescent="0.25">
      <c r="A191" s="7" t="s">
        <v>7138</v>
      </c>
      <c r="B191" s="186" t="s">
        <v>709</v>
      </c>
      <c r="C191" s="204">
        <v>5.0270919856239349</v>
      </c>
      <c r="D191" s="204">
        <v>3.9159675102716278</v>
      </c>
    </row>
    <row r="192" spans="1:4" ht="27.75" customHeight="1" x14ac:dyDescent="0.25">
      <c r="A192" s="7" t="s">
        <v>7139</v>
      </c>
      <c r="B192" s="186" t="s">
        <v>709</v>
      </c>
      <c r="C192" s="204">
        <v>63.331892056270959</v>
      </c>
      <c r="D192" s="204">
        <v>1.7482917699661618</v>
      </c>
    </row>
    <row r="193" spans="1:4" ht="27.75" customHeight="1" x14ac:dyDescent="0.25">
      <c r="A193" s="7" t="s">
        <v>7140</v>
      </c>
      <c r="B193" s="186" t="s">
        <v>709</v>
      </c>
      <c r="C193" s="204">
        <v>65.821969811136483</v>
      </c>
      <c r="D193" s="204">
        <v>1.7571326079148588</v>
      </c>
    </row>
    <row r="194" spans="1:4" ht="27.75" customHeight="1" x14ac:dyDescent="0.25">
      <c r="A194" s="7" t="s">
        <v>7141</v>
      </c>
      <c r="B194" s="186" t="s">
        <v>709</v>
      </c>
      <c r="C194" s="204">
        <v>0.56769537120441627</v>
      </c>
      <c r="D194" s="204">
        <v>9.2780996382223684</v>
      </c>
    </row>
    <row r="195" spans="1:4" ht="27.75" customHeight="1" x14ac:dyDescent="0.25">
      <c r="A195" s="7" t="s">
        <v>7142</v>
      </c>
      <c r="B195" s="186" t="s">
        <v>709</v>
      </c>
      <c r="C195" s="204">
        <v>0.19737354570135729</v>
      </c>
      <c r="D195" s="204">
        <v>2.0433462510386855</v>
      </c>
    </row>
    <row r="196" spans="1:4" ht="27.75" customHeight="1" x14ac:dyDescent="0.25">
      <c r="A196" s="7" t="s">
        <v>7143</v>
      </c>
      <c r="B196" s="186" t="s">
        <v>709</v>
      </c>
      <c r="C196" s="204">
        <v>18.039459545134466</v>
      </c>
      <c r="D196" s="204">
        <v>4.1403912002767038</v>
      </c>
    </row>
    <row r="197" spans="1:4" ht="27.75" customHeight="1" x14ac:dyDescent="0.25">
      <c r="A197" s="7" t="s">
        <v>7144</v>
      </c>
      <c r="B197" s="186" t="s">
        <v>709</v>
      </c>
      <c r="C197" s="204">
        <v>23.623015135959953</v>
      </c>
      <c r="D197" s="204">
        <v>1.2573848911547836</v>
      </c>
    </row>
    <row r="198" spans="1:4" ht="27.75" customHeight="1" x14ac:dyDescent="0.25">
      <c r="A198" s="7" t="s">
        <v>7145</v>
      </c>
      <c r="B198" s="186" t="s">
        <v>709</v>
      </c>
      <c r="C198" s="204">
        <v>9.5882258691621676</v>
      </c>
      <c r="D198" s="204">
        <v>0.18416783882964591</v>
      </c>
    </row>
    <row r="199" spans="1:4" ht="27.75" customHeight="1" x14ac:dyDescent="0.25">
      <c r="A199" s="7" t="s">
        <v>7146</v>
      </c>
      <c r="B199" s="186" t="s">
        <v>709</v>
      </c>
      <c r="C199" s="204">
        <v>14.044642516760602</v>
      </c>
      <c r="D199" s="204">
        <v>1.2306222579998478</v>
      </c>
    </row>
    <row r="200" spans="1:4" ht="27.75" customHeight="1" x14ac:dyDescent="0.25">
      <c r="A200" s="7" t="s">
        <v>7147</v>
      </c>
      <c r="B200" s="186" t="s">
        <v>709</v>
      </c>
      <c r="C200" s="204">
        <v>9.0340325883851005E-2</v>
      </c>
      <c r="D200" s="204">
        <v>2.040419604174601</v>
      </c>
    </row>
    <row r="201" spans="1:4" ht="27.75" customHeight="1" x14ac:dyDescent="0.25">
      <c r="A201" s="7" t="s">
        <v>7148</v>
      </c>
      <c r="B201" s="186" t="s">
        <v>709</v>
      </c>
      <c r="C201" s="204">
        <v>5.2780046775983855</v>
      </c>
      <c r="D201" s="204">
        <v>18.641807930048497</v>
      </c>
    </row>
    <row r="202" spans="1:4" ht="27.75" customHeight="1" x14ac:dyDescent="0.25">
      <c r="A202" s="7" t="s">
        <v>7149</v>
      </c>
      <c r="B202" s="186" t="s">
        <v>709</v>
      </c>
      <c r="C202" s="204">
        <v>1.0410986044027608</v>
      </c>
      <c r="D202" s="204">
        <v>3.8768999873608245</v>
      </c>
    </row>
    <row r="203" spans="1:4" ht="27.75" customHeight="1" x14ac:dyDescent="0.25">
      <c r="A203" s="7" t="s">
        <v>7150</v>
      </c>
      <c r="B203" s="186" t="s">
        <v>709</v>
      </c>
      <c r="C203" s="204">
        <v>1.2679345099251274</v>
      </c>
      <c r="D203" s="204">
        <v>3.8868161624117055</v>
      </c>
    </row>
    <row r="204" spans="1:4" ht="27.75" customHeight="1" x14ac:dyDescent="0.25">
      <c r="A204" s="7" t="s">
        <v>7151</v>
      </c>
      <c r="B204" s="186" t="s">
        <v>709</v>
      </c>
      <c r="C204" s="204">
        <v>1.8751933940907539</v>
      </c>
      <c r="D204" s="204">
        <v>9.4629684176486268</v>
      </c>
    </row>
    <row r="205" spans="1:4" ht="27.75" customHeight="1" x14ac:dyDescent="0.25">
      <c r="A205" s="7" t="s">
        <v>7152</v>
      </c>
      <c r="B205" s="186" t="s">
        <v>709</v>
      </c>
      <c r="C205" s="204">
        <v>9.5452470132101084</v>
      </c>
      <c r="D205" s="204">
        <v>0.52864019229400661</v>
      </c>
    </row>
    <row r="206" spans="1:4" ht="27.75" customHeight="1" x14ac:dyDescent="0.25">
      <c r="A206" s="7" t="s">
        <v>7153</v>
      </c>
      <c r="B206" s="186" t="s">
        <v>709</v>
      </c>
      <c r="C206" s="204">
        <v>15.970803350732174</v>
      </c>
      <c r="D206" s="204">
        <v>0.11371812651771121</v>
      </c>
    </row>
    <row r="207" spans="1:4" ht="27.75" customHeight="1" x14ac:dyDescent="0.25">
      <c r="A207" s="7" t="s">
        <v>7154</v>
      </c>
      <c r="B207" s="186" t="s">
        <v>709</v>
      </c>
      <c r="C207" s="204">
        <v>0.81642793347937614</v>
      </c>
      <c r="D207" s="204">
        <v>0.50859393595547697</v>
      </c>
    </row>
    <row r="208" spans="1:4" ht="27.75" customHeight="1" x14ac:dyDescent="0.25">
      <c r="A208" s="7" t="s">
        <v>7155</v>
      </c>
      <c r="B208" s="186" t="s">
        <v>709</v>
      </c>
      <c r="C208" s="204">
        <v>6.3455430998757514</v>
      </c>
      <c r="D208" s="204">
        <v>18.510758457526347</v>
      </c>
    </row>
    <row r="209" spans="1:4" ht="27.75" customHeight="1" x14ac:dyDescent="0.25">
      <c r="A209" s="7" t="s">
        <v>7156</v>
      </c>
      <c r="B209" s="186" t="s">
        <v>709</v>
      </c>
      <c r="C209" s="204">
        <v>32.619752731493044</v>
      </c>
      <c r="D209" s="204">
        <v>1.2707798061459639</v>
      </c>
    </row>
    <row r="210" spans="1:4" ht="27.75" customHeight="1" x14ac:dyDescent="0.25">
      <c r="A210" s="7" t="s">
        <v>7157</v>
      </c>
      <c r="B210" s="186" t="s">
        <v>709</v>
      </c>
      <c r="C210" s="204">
        <v>7.6019648916109519</v>
      </c>
      <c r="D210" s="204">
        <v>6.3334682257785291</v>
      </c>
    </row>
    <row r="211" spans="1:4" ht="27.75" customHeight="1" x14ac:dyDescent="0.25">
      <c r="A211" s="7" t="s">
        <v>7158</v>
      </c>
      <c r="B211" s="186" t="s">
        <v>709</v>
      </c>
      <c r="C211" s="204">
        <v>2.2868777973511101</v>
      </c>
      <c r="D211" s="204">
        <v>2.2632082309216606</v>
      </c>
    </row>
    <row r="212" spans="1:4" ht="27.75" customHeight="1" x14ac:dyDescent="0.25">
      <c r="A212" s="7" t="s">
        <v>7159</v>
      </c>
      <c r="B212" s="186" t="s">
        <v>709</v>
      </c>
      <c r="C212" s="204">
        <v>1.8423540818179194</v>
      </c>
      <c r="D212" s="204">
        <v>6.1662251383189943</v>
      </c>
    </row>
    <row r="213" spans="1:4" ht="27.75" customHeight="1" x14ac:dyDescent="0.25">
      <c r="A213" s="7" t="s">
        <v>7160</v>
      </c>
      <c r="B213" s="186" t="s">
        <v>709</v>
      </c>
      <c r="C213" s="204">
        <v>4.4644818996147348</v>
      </c>
      <c r="D213" s="204">
        <v>0.2833729950416109</v>
      </c>
    </row>
    <row r="214" spans="1:4" ht="27.75" customHeight="1" x14ac:dyDescent="0.25">
      <c r="A214" s="7" t="s">
        <v>7161</v>
      </c>
      <c r="B214" s="186" t="s">
        <v>709</v>
      </c>
      <c r="C214" s="204">
        <v>2.2645603216666421E-2</v>
      </c>
      <c r="D214" s="204">
        <v>0.53954904619221478</v>
      </c>
    </row>
    <row r="215" spans="1:4" ht="27.75" customHeight="1" x14ac:dyDescent="0.25">
      <c r="A215" s="7" t="s">
        <v>7162</v>
      </c>
      <c r="B215" s="186" t="s">
        <v>709</v>
      </c>
      <c r="C215" s="204">
        <v>4.7127140620668495</v>
      </c>
      <c r="D215" s="204">
        <v>0.10641891853696073</v>
      </c>
    </row>
    <row r="216" spans="1:4" ht="27.75" customHeight="1" x14ac:dyDescent="0.25">
      <c r="A216" s="7" t="s">
        <v>7163</v>
      </c>
      <c r="B216" s="186" t="s">
        <v>709</v>
      </c>
      <c r="C216" s="204">
        <v>5.5162746896695873</v>
      </c>
      <c r="D216" s="204">
        <v>2.0731281788527141</v>
      </c>
    </row>
    <row r="217" spans="1:4" ht="27.75" customHeight="1" x14ac:dyDescent="0.25">
      <c r="A217" s="7" t="s">
        <v>7164</v>
      </c>
      <c r="B217" s="186" t="s">
        <v>709</v>
      </c>
      <c r="C217" s="204">
        <v>-5.0066451196035562</v>
      </c>
      <c r="D217" s="204">
        <v>0.75342302309064335</v>
      </c>
    </row>
    <row r="218" spans="1:4" ht="27.75" customHeight="1" x14ac:dyDescent="0.25">
      <c r="A218" s="7" t="s">
        <v>7165</v>
      </c>
      <c r="B218" s="186" t="s">
        <v>709</v>
      </c>
      <c r="C218" s="204">
        <v>0.18599258027587134</v>
      </c>
      <c r="D218" s="204">
        <v>3.8505027603986766</v>
      </c>
    </row>
    <row r="219" spans="1:4" ht="27.75" customHeight="1" x14ac:dyDescent="0.25">
      <c r="A219" s="7" t="s">
        <v>7166</v>
      </c>
      <c r="B219" s="186" t="s">
        <v>709</v>
      </c>
      <c r="C219" s="204">
        <v>-0.66479027426022386</v>
      </c>
      <c r="D219" s="204" t="s">
        <v>709</v>
      </c>
    </row>
    <row r="220" spans="1:4" ht="27.75" customHeight="1" x14ac:dyDescent="0.25">
      <c r="A220" s="7" t="s">
        <v>7167</v>
      </c>
      <c r="B220" s="186" t="s">
        <v>709</v>
      </c>
      <c r="C220" s="204">
        <v>4.7119994466740973</v>
      </c>
      <c r="D220" s="204">
        <v>0.10639801281518507</v>
      </c>
    </row>
    <row r="221" spans="1:4" ht="27.75" customHeight="1" x14ac:dyDescent="0.25">
      <c r="A221" s="7" t="s">
        <v>7168</v>
      </c>
      <c r="B221" s="186" t="s">
        <v>709</v>
      </c>
      <c r="C221" s="204">
        <v>14.962812347559703</v>
      </c>
      <c r="D221" s="204">
        <v>0.3572736368908358</v>
      </c>
    </row>
    <row r="222" spans="1:4" ht="27.75" customHeight="1" x14ac:dyDescent="0.25">
      <c r="A222" s="7" t="s">
        <v>7169</v>
      </c>
      <c r="B222" s="186" t="s">
        <v>709</v>
      </c>
      <c r="C222" s="204">
        <v>7.7010979142345048</v>
      </c>
      <c r="D222" s="204">
        <v>0.52541057748897058</v>
      </c>
    </row>
    <row r="223" spans="1:4" ht="27.75" customHeight="1" x14ac:dyDescent="0.25">
      <c r="A223" s="7" t="s">
        <v>7170</v>
      </c>
      <c r="B223" s="186" t="s">
        <v>709</v>
      </c>
      <c r="C223" s="204">
        <v>3.4690247069189648</v>
      </c>
      <c r="D223" s="204">
        <v>0.76198890822470466</v>
      </c>
    </row>
    <row r="224" spans="1:4" ht="27.75" customHeight="1" x14ac:dyDescent="0.25">
      <c r="A224" s="7" t="s">
        <v>7171</v>
      </c>
      <c r="B224" s="186" t="s">
        <v>709</v>
      </c>
      <c r="C224" s="204">
        <v>1.0122649336362872</v>
      </c>
      <c r="D224" s="204">
        <v>10.560581149489462</v>
      </c>
    </row>
    <row r="225" spans="1:4" ht="27.75" customHeight="1" x14ac:dyDescent="0.25">
      <c r="A225" s="7" t="s">
        <v>7172</v>
      </c>
      <c r="B225" s="186" t="s">
        <v>709</v>
      </c>
      <c r="C225" s="204">
        <v>5.7270007807045094</v>
      </c>
      <c r="D225" s="204">
        <v>3.94012174426646</v>
      </c>
    </row>
    <row r="226" spans="1:4" ht="27.75" customHeight="1" x14ac:dyDescent="0.25">
      <c r="A226" s="7" t="s">
        <v>7173</v>
      </c>
      <c r="B226" s="186" t="s">
        <v>709</v>
      </c>
      <c r="C226" s="204">
        <v>6.0166368667205239</v>
      </c>
      <c r="D226" s="204">
        <v>21.413402518388878</v>
      </c>
    </row>
    <row r="227" spans="1:4" ht="27.75" customHeight="1" x14ac:dyDescent="0.25">
      <c r="A227" s="7" t="s">
        <v>7174</v>
      </c>
      <c r="B227" s="186" t="s">
        <v>709</v>
      </c>
      <c r="C227" s="204">
        <v>5.8853152440483774</v>
      </c>
      <c r="D227" s="204">
        <v>21.427269854038251</v>
      </c>
    </row>
    <row r="228" spans="1:4" ht="27.75" customHeight="1" x14ac:dyDescent="0.25">
      <c r="A228" s="7" t="s">
        <v>7175</v>
      </c>
      <c r="B228" s="186" t="s">
        <v>709</v>
      </c>
      <c r="C228" s="204">
        <v>-0.37157734346750321</v>
      </c>
      <c r="D228" s="204">
        <v>-5.9852545246143779E-2</v>
      </c>
    </row>
    <row r="229" spans="1:4" ht="27.75" customHeight="1" x14ac:dyDescent="0.25">
      <c r="A229" s="7" t="s">
        <v>7176</v>
      </c>
      <c r="B229" s="186" t="s">
        <v>709</v>
      </c>
      <c r="C229" s="204">
        <v>2.2707098344410892</v>
      </c>
      <c r="D229" s="204">
        <v>2.2469016670228066</v>
      </c>
    </row>
    <row r="230" spans="1:4" ht="27.75" customHeight="1" x14ac:dyDescent="0.25">
      <c r="A230" s="7" t="s">
        <v>7177</v>
      </c>
      <c r="B230" s="186" t="s">
        <v>709</v>
      </c>
      <c r="C230" s="204">
        <v>61.288482599662849</v>
      </c>
      <c r="D230" s="204">
        <v>1.2431685025761199</v>
      </c>
    </row>
    <row r="231" spans="1:4" ht="27.75" customHeight="1" x14ac:dyDescent="0.25">
      <c r="A231" s="7" t="s">
        <v>7178</v>
      </c>
      <c r="B231" s="186" t="s">
        <v>709</v>
      </c>
      <c r="C231" s="204">
        <v>33.270617530822058</v>
      </c>
      <c r="D231" s="204">
        <v>1.2710485549682491</v>
      </c>
    </row>
    <row r="232" spans="1:4" ht="27.75" customHeight="1" x14ac:dyDescent="0.25">
      <c r="A232" s="7" t="s">
        <v>7179</v>
      </c>
      <c r="B232" s="186" t="s">
        <v>709</v>
      </c>
      <c r="C232" s="204">
        <v>8.8210671226244521</v>
      </c>
      <c r="D232" s="204">
        <v>5.9959749465092562</v>
      </c>
    </row>
    <row r="233" spans="1:4" ht="27.75" customHeight="1" x14ac:dyDescent="0.25">
      <c r="A233" s="7" t="s">
        <v>7180</v>
      </c>
      <c r="B233" s="186" t="s">
        <v>709</v>
      </c>
      <c r="C233" s="204">
        <v>24.713111447144492</v>
      </c>
      <c r="D233" s="204">
        <v>1.7334771018512112</v>
      </c>
    </row>
    <row r="234" spans="1:4" ht="27.75" customHeight="1" x14ac:dyDescent="0.25">
      <c r="A234" s="7" t="s">
        <v>7181</v>
      </c>
      <c r="B234" s="186" t="s">
        <v>709</v>
      </c>
      <c r="C234" s="204">
        <v>6.3724387379886878</v>
      </c>
      <c r="D234" s="204">
        <v>6.1814884471195626</v>
      </c>
    </row>
    <row r="235" spans="1:4" ht="27.75" customHeight="1" x14ac:dyDescent="0.25">
      <c r="A235" s="7" t="s">
        <v>7182</v>
      </c>
      <c r="B235" s="186" t="s">
        <v>709</v>
      </c>
      <c r="C235" s="204">
        <v>12.843001388633516</v>
      </c>
      <c r="D235" s="204">
        <v>18.719455644306386</v>
      </c>
    </row>
    <row r="236" spans="1:4" ht="27.75" customHeight="1" x14ac:dyDescent="0.25">
      <c r="A236" s="7" t="s">
        <v>7183</v>
      </c>
      <c r="B236" s="186" t="s">
        <v>709</v>
      </c>
      <c r="C236" s="204">
        <v>3.6210625479107432</v>
      </c>
      <c r="D236" s="204">
        <v>0.73275696680941182</v>
      </c>
    </row>
    <row r="237" spans="1:4" ht="27.75" customHeight="1" x14ac:dyDescent="0.25">
      <c r="A237" s="7" t="s">
        <v>7184</v>
      </c>
      <c r="B237" s="186" t="s">
        <v>709</v>
      </c>
      <c r="C237" s="204">
        <v>43.117231368657976</v>
      </c>
      <c r="D237" s="204">
        <v>19.828678057745726</v>
      </c>
    </row>
    <row r="238" spans="1:4" ht="27.75" customHeight="1" x14ac:dyDescent="0.25">
      <c r="A238" s="7" t="s">
        <v>7185</v>
      </c>
      <c r="B238" s="186" t="s">
        <v>709</v>
      </c>
      <c r="C238" s="204">
        <v>4.7123598689713484</v>
      </c>
      <c r="D238" s="204">
        <v>0.10640340866566936</v>
      </c>
    </row>
    <row r="239" spans="1:4" ht="27.75" customHeight="1" x14ac:dyDescent="0.25">
      <c r="A239" s="7" t="s">
        <v>7186</v>
      </c>
      <c r="B239" s="186" t="s">
        <v>709</v>
      </c>
      <c r="C239" s="204">
        <v>1.5859233501937693</v>
      </c>
      <c r="D239" s="204">
        <v>-4.4740062426826942E-3</v>
      </c>
    </row>
    <row r="240" spans="1:4" ht="27.75" customHeight="1" x14ac:dyDescent="0.25">
      <c r="A240" s="7" t="s">
        <v>7187</v>
      </c>
      <c r="B240" s="186" t="s">
        <v>709</v>
      </c>
      <c r="C240" s="204">
        <v>4.2578467806408673</v>
      </c>
      <c r="D240" s="204">
        <v>-6.8966571334563194E-3</v>
      </c>
    </row>
    <row r="241" spans="1:4" ht="27.75" customHeight="1" x14ac:dyDescent="0.25">
      <c r="A241" s="7" t="s">
        <v>7188</v>
      </c>
      <c r="B241" s="186" t="s">
        <v>709</v>
      </c>
      <c r="C241" s="204">
        <v>22.722972782895816</v>
      </c>
      <c r="D241" s="204">
        <v>19.618442684813658</v>
      </c>
    </row>
    <row r="242" spans="1:4" ht="27.75" customHeight="1" x14ac:dyDescent="0.25">
      <c r="A242" s="7" t="s">
        <v>7189</v>
      </c>
      <c r="B242" s="186" t="s">
        <v>709</v>
      </c>
      <c r="C242" s="204">
        <v>22.644340324924304</v>
      </c>
      <c r="D242" s="204">
        <v>19.61083105684693</v>
      </c>
    </row>
    <row r="243" spans="1:4" ht="27.75" customHeight="1" x14ac:dyDescent="0.25">
      <c r="A243" s="7" t="s">
        <v>7190</v>
      </c>
      <c r="B243" s="186" t="s">
        <v>709</v>
      </c>
      <c r="C243" s="204">
        <v>0.27414999297937731</v>
      </c>
      <c r="D243" s="204">
        <v>2.0868367687627951</v>
      </c>
    </row>
    <row r="244" spans="1:4" ht="27.75" customHeight="1" x14ac:dyDescent="0.25">
      <c r="A244" s="7" t="s">
        <v>7191</v>
      </c>
      <c r="B244" s="186" t="s">
        <v>709</v>
      </c>
      <c r="C244" s="204">
        <v>16.37345660593266</v>
      </c>
      <c r="D244" s="204">
        <v>4.93384181265598</v>
      </c>
    </row>
    <row r="245" spans="1:4" ht="27.75" customHeight="1" x14ac:dyDescent="0.25">
      <c r="A245" s="7" t="s">
        <v>7192</v>
      </c>
      <c r="B245" s="186" t="s">
        <v>709</v>
      </c>
      <c r="C245" s="204">
        <v>8.907672807882312</v>
      </c>
      <c r="D245" s="204">
        <v>0.54559329780513988</v>
      </c>
    </row>
    <row r="246" spans="1:4" ht="27.75" customHeight="1" x14ac:dyDescent="0.25">
      <c r="A246" s="7" t="s">
        <v>7193</v>
      </c>
      <c r="B246" s="186" t="s">
        <v>709</v>
      </c>
      <c r="C246" s="204">
        <v>0.95062016975485275</v>
      </c>
      <c r="D246" s="204">
        <v>6.1394246759878293</v>
      </c>
    </row>
    <row r="247" spans="1:4" ht="27.75" customHeight="1" x14ac:dyDescent="0.25">
      <c r="A247" s="7" t="s">
        <v>7194</v>
      </c>
      <c r="B247" s="186" t="s">
        <v>709</v>
      </c>
      <c r="C247" s="204">
        <v>1.419533042610029</v>
      </c>
      <c r="D247" s="204">
        <v>0.17936364762534565</v>
      </c>
    </row>
    <row r="248" spans="1:4" ht="27.75" customHeight="1" x14ac:dyDescent="0.25">
      <c r="A248" s="7" t="s">
        <v>7195</v>
      </c>
      <c r="B248" s="186" t="s">
        <v>709</v>
      </c>
      <c r="C248" s="204">
        <v>6.3767113650385943</v>
      </c>
      <c r="D248" s="204">
        <v>4.8092834386939245</v>
      </c>
    </row>
    <row r="249" spans="1:4" ht="27.75" customHeight="1" x14ac:dyDescent="0.25">
      <c r="A249" s="7" t="s">
        <v>7196</v>
      </c>
      <c r="B249" s="186" t="s">
        <v>709</v>
      </c>
      <c r="C249" s="204">
        <v>1.4216919369448515</v>
      </c>
      <c r="D249" s="204">
        <v>3.5374881398837053</v>
      </c>
    </row>
    <row r="250" spans="1:4" ht="27.75" customHeight="1" x14ac:dyDescent="0.25">
      <c r="A250" s="7" t="s">
        <v>7197</v>
      </c>
      <c r="B250" s="186" t="s">
        <v>709</v>
      </c>
      <c r="C250" s="204">
        <v>11.353789339113685</v>
      </c>
      <c r="D250" s="204">
        <v>0.81033807089575494</v>
      </c>
    </row>
    <row r="251" spans="1:4" ht="27.75" customHeight="1" x14ac:dyDescent="0.25">
      <c r="A251" s="7" t="s">
        <v>7198</v>
      </c>
      <c r="B251" s="186" t="s">
        <v>709</v>
      </c>
      <c r="C251" s="204">
        <v>3.5134120674784364</v>
      </c>
      <c r="D251" s="204">
        <v>0.77343867291755874</v>
      </c>
    </row>
    <row r="252" spans="1:4" ht="27.75" customHeight="1" x14ac:dyDescent="0.25">
      <c r="A252" s="7" t="s">
        <v>7199</v>
      </c>
      <c r="B252" s="186" t="s">
        <v>709</v>
      </c>
      <c r="C252" s="204">
        <v>5.0952967262814441</v>
      </c>
      <c r="D252" s="204">
        <v>0.79767863932333105</v>
      </c>
    </row>
    <row r="253" spans="1:4" ht="27.75" customHeight="1" x14ac:dyDescent="0.25">
      <c r="A253" s="7" t="s">
        <v>7200</v>
      </c>
      <c r="B253" s="186" t="s">
        <v>709</v>
      </c>
      <c r="C253" s="204">
        <v>9.135396580867944</v>
      </c>
      <c r="D253" s="204">
        <v>11.602944375726558</v>
      </c>
    </row>
    <row r="254" spans="1:4" ht="27.75" customHeight="1" x14ac:dyDescent="0.25">
      <c r="A254" s="7" t="s">
        <v>7201</v>
      </c>
      <c r="B254" s="186" t="s">
        <v>709</v>
      </c>
      <c r="C254" s="204">
        <v>9.0711125045826275</v>
      </c>
      <c r="D254" s="204">
        <v>5.9911146174440635</v>
      </c>
    </row>
    <row r="255" spans="1:4" ht="27.75" customHeight="1" x14ac:dyDescent="0.25">
      <c r="A255" s="7" t="s">
        <v>7202</v>
      </c>
      <c r="B255" s="186" t="s">
        <v>709</v>
      </c>
      <c r="C255" s="204">
        <v>3.5133714735928177</v>
      </c>
      <c r="D255" s="204">
        <v>0.77340825481615361</v>
      </c>
    </row>
    <row r="256" spans="1:4" ht="27.75" customHeight="1" x14ac:dyDescent="0.25">
      <c r="A256" s="7" t="s">
        <v>7203</v>
      </c>
      <c r="B256" s="186" t="s">
        <v>709</v>
      </c>
      <c r="C256" s="204">
        <v>4.6129984286921522</v>
      </c>
      <c r="D256" s="204">
        <v>0.18609435008631708</v>
      </c>
    </row>
    <row r="257" spans="1:4" ht="27.75" customHeight="1" x14ac:dyDescent="0.25">
      <c r="A257" s="7" t="s">
        <v>7204</v>
      </c>
      <c r="B257" s="186" t="s">
        <v>709</v>
      </c>
      <c r="C257" s="204">
        <v>1.0132051461148666</v>
      </c>
      <c r="D257" s="204" t="s">
        <v>709</v>
      </c>
    </row>
    <row r="258" spans="1:4" ht="27.75" customHeight="1" x14ac:dyDescent="0.25">
      <c r="A258" s="7" t="s">
        <v>7205</v>
      </c>
      <c r="B258" s="186" t="s">
        <v>709</v>
      </c>
      <c r="C258" s="204">
        <v>-1.3973702741898122</v>
      </c>
      <c r="D258" s="204" t="s">
        <v>709</v>
      </c>
    </row>
    <row r="259" spans="1:4" ht="27.75" customHeight="1" x14ac:dyDescent="0.25">
      <c r="A259" s="7" t="s">
        <v>7206</v>
      </c>
      <c r="B259" s="186" t="s">
        <v>709</v>
      </c>
      <c r="C259" s="204">
        <v>3.1775115456602089E-2</v>
      </c>
      <c r="D259" s="204">
        <v>1.3062300022808444</v>
      </c>
    </row>
    <row r="260" spans="1:4" ht="27.75" customHeight="1" x14ac:dyDescent="0.25">
      <c r="A260" s="7" t="s">
        <v>7207</v>
      </c>
      <c r="B260" s="186" t="s">
        <v>709</v>
      </c>
      <c r="C260" s="204" t="s">
        <v>709</v>
      </c>
      <c r="D260" s="204" t="s">
        <v>709</v>
      </c>
    </row>
    <row r="261" spans="1:4" ht="27.75" customHeight="1" x14ac:dyDescent="0.25">
      <c r="A261" s="7" t="s">
        <v>7208</v>
      </c>
      <c r="B261" s="186" t="s">
        <v>709</v>
      </c>
      <c r="C261" s="204">
        <v>1.4215976359768818</v>
      </c>
      <c r="D261" s="204">
        <v>3.5373804024081057</v>
      </c>
    </row>
    <row r="262" spans="1:4" ht="27.75" customHeight="1" x14ac:dyDescent="0.25">
      <c r="A262" s="7" t="s">
        <v>7209</v>
      </c>
      <c r="B262" s="186" t="s">
        <v>709</v>
      </c>
      <c r="C262" s="204">
        <v>-1.6792289880595492</v>
      </c>
      <c r="D262" s="204">
        <v>1.7863853815574273</v>
      </c>
    </row>
    <row r="263" spans="1:4" ht="27.75" customHeight="1" x14ac:dyDescent="0.25">
      <c r="A263" s="7" t="s">
        <v>7210</v>
      </c>
      <c r="B263" s="186" t="s">
        <v>709</v>
      </c>
      <c r="C263" s="204">
        <v>-1.6788837251905531</v>
      </c>
      <c r="D263" s="204">
        <v>1.7873389613956807</v>
      </c>
    </row>
    <row r="264" spans="1:4" ht="27.75" customHeight="1" x14ac:dyDescent="0.25">
      <c r="A264" s="7" t="s">
        <v>7211</v>
      </c>
      <c r="B264" s="186" t="s">
        <v>709</v>
      </c>
      <c r="C264" s="204">
        <v>9.0143617353954113</v>
      </c>
      <c r="D264" s="204">
        <v>6.2083704380904017</v>
      </c>
    </row>
    <row r="265" spans="1:4" ht="27.75" customHeight="1" x14ac:dyDescent="0.25">
      <c r="A265" s="7" t="s">
        <v>7212</v>
      </c>
      <c r="B265" s="186" t="s">
        <v>709</v>
      </c>
      <c r="C265" s="204">
        <v>2.290827912024386</v>
      </c>
      <c r="D265" s="204">
        <v>2.2671879940691211</v>
      </c>
    </row>
    <row r="266" spans="1:4" ht="27.75" customHeight="1" x14ac:dyDescent="0.25">
      <c r="A266" s="7" t="s">
        <v>7213</v>
      </c>
      <c r="B266" s="186" t="s">
        <v>709</v>
      </c>
      <c r="C266" s="204" t="s">
        <v>709</v>
      </c>
      <c r="D266" s="204">
        <v>2.0755581964557046</v>
      </c>
    </row>
    <row r="267" spans="1:4" ht="27.75" customHeight="1" x14ac:dyDescent="0.25">
      <c r="A267" s="7" t="s">
        <v>7214</v>
      </c>
      <c r="B267" s="186" t="s">
        <v>709</v>
      </c>
      <c r="C267" s="204">
        <v>7.1332740664308183</v>
      </c>
      <c r="D267" s="204">
        <v>2.3840027346070105</v>
      </c>
    </row>
    <row r="268" spans="1:4" ht="27.75" customHeight="1" x14ac:dyDescent="0.25">
      <c r="A268" s="7" t="s">
        <v>7215</v>
      </c>
      <c r="B268" s="186" t="s">
        <v>709</v>
      </c>
      <c r="C268" s="204">
        <v>0.69720508685005889</v>
      </c>
      <c r="D268" s="204">
        <v>18.897923553917138</v>
      </c>
    </row>
    <row r="269" spans="1:4" ht="27.75" customHeight="1" x14ac:dyDescent="0.25">
      <c r="A269" s="7" t="s">
        <v>7216</v>
      </c>
      <c r="B269" s="186" t="s">
        <v>709</v>
      </c>
      <c r="C269" s="204">
        <v>0.18170490496900168</v>
      </c>
      <c r="D269" s="204">
        <v>1.010851136798532</v>
      </c>
    </row>
    <row r="270" spans="1:4" ht="27.75" customHeight="1" x14ac:dyDescent="0.25">
      <c r="A270" s="7" t="s">
        <v>7217</v>
      </c>
      <c r="B270" s="186" t="s">
        <v>709</v>
      </c>
      <c r="C270" s="204">
        <v>1.047207017749676</v>
      </c>
      <c r="D270" s="204">
        <v>20.215888031737492</v>
      </c>
    </row>
    <row r="271" spans="1:4" ht="27.75" customHeight="1" x14ac:dyDescent="0.25">
      <c r="A271" s="7" t="s">
        <v>7218</v>
      </c>
      <c r="B271" s="186" t="s">
        <v>709</v>
      </c>
      <c r="C271" s="204">
        <v>5.0314444480672814E-2</v>
      </c>
      <c r="D271" s="204">
        <v>4.0707486492810778</v>
      </c>
    </row>
    <row r="272" spans="1:4" ht="27.75" customHeight="1" x14ac:dyDescent="0.25">
      <c r="A272" s="7" t="s">
        <v>7219</v>
      </c>
      <c r="B272" s="186" t="s">
        <v>709</v>
      </c>
      <c r="C272" s="204">
        <v>0.30881625136453411</v>
      </c>
      <c r="D272" s="204">
        <v>8.103402095026782</v>
      </c>
    </row>
    <row r="273" spans="1:4" ht="27.75" customHeight="1" x14ac:dyDescent="0.25">
      <c r="A273" s="7" t="s">
        <v>7220</v>
      </c>
      <c r="B273" s="186" t="s">
        <v>709</v>
      </c>
      <c r="C273" s="204">
        <v>0.43049124345742623</v>
      </c>
      <c r="D273" s="204">
        <v>13.155559867889371</v>
      </c>
    </row>
    <row r="274" spans="1:4" ht="27.75" customHeight="1" x14ac:dyDescent="0.25">
      <c r="A274" s="7" t="s">
        <v>7221</v>
      </c>
      <c r="B274" s="186" t="s">
        <v>709</v>
      </c>
      <c r="C274" s="204">
        <v>0.447381176826954</v>
      </c>
      <c r="D274" s="204">
        <v>8.9593256490415509</v>
      </c>
    </row>
    <row r="275" spans="1:4" ht="27.75" customHeight="1" x14ac:dyDescent="0.25">
      <c r="A275" s="7" t="s">
        <v>7222</v>
      </c>
      <c r="B275" s="186" t="s">
        <v>709</v>
      </c>
      <c r="C275" s="204">
        <v>0.14973598430154234</v>
      </c>
      <c r="D275" s="204">
        <v>5.2004563147842422</v>
      </c>
    </row>
    <row r="276" spans="1:4" ht="27.75" customHeight="1" x14ac:dyDescent="0.25">
      <c r="A276" s="7" t="s">
        <v>7223</v>
      </c>
      <c r="B276" s="186" t="s">
        <v>709</v>
      </c>
      <c r="C276" s="204">
        <v>9.1048765872513038E-2</v>
      </c>
      <c r="D276" s="204">
        <v>19.244955604001948</v>
      </c>
    </row>
    <row r="277" spans="1:4" ht="27.75" customHeight="1" x14ac:dyDescent="0.25">
      <c r="A277" s="7" t="s">
        <v>7224</v>
      </c>
      <c r="B277" s="186" t="s">
        <v>7213</v>
      </c>
      <c r="C277" s="204" t="s">
        <v>709</v>
      </c>
      <c r="D277" s="204">
        <v>2.0762697571269819</v>
      </c>
    </row>
    <row r="278" spans="1:4" ht="27.75" customHeight="1" x14ac:dyDescent="0.25">
      <c r="A278" s="7" t="s">
        <v>7225</v>
      </c>
      <c r="B278" s="186" t="s">
        <v>709</v>
      </c>
      <c r="C278" s="204">
        <v>0.51597596994023276</v>
      </c>
      <c r="D278" s="204">
        <v>3.2496722051242153</v>
      </c>
    </row>
    <row r="279" spans="1:4" ht="27.75" customHeight="1" x14ac:dyDescent="0.25">
      <c r="A279" s="7" t="s">
        <v>7226</v>
      </c>
      <c r="B279" s="186" t="s">
        <v>709</v>
      </c>
      <c r="C279" s="204">
        <v>0.59887965789274977</v>
      </c>
      <c r="D279" s="204">
        <v>17.930846556673689</v>
      </c>
    </row>
    <row r="280" spans="1:4" ht="27.75" customHeight="1" x14ac:dyDescent="0.25">
      <c r="A280" s="7" t="s">
        <v>7227</v>
      </c>
      <c r="B280" s="186" t="s">
        <v>709</v>
      </c>
      <c r="C280" s="204">
        <v>7.9041736348852962E-2</v>
      </c>
      <c r="D280" s="204">
        <v>4.2966170764851386</v>
      </c>
    </row>
    <row r="281" spans="1:4" ht="27.75" customHeight="1" x14ac:dyDescent="0.25">
      <c r="A281" s="7" t="s">
        <v>7228</v>
      </c>
      <c r="B281" s="186" t="s">
        <v>709</v>
      </c>
      <c r="C281" s="204">
        <v>0.5516016420463461</v>
      </c>
      <c r="D281" s="204">
        <v>31.344081056831051</v>
      </c>
    </row>
    <row r="282" spans="1:4" ht="27.75" customHeight="1" x14ac:dyDescent="0.25">
      <c r="A282" s="7" t="s">
        <v>7229</v>
      </c>
      <c r="B282" s="186" t="s">
        <v>709</v>
      </c>
      <c r="C282" s="204">
        <v>1.2549815599301619</v>
      </c>
      <c r="D282" s="204">
        <v>17.783780985127301</v>
      </c>
    </row>
    <row r="283" spans="1:4" ht="27.75" customHeight="1" x14ac:dyDescent="0.25">
      <c r="A283" s="7" t="s">
        <v>7230</v>
      </c>
      <c r="B283" s="186" t="s">
        <v>709</v>
      </c>
      <c r="C283" s="204">
        <v>0.35285304918735105</v>
      </c>
      <c r="D283" s="204">
        <v>2.9519177745197926</v>
      </c>
    </row>
    <row r="284" spans="1:4" ht="27.75" customHeight="1" x14ac:dyDescent="0.25">
      <c r="A284" s="7" t="s">
        <v>7231</v>
      </c>
      <c r="B284" s="186" t="s">
        <v>709</v>
      </c>
      <c r="C284" s="204">
        <v>0.14546192863870999</v>
      </c>
      <c r="D284" s="204">
        <v>1.6053843890953841</v>
      </c>
    </row>
    <row r="285" spans="1:4" ht="27.75" customHeight="1" x14ac:dyDescent="0.25">
      <c r="A285" s="7" t="s">
        <v>7232</v>
      </c>
      <c r="B285" s="186" t="s">
        <v>709</v>
      </c>
      <c r="C285" s="204">
        <v>0.2589359360433347</v>
      </c>
      <c r="D285" s="204">
        <v>12.165862437787148</v>
      </c>
    </row>
    <row r="286" spans="1:4" ht="27.75" customHeight="1" x14ac:dyDescent="0.25">
      <c r="A286" s="7" t="s">
        <v>7233</v>
      </c>
      <c r="B286" s="186" t="s">
        <v>709</v>
      </c>
      <c r="C286" s="204" t="s">
        <v>709</v>
      </c>
      <c r="D286" s="204">
        <v>6.0153349529485327</v>
      </c>
    </row>
    <row r="287" spans="1:4" ht="27.75" customHeight="1" x14ac:dyDescent="0.25">
      <c r="A287" s="7" t="s">
        <v>7234</v>
      </c>
      <c r="B287" s="186" t="s">
        <v>709</v>
      </c>
      <c r="C287" s="204">
        <v>2.4024814030053312</v>
      </c>
      <c r="D287" s="204">
        <v>20.913895182110387</v>
      </c>
    </row>
    <row r="288" spans="1:4" ht="27.75" customHeight="1" x14ac:dyDescent="0.25">
      <c r="A288" s="7" t="s">
        <v>7235</v>
      </c>
      <c r="B288" s="186" t="s">
        <v>709</v>
      </c>
      <c r="C288" s="204">
        <v>0.11845710562479254</v>
      </c>
      <c r="D288" s="204">
        <v>14.897230051877496</v>
      </c>
    </row>
    <row r="289" spans="1:4" ht="27.75" customHeight="1" x14ac:dyDescent="0.25">
      <c r="A289" s="7" t="s">
        <v>7236</v>
      </c>
      <c r="B289" s="186" t="s">
        <v>709</v>
      </c>
      <c r="C289" s="204">
        <v>0.38077689539459547</v>
      </c>
      <c r="D289" s="204">
        <v>12.371590931732387</v>
      </c>
    </row>
    <row r="290" spans="1:4" ht="27.75" customHeight="1" x14ac:dyDescent="0.25">
      <c r="A290" s="7" t="s">
        <v>7237</v>
      </c>
      <c r="B290" s="186" t="s">
        <v>709</v>
      </c>
      <c r="C290" s="204">
        <v>-8.0616560519852064E-3</v>
      </c>
      <c r="D290" s="204">
        <v>5.598971910651465</v>
      </c>
    </row>
    <row r="291" spans="1:4" ht="27.75" customHeight="1" x14ac:dyDescent="0.25">
      <c r="A291" s="7" t="s">
        <v>7238</v>
      </c>
      <c r="B291" s="186" t="s">
        <v>709</v>
      </c>
      <c r="C291" s="204">
        <v>4.6592423930280678</v>
      </c>
      <c r="D291" s="204">
        <v>3.6540769145855219</v>
      </c>
    </row>
    <row r="292" spans="1:4" ht="27.75" customHeight="1" x14ac:dyDescent="0.25">
      <c r="A292" s="7" t="s">
        <v>7239</v>
      </c>
      <c r="B292" s="186" t="s">
        <v>709</v>
      </c>
      <c r="C292" s="204">
        <v>1.0471435039747456</v>
      </c>
      <c r="D292" s="204">
        <v>18.482496675502329</v>
      </c>
    </row>
    <row r="293" spans="1:4" ht="27.75" customHeight="1" x14ac:dyDescent="0.25">
      <c r="A293" s="7" t="s">
        <v>7240</v>
      </c>
      <c r="B293" s="186" t="s">
        <v>709</v>
      </c>
      <c r="C293" s="204">
        <v>0.27139116852858597</v>
      </c>
      <c r="D293" s="204">
        <v>6.0850675270291079</v>
      </c>
    </row>
    <row r="294" spans="1:4" ht="27.75" customHeight="1" x14ac:dyDescent="0.25">
      <c r="A294" s="7" t="s">
        <v>7241</v>
      </c>
      <c r="B294" s="186" t="s">
        <v>709</v>
      </c>
      <c r="C294" s="204">
        <v>0.4912228440527579</v>
      </c>
      <c r="D294" s="204">
        <v>21.344906794541245</v>
      </c>
    </row>
    <row r="295" spans="1:4" ht="27.75" customHeight="1" x14ac:dyDescent="0.25">
      <c r="A295" s="7" t="s">
        <v>7242</v>
      </c>
      <c r="B295" s="186" t="s">
        <v>709</v>
      </c>
      <c r="C295" s="204">
        <v>1.2062468779653122</v>
      </c>
      <c r="D295" s="204">
        <v>19.361017342621299</v>
      </c>
    </row>
    <row r="296" spans="1:4" ht="27.75" customHeight="1" x14ac:dyDescent="0.25">
      <c r="A296" s="7" t="s">
        <v>7243</v>
      </c>
      <c r="B296" s="186" t="s">
        <v>709</v>
      </c>
      <c r="C296" s="204">
        <v>0.1546987792309536</v>
      </c>
      <c r="D296" s="204" t="s">
        <v>709</v>
      </c>
    </row>
    <row r="297" spans="1:4" ht="27.75" customHeight="1" x14ac:dyDescent="0.25">
      <c r="A297" s="7" t="s">
        <v>7244</v>
      </c>
      <c r="B297" s="186" t="s">
        <v>709</v>
      </c>
      <c r="C297" s="204">
        <v>0.1546987792309536</v>
      </c>
      <c r="D297" s="204" t="s">
        <v>709</v>
      </c>
    </row>
    <row r="298" spans="1:4" ht="27.75" customHeight="1" x14ac:dyDescent="0.25">
      <c r="A298" s="7" t="s">
        <v>7245</v>
      </c>
      <c r="B298" s="186" t="s">
        <v>709</v>
      </c>
      <c r="C298" s="204">
        <v>0.55795711600817999</v>
      </c>
      <c r="D298" s="204">
        <v>3.9991318180351794</v>
      </c>
    </row>
    <row r="299" spans="1:4" ht="27.75" customHeight="1" x14ac:dyDescent="0.25">
      <c r="A299" s="7" t="s">
        <v>7246</v>
      </c>
      <c r="B299" s="186" t="s">
        <v>709</v>
      </c>
      <c r="C299" s="204">
        <v>1.2908329192316763</v>
      </c>
      <c r="D299" s="204">
        <v>4.9224523080231979</v>
      </c>
    </row>
    <row r="300" spans="1:4" ht="27.75" customHeight="1" x14ac:dyDescent="0.25">
      <c r="A300" s="7" t="s">
        <v>7247</v>
      </c>
      <c r="B300" s="186" t="s">
        <v>709</v>
      </c>
      <c r="C300" s="204">
        <v>0.88174107322493256</v>
      </c>
      <c r="D300" s="204">
        <v>16.910448544995447</v>
      </c>
    </row>
    <row r="301" spans="1:4" ht="27.75" customHeight="1" x14ac:dyDescent="0.25">
      <c r="A301" s="7" t="s">
        <v>7248</v>
      </c>
      <c r="B301" s="186" t="s">
        <v>709</v>
      </c>
      <c r="C301" s="204">
        <v>0.23020782773674384</v>
      </c>
      <c r="D301" s="204">
        <v>15.397708209258036</v>
      </c>
    </row>
    <row r="302" spans="1:4" ht="27.75" customHeight="1" x14ac:dyDescent="0.25">
      <c r="A302" s="7" t="s">
        <v>6796</v>
      </c>
      <c r="B302" s="186" t="s">
        <v>709</v>
      </c>
      <c r="C302" s="204">
        <v>0.94925833188961317</v>
      </c>
      <c r="D302" s="204">
        <v>11.718186606677461</v>
      </c>
    </row>
    <row r="303" spans="1:4" ht="27.75" customHeight="1" x14ac:dyDescent="0.25">
      <c r="A303" s="7" t="s">
        <v>7249</v>
      </c>
      <c r="B303" s="186" t="s">
        <v>709</v>
      </c>
      <c r="C303" s="204">
        <v>1.2942587398601255</v>
      </c>
      <c r="D303" s="204">
        <v>11.753926407935621</v>
      </c>
    </row>
    <row r="304" spans="1:4" ht="27.75" customHeight="1" x14ac:dyDescent="0.25">
      <c r="A304" s="7" t="s">
        <v>7250</v>
      </c>
      <c r="B304" s="186" t="s">
        <v>709</v>
      </c>
      <c r="C304" s="204">
        <v>1.2942587398601255</v>
      </c>
      <c r="D304" s="204">
        <v>11.753926407935621</v>
      </c>
    </row>
    <row r="305" spans="1:4" ht="27.75" customHeight="1" x14ac:dyDescent="0.25">
      <c r="A305" s="7" t="s">
        <v>7251</v>
      </c>
      <c r="B305" s="186" t="s">
        <v>709</v>
      </c>
      <c r="C305" s="204">
        <v>0.5834157783828775</v>
      </c>
      <c r="D305" s="204">
        <v>24.940100196173784</v>
      </c>
    </row>
    <row r="306" spans="1:4" ht="27.75" customHeight="1" x14ac:dyDescent="0.25">
      <c r="A306" s="7" t="s">
        <v>7252</v>
      </c>
      <c r="B306" s="186" t="s">
        <v>709</v>
      </c>
      <c r="C306" s="204">
        <v>1.671101392712342E-2</v>
      </c>
      <c r="D306" s="204">
        <v>3.5454083444180307</v>
      </c>
    </row>
    <row r="307" spans="1:4" ht="27.75" customHeight="1" x14ac:dyDescent="0.25">
      <c r="A307" s="7" t="s">
        <v>7253</v>
      </c>
      <c r="B307" s="186" t="s">
        <v>709</v>
      </c>
      <c r="C307" s="204">
        <v>1.0757844469400741</v>
      </c>
      <c r="D307" s="204">
        <v>8.3409140433033393</v>
      </c>
    </row>
    <row r="308" spans="1:4" ht="27.75" customHeight="1" x14ac:dyDescent="0.25">
      <c r="A308" s="7" t="s">
        <v>7254</v>
      </c>
      <c r="B308" s="186" t="s">
        <v>709</v>
      </c>
      <c r="C308" s="204">
        <v>0.16291508714306116</v>
      </c>
      <c r="D308" s="204">
        <v>9.3187200850561211</v>
      </c>
    </row>
    <row r="309" spans="1:4" ht="27.75" customHeight="1" x14ac:dyDescent="0.25">
      <c r="A309" s="7" t="s">
        <v>7255</v>
      </c>
      <c r="B309" s="186" t="s">
        <v>709</v>
      </c>
      <c r="C309" s="204">
        <v>1.907287993500437E-2</v>
      </c>
      <c r="D309" s="204">
        <v>4.0437485789960634</v>
      </c>
    </row>
    <row r="310" spans="1:4" ht="27.75" customHeight="1" x14ac:dyDescent="0.25">
      <c r="A310" s="7" t="s">
        <v>7256</v>
      </c>
      <c r="B310" s="186" t="s">
        <v>709</v>
      </c>
      <c r="C310" s="204">
        <v>0.36752653823675663</v>
      </c>
      <c r="D310" s="204">
        <v>14.124272440658066</v>
      </c>
    </row>
    <row r="311" spans="1:4" ht="27.75" customHeight="1" x14ac:dyDescent="0.25">
      <c r="A311" s="7" t="s">
        <v>7257</v>
      </c>
      <c r="B311" s="186" t="s">
        <v>709</v>
      </c>
      <c r="C311" s="204">
        <v>-1.1161593847288504E-2</v>
      </c>
      <c r="D311" s="204">
        <v>14.045715850859935</v>
      </c>
    </row>
    <row r="312" spans="1:4" ht="27.75" customHeight="1" x14ac:dyDescent="0.25">
      <c r="A312" s="7" t="s">
        <v>7258</v>
      </c>
      <c r="B312" s="186" t="s">
        <v>709</v>
      </c>
      <c r="C312" s="204">
        <v>0.33805050068360409</v>
      </c>
      <c r="D312" s="204">
        <v>8.9201861796255226</v>
      </c>
    </row>
    <row r="313" spans="1:4" ht="27.75" customHeight="1" x14ac:dyDescent="0.25">
      <c r="A313" s="7" t="s">
        <v>7259</v>
      </c>
      <c r="B313" s="186" t="s">
        <v>709</v>
      </c>
      <c r="C313" s="204">
        <v>0.45206649910009206</v>
      </c>
      <c r="D313" s="204">
        <v>13.447008479379946</v>
      </c>
    </row>
    <row r="314" spans="1:4" ht="27.75" customHeight="1" x14ac:dyDescent="0.25">
      <c r="A314" s="7" t="s">
        <v>7260</v>
      </c>
      <c r="B314" s="186" t="s">
        <v>709</v>
      </c>
      <c r="C314" s="204">
        <v>2.8452732548406332</v>
      </c>
      <c r="D314" s="204">
        <v>11.768598592102848</v>
      </c>
    </row>
    <row r="315" spans="1:4" ht="27.75" customHeight="1" x14ac:dyDescent="0.25">
      <c r="A315" s="7" t="s">
        <v>7261</v>
      </c>
      <c r="B315" s="186" t="s">
        <v>709</v>
      </c>
      <c r="C315" s="204">
        <v>1.3977198537944351</v>
      </c>
      <c r="D315" s="204">
        <v>17.25885618826057</v>
      </c>
    </row>
    <row r="316" spans="1:4" ht="27.75" customHeight="1" x14ac:dyDescent="0.25">
      <c r="A316" s="7" t="s">
        <v>7262</v>
      </c>
      <c r="B316" s="186" t="s">
        <v>709</v>
      </c>
      <c r="C316" s="204">
        <v>3.8928775079149229</v>
      </c>
      <c r="D316" s="204">
        <v>19.113023851684076</v>
      </c>
    </row>
    <row r="317" spans="1:4" ht="27.75" customHeight="1" x14ac:dyDescent="0.25">
      <c r="A317" s="7" t="s">
        <v>7263</v>
      </c>
      <c r="B317" s="186" t="s">
        <v>709</v>
      </c>
      <c r="C317" s="204">
        <v>0.34268125741241706</v>
      </c>
      <c r="D317" s="204">
        <v>12.037920758988523</v>
      </c>
    </row>
    <row r="318" spans="1:4" ht="27.75" customHeight="1" x14ac:dyDescent="0.25">
      <c r="A318" s="7" t="s">
        <v>7264</v>
      </c>
      <c r="B318" s="186" t="s">
        <v>709</v>
      </c>
      <c r="C318" s="204">
        <v>0.98807976998346514</v>
      </c>
      <c r="D318" s="204">
        <v>13.337209969514086</v>
      </c>
    </row>
    <row r="319" spans="1:4" ht="27.75" customHeight="1" x14ac:dyDescent="0.25">
      <c r="A319" s="7" t="s">
        <v>7265</v>
      </c>
      <c r="B319" s="186" t="s">
        <v>709</v>
      </c>
      <c r="C319" s="204">
        <v>0.13462544009167848</v>
      </c>
      <c r="D319" s="204">
        <v>18.212961923976735</v>
      </c>
    </row>
    <row r="320" spans="1:4" ht="27.75" customHeight="1" x14ac:dyDescent="0.25">
      <c r="A320" s="7" t="s">
        <v>7266</v>
      </c>
      <c r="B320" s="186" t="s">
        <v>709</v>
      </c>
      <c r="C320" s="204">
        <v>2.0937626102983913</v>
      </c>
      <c r="D320" s="204">
        <v>7.4865230539014069</v>
      </c>
    </row>
    <row r="321" spans="1:4" ht="27.75" customHeight="1" x14ac:dyDescent="0.25">
      <c r="A321" s="7" t="s">
        <v>7267</v>
      </c>
      <c r="B321" s="186" t="s">
        <v>709</v>
      </c>
      <c r="C321" s="204">
        <v>4.0987496623125592</v>
      </c>
      <c r="D321" s="204">
        <v>3.84571153101404</v>
      </c>
    </row>
    <row r="322" spans="1:4" ht="27.75" customHeight="1" x14ac:dyDescent="0.25">
      <c r="A322" s="7" t="s">
        <v>7268</v>
      </c>
      <c r="B322" s="186" t="s">
        <v>709</v>
      </c>
      <c r="C322" s="204">
        <v>5.0306411403689064E-2</v>
      </c>
      <c r="D322" s="204">
        <v>4.9068756131818683</v>
      </c>
    </row>
    <row r="323" spans="1:4" ht="27.75" customHeight="1" x14ac:dyDescent="0.25">
      <c r="A323" s="7" t="s">
        <v>7269</v>
      </c>
      <c r="B323" s="186" t="s">
        <v>709</v>
      </c>
      <c r="C323" s="204">
        <v>3.3627207137540931</v>
      </c>
      <c r="D323" s="204">
        <v>20.192894762549908</v>
      </c>
    </row>
    <row r="324" spans="1:4" ht="27.75" customHeight="1" x14ac:dyDescent="0.25">
      <c r="A324" s="7" t="s">
        <v>7270</v>
      </c>
      <c r="B324" s="186" t="s">
        <v>709</v>
      </c>
      <c r="C324" s="204">
        <v>1.0397282149812148</v>
      </c>
      <c r="D324" s="204">
        <v>9.0412705899467003</v>
      </c>
    </row>
    <row r="325" spans="1:4" ht="27.75" customHeight="1" x14ac:dyDescent="0.25">
      <c r="A325" s="7" t="s">
        <v>7271</v>
      </c>
      <c r="B325" s="186" t="s">
        <v>709</v>
      </c>
      <c r="C325" s="204">
        <v>2.5790553165826924</v>
      </c>
      <c r="D325" s="204">
        <v>15.991551326878309</v>
      </c>
    </row>
    <row r="326" spans="1:4" ht="27.75" customHeight="1" x14ac:dyDescent="0.25">
      <c r="A326" s="7" t="s">
        <v>7272</v>
      </c>
      <c r="B326" s="186" t="s">
        <v>709</v>
      </c>
      <c r="C326" s="204">
        <v>0.92375919752006797</v>
      </c>
      <c r="D326" s="204">
        <v>27.209342344547046</v>
      </c>
    </row>
    <row r="327" spans="1:4" ht="27.75" customHeight="1" x14ac:dyDescent="0.25">
      <c r="A327" s="7" t="s">
        <v>7273</v>
      </c>
      <c r="B327" s="186" t="s">
        <v>709</v>
      </c>
      <c r="C327" s="204">
        <v>1.4131015928836936</v>
      </c>
      <c r="D327" s="204">
        <v>11.09363871573102</v>
      </c>
    </row>
    <row r="328" spans="1:4" ht="27.75" customHeight="1" x14ac:dyDescent="0.25">
      <c r="A328" s="7" t="s">
        <v>7274</v>
      </c>
      <c r="B328" s="186" t="s">
        <v>709</v>
      </c>
      <c r="C328" s="204">
        <v>0.34121300250862707</v>
      </c>
      <c r="D328" s="204">
        <v>13.95109382080854</v>
      </c>
    </row>
    <row r="329" spans="1:4" ht="27.75" customHeight="1" x14ac:dyDescent="0.25">
      <c r="A329" s="7" t="s">
        <v>7275</v>
      </c>
      <c r="B329" s="186" t="s">
        <v>709</v>
      </c>
      <c r="C329" s="204">
        <v>0.4602915295423865</v>
      </c>
      <c r="D329" s="204">
        <v>1.4344131383581229</v>
      </c>
    </row>
    <row r="330" spans="1:4" ht="27.75" customHeight="1" x14ac:dyDescent="0.25">
      <c r="A330" s="7" t="s">
        <v>7276</v>
      </c>
      <c r="B330" s="186" t="s">
        <v>709</v>
      </c>
      <c r="C330" s="204">
        <v>0.71685949573319785</v>
      </c>
      <c r="D330" s="204">
        <v>13.443776444181241</v>
      </c>
    </row>
    <row r="331" spans="1:4" ht="27.75" customHeight="1" x14ac:dyDescent="0.25">
      <c r="A331" s="7" t="s">
        <v>7277</v>
      </c>
      <c r="B331" s="186" t="s">
        <v>709</v>
      </c>
      <c r="C331" s="204">
        <v>1.3689996912136866</v>
      </c>
      <c r="D331" s="204">
        <v>7.8984468893907591</v>
      </c>
    </row>
    <row r="332" spans="1:4" ht="27.75" customHeight="1" x14ac:dyDescent="0.25">
      <c r="A332" s="7" t="s">
        <v>7278</v>
      </c>
      <c r="B332" s="186" t="s">
        <v>709</v>
      </c>
      <c r="C332" s="204">
        <v>0.21740414209873896</v>
      </c>
      <c r="D332" s="204">
        <v>5.108870733245622</v>
      </c>
    </row>
    <row r="333" spans="1:4" ht="27.75" customHeight="1" x14ac:dyDescent="0.25">
      <c r="A333" s="7" t="s">
        <v>7279</v>
      </c>
      <c r="B333" s="186" t="s">
        <v>709</v>
      </c>
      <c r="C333" s="204">
        <v>4.5384610241640919</v>
      </c>
      <c r="D333" s="204">
        <v>3.8417253029792122</v>
      </c>
    </row>
    <row r="334" spans="1:4" ht="27.75" customHeight="1" x14ac:dyDescent="0.25">
      <c r="A334" s="7" t="s">
        <v>7280</v>
      </c>
      <c r="B334" s="186" t="s">
        <v>709</v>
      </c>
      <c r="C334" s="204">
        <v>0.12130275404127355</v>
      </c>
      <c r="D334" s="204">
        <v>33.704248482091181</v>
      </c>
    </row>
    <row r="335" spans="1:4" ht="27.75" customHeight="1" x14ac:dyDescent="0.25">
      <c r="A335" s="7" t="s">
        <v>7281</v>
      </c>
      <c r="B335" s="186" t="s">
        <v>709</v>
      </c>
      <c r="C335" s="204">
        <v>0.90140212875310199</v>
      </c>
      <c r="D335" s="204">
        <v>12.717471497416435</v>
      </c>
    </row>
    <row r="336" spans="1:4" ht="27.75" customHeight="1" x14ac:dyDescent="0.25">
      <c r="A336" s="7" t="s">
        <v>7282</v>
      </c>
      <c r="B336" s="186" t="s">
        <v>709</v>
      </c>
      <c r="C336" s="204">
        <v>0.11838129040524338</v>
      </c>
      <c r="D336" s="204">
        <v>17.141133841153557</v>
      </c>
    </row>
    <row r="337" spans="1:4" ht="27.75" customHeight="1" x14ac:dyDescent="0.25">
      <c r="A337" s="7" t="s">
        <v>7283</v>
      </c>
      <c r="B337" s="186" t="s">
        <v>709</v>
      </c>
      <c r="C337" s="204">
        <v>3.6323440062251722</v>
      </c>
      <c r="D337" s="204">
        <v>15.722396663270105</v>
      </c>
    </row>
    <row r="338" spans="1:4" ht="27.75" customHeight="1" x14ac:dyDescent="0.25">
      <c r="A338" s="7" t="s">
        <v>7284</v>
      </c>
      <c r="B338" s="186" t="s">
        <v>709</v>
      </c>
      <c r="C338" s="204">
        <v>3.632342105322703</v>
      </c>
      <c r="D338" s="204">
        <v>15.722397639681475</v>
      </c>
    </row>
    <row r="339" spans="1:4" ht="27.75" customHeight="1" x14ac:dyDescent="0.25">
      <c r="A339" s="7" t="s">
        <v>7285</v>
      </c>
      <c r="B339" s="186" t="s">
        <v>709</v>
      </c>
      <c r="C339" s="204">
        <v>0.87808413489601866</v>
      </c>
      <c r="D339" s="204">
        <v>10.794997201728881</v>
      </c>
    </row>
    <row r="340" spans="1:4" ht="27.75" customHeight="1" x14ac:dyDescent="0.25">
      <c r="A340" s="7" t="s">
        <v>7286</v>
      </c>
      <c r="B340" s="186" t="s">
        <v>709</v>
      </c>
      <c r="C340" s="204">
        <v>0.14249624602242336</v>
      </c>
      <c r="D340" s="204">
        <v>15.695660745863123</v>
      </c>
    </row>
    <row r="341" spans="1:4" ht="27.75" customHeight="1" x14ac:dyDescent="0.25">
      <c r="A341" s="7" t="s">
        <v>7287</v>
      </c>
      <c r="B341" s="186" t="s">
        <v>709</v>
      </c>
      <c r="C341" s="204">
        <v>0.23220778824749769</v>
      </c>
      <c r="D341" s="204">
        <v>38.011259489341974</v>
      </c>
    </row>
    <row r="342" spans="1:4" ht="27.75" customHeight="1" x14ac:dyDescent="0.25">
      <c r="A342" s="7" t="s">
        <v>7288</v>
      </c>
      <c r="B342" s="186" t="s">
        <v>709</v>
      </c>
      <c r="C342" s="204">
        <v>0.13017526092401707</v>
      </c>
      <c r="D342" s="204">
        <v>19.409129964232559</v>
      </c>
    </row>
    <row r="343" spans="1:4" ht="27.75" customHeight="1" x14ac:dyDescent="0.25">
      <c r="A343" s="7" t="s">
        <v>7289</v>
      </c>
      <c r="B343" s="186" t="s">
        <v>709</v>
      </c>
      <c r="C343" s="204">
        <v>2.3814699958476808</v>
      </c>
      <c r="D343" s="204">
        <v>11.895676327441945</v>
      </c>
    </row>
    <row r="344" spans="1:4" ht="27.75" customHeight="1" x14ac:dyDescent="0.25">
      <c r="A344" s="7" t="s">
        <v>7290</v>
      </c>
      <c r="B344" s="186" t="s">
        <v>709</v>
      </c>
      <c r="C344" s="204">
        <v>0.56344577787759931</v>
      </c>
      <c r="D344" s="204">
        <v>27.549284378834088</v>
      </c>
    </row>
    <row r="345" spans="1:4" ht="27.75" customHeight="1" x14ac:dyDescent="0.25">
      <c r="A345" s="7" t="s">
        <v>7291</v>
      </c>
      <c r="B345" s="186" t="s">
        <v>709</v>
      </c>
      <c r="C345" s="204">
        <v>0.18151240838884047</v>
      </c>
      <c r="D345" s="204">
        <v>14.466029802130628</v>
      </c>
    </row>
    <row r="346" spans="1:4" ht="27.75" customHeight="1" x14ac:dyDescent="0.25">
      <c r="A346" s="7" t="s">
        <v>7292</v>
      </c>
      <c r="B346" s="186" t="s">
        <v>709</v>
      </c>
      <c r="C346" s="204">
        <v>7.2493820085005852E-3</v>
      </c>
      <c r="D346" s="204">
        <v>4.4362056550246729</v>
      </c>
    </row>
    <row r="347" spans="1:4" ht="27.75" customHeight="1" x14ac:dyDescent="0.25">
      <c r="A347" s="7" t="s">
        <v>7293</v>
      </c>
      <c r="B347" s="186" t="s">
        <v>709</v>
      </c>
      <c r="C347" s="204">
        <v>7.0717762582909446E-2</v>
      </c>
      <c r="D347" s="204">
        <v>-0.72441158157921148</v>
      </c>
    </row>
    <row r="348" spans="1:4" ht="27.75" customHeight="1" x14ac:dyDescent="0.25">
      <c r="A348" s="7" t="s">
        <v>7294</v>
      </c>
      <c r="B348" s="186" t="s">
        <v>709</v>
      </c>
      <c r="C348" s="204">
        <v>0.10964652214077782</v>
      </c>
      <c r="D348" s="204">
        <v>23.149007184627241</v>
      </c>
    </row>
    <row r="349" spans="1:4" ht="27.75" customHeight="1" x14ac:dyDescent="0.25">
      <c r="A349" s="7" t="s">
        <v>7295</v>
      </c>
      <c r="B349" s="186" t="s">
        <v>709</v>
      </c>
      <c r="C349" s="204">
        <v>2.2738756594278611</v>
      </c>
      <c r="D349" s="204">
        <v>27.571038971294175</v>
      </c>
    </row>
    <row r="350" spans="1:4" ht="27.75" customHeight="1" x14ac:dyDescent="0.25">
      <c r="A350" s="7" t="s">
        <v>7296</v>
      </c>
      <c r="B350" s="186" t="s">
        <v>709</v>
      </c>
      <c r="C350" s="204">
        <v>0.59238477273581591</v>
      </c>
      <c r="D350" s="204">
        <v>29.840316226904921</v>
      </c>
    </row>
    <row r="351" spans="1:4" ht="27.75" customHeight="1" x14ac:dyDescent="0.25">
      <c r="A351" s="7" t="s">
        <v>7297</v>
      </c>
      <c r="B351" s="186" t="s">
        <v>709</v>
      </c>
      <c r="C351" s="204">
        <v>1.5659655773757213</v>
      </c>
      <c r="D351" s="204">
        <v>14.821450260754229</v>
      </c>
    </row>
    <row r="352" spans="1:4" ht="27.75" customHeight="1" x14ac:dyDescent="0.25">
      <c r="A352" s="7" t="s">
        <v>7298</v>
      </c>
      <c r="B352" s="186" t="s">
        <v>709</v>
      </c>
      <c r="C352" s="204">
        <v>2.6270978242686769</v>
      </c>
      <c r="D352" s="204">
        <v>26.291920629646608</v>
      </c>
    </row>
    <row r="353" spans="1:4" ht="27.75" customHeight="1" x14ac:dyDescent="0.25">
      <c r="A353" s="7" t="s">
        <v>7299</v>
      </c>
      <c r="B353" s="186" t="s">
        <v>709</v>
      </c>
      <c r="C353" s="204">
        <v>1.0557944883802421</v>
      </c>
      <c r="D353" s="204">
        <v>8.5768897444604111</v>
      </c>
    </row>
    <row r="354" spans="1:4" ht="27.75" customHeight="1" x14ac:dyDescent="0.25">
      <c r="A354" s="7" t="s">
        <v>7300</v>
      </c>
      <c r="B354" s="186" t="s">
        <v>709</v>
      </c>
      <c r="C354" s="204">
        <v>1.1759663374892551</v>
      </c>
      <c r="D354" s="204">
        <v>2.3350909873072303</v>
      </c>
    </row>
    <row r="355" spans="1:4" ht="27.75" customHeight="1" x14ac:dyDescent="0.25">
      <c r="A355" s="7" t="s">
        <v>7301</v>
      </c>
      <c r="B355" s="186" t="s">
        <v>709</v>
      </c>
      <c r="C355" s="204">
        <v>0.12118506057840914</v>
      </c>
      <c r="D355" s="204">
        <v>26.703858756976626</v>
      </c>
    </row>
    <row r="356" spans="1:4" ht="27.75" customHeight="1" x14ac:dyDescent="0.25">
      <c r="A356" s="7" t="s">
        <v>7302</v>
      </c>
      <c r="B356" s="186" t="s">
        <v>709</v>
      </c>
      <c r="C356" s="204">
        <v>0.21435483934822461</v>
      </c>
      <c r="D356" s="204">
        <v>10.844857037471876</v>
      </c>
    </row>
    <row r="357" spans="1:4" ht="27.75" customHeight="1" x14ac:dyDescent="0.25">
      <c r="A357" s="7" t="s">
        <v>7303</v>
      </c>
      <c r="B357" s="186" t="s">
        <v>709</v>
      </c>
      <c r="C357" s="204">
        <v>0.35068353923286005</v>
      </c>
      <c r="D357" s="204">
        <v>10.808185097705802</v>
      </c>
    </row>
    <row r="358" spans="1:4" ht="27.75" customHeight="1" x14ac:dyDescent="0.25">
      <c r="A358" s="7" t="s">
        <v>7304</v>
      </c>
      <c r="B358" s="186" t="s">
        <v>709</v>
      </c>
      <c r="C358" s="204">
        <v>0.20535057803174159</v>
      </c>
      <c r="D358" s="204">
        <v>10.817117252136248</v>
      </c>
    </row>
    <row r="359" spans="1:4" ht="27.75" customHeight="1" x14ac:dyDescent="0.25">
      <c r="A359" s="7" t="s">
        <v>7305</v>
      </c>
      <c r="B359" s="186" t="s">
        <v>709</v>
      </c>
      <c r="C359" s="204">
        <v>0.29736376570224826</v>
      </c>
      <c r="D359" s="204">
        <v>9.5581496442631746</v>
      </c>
    </row>
    <row r="360" spans="1:4" ht="27.75" customHeight="1" x14ac:dyDescent="0.25">
      <c r="A360" s="7" t="s">
        <v>7306</v>
      </c>
      <c r="B360" s="186" t="s">
        <v>709</v>
      </c>
      <c r="C360" s="204">
        <v>2.265849386554752</v>
      </c>
      <c r="D360" s="204">
        <v>8.8265798354594907</v>
      </c>
    </row>
    <row r="361" spans="1:4" ht="27.75" customHeight="1" x14ac:dyDescent="0.25">
      <c r="A361" s="7" t="s">
        <v>7307</v>
      </c>
      <c r="B361" s="186" t="s">
        <v>709</v>
      </c>
      <c r="C361" s="204">
        <v>4.1672395504503607E-2</v>
      </c>
      <c r="D361" s="204">
        <v>6.1201613174456391</v>
      </c>
    </row>
    <row r="362" spans="1:4" ht="27.75" customHeight="1" x14ac:dyDescent="0.25">
      <c r="A362" s="7" t="s">
        <v>7308</v>
      </c>
      <c r="B362" s="186" t="s">
        <v>709</v>
      </c>
      <c r="C362" s="204">
        <v>0.98660296610747</v>
      </c>
      <c r="D362" s="204">
        <v>11.447609414423862</v>
      </c>
    </row>
    <row r="363" spans="1:4" ht="27.75" customHeight="1" x14ac:dyDescent="0.25">
      <c r="A363" s="7" t="s">
        <v>7309</v>
      </c>
      <c r="B363" s="186" t="s">
        <v>709</v>
      </c>
      <c r="C363" s="204">
        <v>2.212029922442611</v>
      </c>
      <c r="D363" s="204">
        <v>1.2941810336362614</v>
      </c>
    </row>
    <row r="364" spans="1:4" ht="27.75" customHeight="1" x14ac:dyDescent="0.25">
      <c r="A364" s="7" t="s">
        <v>7310</v>
      </c>
      <c r="B364" s="186" t="s">
        <v>709</v>
      </c>
      <c r="C364" s="204">
        <v>1.2326040127507487</v>
      </c>
      <c r="D364" s="204">
        <v>7.5485941606715645</v>
      </c>
    </row>
    <row r="365" spans="1:4" ht="27.75" customHeight="1" x14ac:dyDescent="0.25">
      <c r="A365" s="7" t="s">
        <v>7311</v>
      </c>
      <c r="B365" s="186" t="s">
        <v>709</v>
      </c>
      <c r="C365" s="204">
        <v>0.16180376036695257</v>
      </c>
      <c r="D365" s="204">
        <v>9.434795779303343</v>
      </c>
    </row>
    <row r="366" spans="1:4" ht="27.75" customHeight="1" x14ac:dyDescent="0.25">
      <c r="A366" s="7" t="s">
        <v>7312</v>
      </c>
      <c r="B366" s="186" t="s">
        <v>709</v>
      </c>
      <c r="C366" s="204">
        <v>3.7661585404096629E-2</v>
      </c>
      <c r="D366" s="204">
        <v>7.3487709549584252</v>
      </c>
    </row>
    <row r="367" spans="1:4" ht="27.75" customHeight="1" x14ac:dyDescent="0.25">
      <c r="A367" s="7" t="s">
        <v>7313</v>
      </c>
      <c r="B367" s="186" t="s">
        <v>709</v>
      </c>
      <c r="C367" s="204">
        <v>0.24256120663615208</v>
      </c>
      <c r="D367" s="204">
        <v>23.034461300445837</v>
      </c>
    </row>
    <row r="368" spans="1:4" ht="27.75" customHeight="1" x14ac:dyDescent="0.25">
      <c r="A368" s="7" t="s">
        <v>7314</v>
      </c>
      <c r="B368" s="186" t="s">
        <v>709</v>
      </c>
      <c r="C368" s="204">
        <v>0.25383735505085575</v>
      </c>
      <c r="D368" s="204">
        <v>14.655734047285017</v>
      </c>
    </row>
    <row r="369" spans="1:4" ht="27.75" customHeight="1" x14ac:dyDescent="0.25">
      <c r="A369" s="7" t="s">
        <v>7315</v>
      </c>
      <c r="B369" s="186" t="s">
        <v>709</v>
      </c>
      <c r="C369" s="204">
        <v>0.16629103658416483</v>
      </c>
      <c r="D369" s="204">
        <v>30.772018248401608</v>
      </c>
    </row>
    <row r="370" spans="1:4" ht="27.75" customHeight="1" x14ac:dyDescent="0.25">
      <c r="A370" s="7" t="s">
        <v>7316</v>
      </c>
      <c r="B370" s="186" t="s">
        <v>709</v>
      </c>
      <c r="C370" s="204">
        <v>0.6194920777864017</v>
      </c>
      <c r="D370" s="204">
        <v>27.405016621760129</v>
      </c>
    </row>
    <row r="371" spans="1:4" ht="27.75" customHeight="1" x14ac:dyDescent="0.25">
      <c r="A371" s="7" t="s">
        <v>7317</v>
      </c>
      <c r="B371" s="186" t="s">
        <v>709</v>
      </c>
      <c r="C371" s="204">
        <v>8.4190645714216319E-2</v>
      </c>
      <c r="D371" s="204">
        <v>1.0545752850452563</v>
      </c>
    </row>
    <row r="372" spans="1:4" ht="27.75" customHeight="1" x14ac:dyDescent="0.25">
      <c r="A372" s="7" t="s">
        <v>7318</v>
      </c>
      <c r="B372" s="186" t="s">
        <v>709</v>
      </c>
      <c r="C372" s="204">
        <v>4.1905604125458158</v>
      </c>
      <c r="D372" s="204">
        <v>21.429361442472423</v>
      </c>
    </row>
    <row r="373" spans="1:4" ht="27.75" customHeight="1" x14ac:dyDescent="0.25">
      <c r="A373" s="7" t="s">
        <v>7319</v>
      </c>
      <c r="B373" s="186" t="s">
        <v>709</v>
      </c>
      <c r="C373" s="204">
        <v>1.671498145716394</v>
      </c>
      <c r="D373" s="204">
        <v>2.0076947896055883</v>
      </c>
    </row>
    <row r="374" spans="1:4" ht="27.75" customHeight="1" x14ac:dyDescent="0.25">
      <c r="A374" s="7" t="s">
        <v>7320</v>
      </c>
      <c r="B374" s="186" t="s">
        <v>709</v>
      </c>
      <c r="C374" s="204">
        <v>0.78072893023712198</v>
      </c>
      <c r="D374" s="204">
        <v>19.779008467657157</v>
      </c>
    </row>
    <row r="375" spans="1:4" ht="27.75" customHeight="1" x14ac:dyDescent="0.25">
      <c r="A375" s="7" t="s">
        <v>7321</v>
      </c>
      <c r="B375" s="186" t="s">
        <v>709</v>
      </c>
      <c r="C375" s="204">
        <v>0.47583737032135442</v>
      </c>
      <c r="D375" s="204">
        <v>3.4035658564208688</v>
      </c>
    </row>
    <row r="376" spans="1:4" ht="27.75" customHeight="1" x14ac:dyDescent="0.25">
      <c r="A376" s="7" t="s">
        <v>7322</v>
      </c>
      <c r="B376" s="186" t="s">
        <v>709</v>
      </c>
      <c r="C376" s="204">
        <v>2.2819399844403447</v>
      </c>
      <c r="D376" s="204">
        <v>4.3311755217209384</v>
      </c>
    </row>
    <row r="377" spans="1:4" ht="27.75" customHeight="1" x14ac:dyDescent="0.25">
      <c r="A377" s="7" t="s">
        <v>7323</v>
      </c>
      <c r="B377" s="186" t="s">
        <v>709</v>
      </c>
      <c r="C377" s="204">
        <v>0.83768745955691937</v>
      </c>
      <c r="D377" s="204">
        <v>8.715661960787866</v>
      </c>
    </row>
    <row r="378" spans="1:4" ht="27.75" customHeight="1" x14ac:dyDescent="0.25">
      <c r="A378" s="7" t="s">
        <v>7324</v>
      </c>
      <c r="B378" s="186" t="s">
        <v>709</v>
      </c>
      <c r="C378" s="204">
        <v>0.50480844065037833</v>
      </c>
      <c r="D378" s="204">
        <v>36.850783163672489</v>
      </c>
    </row>
    <row r="379" spans="1:4" ht="27.75" customHeight="1" x14ac:dyDescent="0.25">
      <c r="A379" s="7" t="s">
        <v>7325</v>
      </c>
      <c r="B379" s="186" t="s">
        <v>709</v>
      </c>
      <c r="C379" s="204">
        <v>-9.7184711661587632E-3</v>
      </c>
      <c r="D379" s="204">
        <v>7.1444421298100425</v>
      </c>
    </row>
    <row r="380" spans="1:4" ht="27.75" customHeight="1" x14ac:dyDescent="0.25">
      <c r="A380" s="7" t="s">
        <v>7326</v>
      </c>
      <c r="B380" s="186" t="s">
        <v>709</v>
      </c>
      <c r="C380" s="204">
        <v>0.60741617347652843</v>
      </c>
      <c r="D380" s="204">
        <v>14.17058512945712</v>
      </c>
    </row>
    <row r="381" spans="1:4" ht="27.75" customHeight="1" x14ac:dyDescent="0.25">
      <c r="A381" s="7" t="s">
        <v>7327</v>
      </c>
      <c r="B381" s="186" t="s">
        <v>709</v>
      </c>
      <c r="C381" s="204">
        <v>0.76246523710757685</v>
      </c>
      <c r="D381" s="204">
        <v>0.29827261796535343</v>
      </c>
    </row>
    <row r="382" spans="1:4" ht="27.75" customHeight="1" x14ac:dyDescent="0.25">
      <c r="A382" s="7" t="s">
        <v>7328</v>
      </c>
      <c r="B382" s="186" t="s">
        <v>709</v>
      </c>
      <c r="C382" s="204">
        <v>5.3921358226509588E-3</v>
      </c>
      <c r="D382" s="204">
        <v>7.2000896750723244</v>
      </c>
    </row>
    <row r="383" spans="1:4" ht="27.75" customHeight="1" x14ac:dyDescent="0.25">
      <c r="A383" s="7" t="s">
        <v>7329</v>
      </c>
      <c r="B383" s="186" t="s">
        <v>709</v>
      </c>
      <c r="C383" s="204">
        <v>0.14939023301814627</v>
      </c>
      <c r="D383" s="204">
        <v>6.6550843552732131</v>
      </c>
    </row>
    <row r="384" spans="1:4" ht="27.75" customHeight="1" x14ac:dyDescent="0.25">
      <c r="A384" s="7" t="s">
        <v>7330</v>
      </c>
      <c r="B384" s="186" t="s">
        <v>709</v>
      </c>
      <c r="C384" s="204">
        <v>9.6307233592872785E-2</v>
      </c>
      <c r="D384" s="204">
        <v>40.67971284981256</v>
      </c>
    </row>
    <row r="385" spans="1:4" ht="27.75" customHeight="1" x14ac:dyDescent="0.25">
      <c r="A385" s="7" t="s">
        <v>7331</v>
      </c>
      <c r="B385" s="186" t="s">
        <v>709</v>
      </c>
      <c r="C385" s="204">
        <v>0.14954585997171915</v>
      </c>
      <c r="D385" s="204">
        <v>22.419729574659971</v>
      </c>
    </row>
    <row r="386" spans="1:4" ht="27.75" customHeight="1" x14ac:dyDescent="0.25">
      <c r="A386" s="7" t="s">
        <v>7332</v>
      </c>
      <c r="B386" s="186" t="s">
        <v>709</v>
      </c>
      <c r="C386" s="204">
        <v>6.7168370759387142E-2</v>
      </c>
      <c r="D386" s="204">
        <v>14.175440739345659</v>
      </c>
    </row>
    <row r="387" spans="1:4" ht="27.75" customHeight="1" x14ac:dyDescent="0.25">
      <c r="A387" s="7" t="s">
        <v>7333</v>
      </c>
      <c r="B387" s="186" t="s">
        <v>709</v>
      </c>
      <c r="C387" s="204">
        <v>5.639894954862668</v>
      </c>
      <c r="D387" s="204">
        <v>9.5126197952570823</v>
      </c>
    </row>
    <row r="388" spans="1:4" ht="27.75" customHeight="1" x14ac:dyDescent="0.25">
      <c r="A388" s="7" t="s">
        <v>7334</v>
      </c>
      <c r="B388" s="186" t="s">
        <v>709</v>
      </c>
      <c r="C388" s="204">
        <v>0.17168342810224263</v>
      </c>
      <c r="D388" s="204">
        <v>12.616362972236823</v>
      </c>
    </row>
    <row r="389" spans="1:4" ht="27.75" customHeight="1" x14ac:dyDescent="0.25">
      <c r="A389" s="7" t="s">
        <v>7335</v>
      </c>
      <c r="B389" s="186" t="s">
        <v>709</v>
      </c>
      <c r="C389" s="204">
        <v>0.84125432855565074</v>
      </c>
      <c r="D389" s="204">
        <v>10.714547207435471</v>
      </c>
    </row>
    <row r="390" spans="1:4" ht="27.75" customHeight="1" x14ac:dyDescent="0.25">
      <c r="A390" s="7" t="s">
        <v>7336</v>
      </c>
      <c r="B390" s="186" t="s">
        <v>709</v>
      </c>
      <c r="C390" s="204">
        <v>0.9130346912967775</v>
      </c>
      <c r="D390" s="204">
        <v>11.153341683404914</v>
      </c>
    </row>
    <row r="391" spans="1:4" ht="27.75" customHeight="1" x14ac:dyDescent="0.25">
      <c r="A391" s="7" t="s">
        <v>7337</v>
      </c>
      <c r="B391" s="186" t="s">
        <v>709</v>
      </c>
      <c r="C391" s="204">
        <v>2.1222675736908276</v>
      </c>
      <c r="D391" s="204">
        <v>18.574991659412934</v>
      </c>
    </row>
    <row r="392" spans="1:4" ht="27.75" customHeight="1" x14ac:dyDescent="0.25">
      <c r="A392" s="7" t="s">
        <v>7338</v>
      </c>
      <c r="B392" s="186" t="s">
        <v>709</v>
      </c>
      <c r="C392" s="204">
        <v>7.5429046271323297E-2</v>
      </c>
      <c r="D392" s="204">
        <v>9.3774773946331376</v>
      </c>
    </row>
    <row r="393" spans="1:4" ht="27.75" customHeight="1" x14ac:dyDescent="0.25">
      <c r="A393" s="7" t="s">
        <v>7339</v>
      </c>
      <c r="B393" s="186" t="s">
        <v>709</v>
      </c>
      <c r="C393" s="204">
        <v>0.21812500443673338</v>
      </c>
      <c r="D393" s="204">
        <v>4.1695863648003826</v>
      </c>
    </row>
    <row r="394" spans="1:4" ht="27.75" customHeight="1" x14ac:dyDescent="0.25">
      <c r="A394" s="7" t="s">
        <v>7340</v>
      </c>
      <c r="B394" s="186" t="s">
        <v>709</v>
      </c>
      <c r="C394" s="204">
        <v>0.21074012595130026</v>
      </c>
      <c r="D394" s="204">
        <v>14.862686819159975</v>
      </c>
    </row>
    <row r="395" spans="1:4" ht="27.75" customHeight="1" x14ac:dyDescent="0.25">
      <c r="A395" s="7" t="s">
        <v>7341</v>
      </c>
      <c r="B395" s="186" t="s">
        <v>709</v>
      </c>
      <c r="C395" s="204">
        <v>8.6257162472869187E-3</v>
      </c>
      <c r="D395" s="204">
        <v>0.85060734467451615</v>
      </c>
    </row>
    <row r="396" spans="1:4" ht="27.75" customHeight="1" x14ac:dyDescent="0.25">
      <c r="A396" s="7" t="s">
        <v>7342</v>
      </c>
      <c r="B396" s="186" t="s">
        <v>709</v>
      </c>
      <c r="C396" s="204">
        <v>1.3872043784800359</v>
      </c>
      <c r="D396" s="204">
        <v>5.3463499371618557</v>
      </c>
    </row>
    <row r="397" spans="1:4" ht="27.75" customHeight="1" x14ac:dyDescent="0.25">
      <c r="A397" s="7" t="s">
        <v>7343</v>
      </c>
      <c r="B397" s="186" t="s">
        <v>709</v>
      </c>
      <c r="C397" s="204">
        <v>0.44443494465821642</v>
      </c>
      <c r="D397" s="204">
        <v>5.3865512661775581</v>
      </c>
    </row>
    <row r="398" spans="1:4" ht="27.75" customHeight="1" x14ac:dyDescent="0.25">
      <c r="A398" s="7" t="s">
        <v>7344</v>
      </c>
      <c r="B398" s="186" t="s">
        <v>709</v>
      </c>
      <c r="C398" s="204">
        <v>2.6919066935301297</v>
      </c>
      <c r="D398" s="204">
        <v>22.09552368219353</v>
      </c>
    </row>
    <row r="399" spans="1:4" ht="27.75" customHeight="1" x14ac:dyDescent="0.25">
      <c r="A399" s="7" t="s">
        <v>7345</v>
      </c>
      <c r="B399" s="186" t="s">
        <v>709</v>
      </c>
      <c r="C399" s="204">
        <v>1.1045812383763836</v>
      </c>
      <c r="D399" s="204">
        <v>16.994473727781994</v>
      </c>
    </row>
    <row r="400" spans="1:4" ht="27.75" customHeight="1" x14ac:dyDescent="0.25">
      <c r="A400" s="7" t="s">
        <v>7346</v>
      </c>
      <c r="B400" s="186" t="s">
        <v>709</v>
      </c>
      <c r="C400" s="204">
        <v>0.41835819815177144</v>
      </c>
      <c r="D400" s="204">
        <v>28.628104839202084</v>
      </c>
    </row>
    <row r="401" spans="1:4" ht="27.75" customHeight="1" x14ac:dyDescent="0.25">
      <c r="A401" s="7" t="s">
        <v>7347</v>
      </c>
      <c r="B401" s="186" t="s">
        <v>709</v>
      </c>
      <c r="C401" s="204">
        <v>4.9386524750748957E-2</v>
      </c>
      <c r="D401" s="204">
        <v>2.2915033178032993</v>
      </c>
    </row>
    <row r="402" spans="1:4" ht="27.75" customHeight="1" x14ac:dyDescent="0.25">
      <c r="A402" s="7" t="s">
        <v>7348</v>
      </c>
      <c r="B402" s="186" t="s">
        <v>709</v>
      </c>
      <c r="C402" s="204">
        <v>4.0910227454316909E-3</v>
      </c>
      <c r="D402" s="204">
        <v>38.009150364764075</v>
      </c>
    </row>
    <row r="403" spans="1:4" ht="27.75" customHeight="1" x14ac:dyDescent="0.25">
      <c r="A403" s="7" t="s">
        <v>7349</v>
      </c>
      <c r="B403" s="186" t="s">
        <v>709</v>
      </c>
      <c r="C403" s="204">
        <v>2.2797193069166264</v>
      </c>
      <c r="D403" s="204">
        <v>22.716216453408979</v>
      </c>
    </row>
    <row r="404" spans="1:4" ht="27.75" customHeight="1" x14ac:dyDescent="0.25">
      <c r="A404" s="7" t="s">
        <v>7350</v>
      </c>
      <c r="B404" s="186" t="s">
        <v>709</v>
      </c>
      <c r="C404" s="204">
        <v>2.5190425164635308</v>
      </c>
      <c r="D404" s="204">
        <v>14.968225240829494</v>
      </c>
    </row>
    <row r="405" spans="1:4" ht="27.75" customHeight="1" x14ac:dyDescent="0.25">
      <c r="A405" s="7" t="s">
        <v>7351</v>
      </c>
      <c r="B405" s="186" t="s">
        <v>709</v>
      </c>
      <c r="C405" s="204">
        <v>6.0202777673290256E-2</v>
      </c>
      <c r="D405" s="204">
        <v>7.8371283683058106</v>
      </c>
    </row>
    <row r="406" spans="1:4" ht="27.75" customHeight="1" x14ac:dyDescent="0.25">
      <c r="A406" s="7" t="s">
        <v>7352</v>
      </c>
      <c r="B406" s="186" t="s">
        <v>709</v>
      </c>
      <c r="C406" s="204">
        <v>0.49163830799577601</v>
      </c>
      <c r="D406" s="204">
        <v>10.300443002001328</v>
      </c>
    </row>
    <row r="407" spans="1:4" ht="27.75" customHeight="1" x14ac:dyDescent="0.25">
      <c r="A407" s="7" t="s">
        <v>7353</v>
      </c>
      <c r="B407" s="186" t="s">
        <v>709</v>
      </c>
      <c r="C407" s="204">
        <v>1.6834295134331458</v>
      </c>
      <c r="D407" s="204">
        <v>28.604804555062081</v>
      </c>
    </row>
    <row r="408" spans="1:4" ht="27.75" customHeight="1" x14ac:dyDescent="0.25">
      <c r="A408" s="7" t="s">
        <v>7354</v>
      </c>
      <c r="B408" s="186" t="s">
        <v>709</v>
      </c>
      <c r="C408" s="204">
        <v>1.5874985449614611</v>
      </c>
      <c r="D408" s="204">
        <v>22.695767185331086</v>
      </c>
    </row>
    <row r="409" spans="1:4" ht="27.75" customHeight="1" x14ac:dyDescent="0.25">
      <c r="A409" s="7" t="s">
        <v>7355</v>
      </c>
      <c r="B409" s="186" t="s">
        <v>709</v>
      </c>
      <c r="C409" s="204">
        <v>1.7401291339683549</v>
      </c>
      <c r="D409" s="204">
        <v>13.720853376528609</v>
      </c>
    </row>
    <row r="410" spans="1:4" ht="27.75" customHeight="1" x14ac:dyDescent="0.25">
      <c r="A410" s="7" t="s">
        <v>7356</v>
      </c>
      <c r="B410" s="186" t="s">
        <v>709</v>
      </c>
      <c r="C410" s="204">
        <v>0.71912715853552667</v>
      </c>
      <c r="D410" s="204">
        <v>16.246533138566896</v>
      </c>
    </row>
    <row r="411" spans="1:4" ht="27.75" customHeight="1" x14ac:dyDescent="0.25">
      <c r="A411" s="7" t="s">
        <v>7357</v>
      </c>
      <c r="B411" s="186" t="s">
        <v>709</v>
      </c>
      <c r="C411" s="204">
        <v>2.7265637801880227</v>
      </c>
      <c r="D411" s="204">
        <v>57.561993122494719</v>
      </c>
    </row>
    <row r="412" spans="1:4" ht="27.75" customHeight="1" x14ac:dyDescent="0.25">
      <c r="A412" s="7" t="s">
        <v>7358</v>
      </c>
      <c r="B412" s="186" t="s">
        <v>709</v>
      </c>
      <c r="C412" s="204">
        <v>0.64125657687144721</v>
      </c>
      <c r="D412" s="204">
        <v>12.384946609851994</v>
      </c>
    </row>
    <row r="413" spans="1:4" ht="27.75" customHeight="1" x14ac:dyDescent="0.25">
      <c r="A413" s="7" t="s">
        <v>7359</v>
      </c>
      <c r="B413" s="186" t="s">
        <v>709</v>
      </c>
      <c r="C413" s="204">
        <v>2.0636586276566584</v>
      </c>
      <c r="D413" s="204">
        <v>7.0484095057274994</v>
      </c>
    </row>
    <row r="414" spans="1:4" ht="27.75" customHeight="1" x14ac:dyDescent="0.25">
      <c r="A414" s="7" t="s">
        <v>7360</v>
      </c>
      <c r="B414" s="186" t="s">
        <v>709</v>
      </c>
      <c r="C414" s="204">
        <v>1.0623266636479902</v>
      </c>
      <c r="D414" s="204">
        <v>16.567178956013503</v>
      </c>
    </row>
    <row r="415" spans="1:4" ht="27.75" customHeight="1" x14ac:dyDescent="0.25">
      <c r="A415" s="7" t="s">
        <v>7361</v>
      </c>
      <c r="B415" s="186" t="s">
        <v>709</v>
      </c>
      <c r="C415" s="204">
        <v>0.39175186182738808</v>
      </c>
      <c r="D415" s="204">
        <v>37.225162873080485</v>
      </c>
    </row>
    <row r="416" spans="1:4" ht="27.75" customHeight="1" x14ac:dyDescent="0.25">
      <c r="A416" s="7" t="s">
        <v>7362</v>
      </c>
      <c r="B416" s="186" t="s">
        <v>709</v>
      </c>
      <c r="C416" s="204">
        <v>0.30197970579736289</v>
      </c>
      <c r="D416" s="204">
        <v>21.582287743825006</v>
      </c>
    </row>
    <row r="417" spans="1:4" ht="27.75" customHeight="1" x14ac:dyDescent="0.25">
      <c r="A417" s="7" t="s">
        <v>7363</v>
      </c>
      <c r="B417" s="186" t="s">
        <v>709</v>
      </c>
      <c r="C417" s="204">
        <v>1.1811515372061963</v>
      </c>
      <c r="D417" s="204">
        <v>8.7560470155666046</v>
      </c>
    </row>
    <row r="418" spans="1:4" ht="27.75" customHeight="1" x14ac:dyDescent="0.25">
      <c r="A418" s="7" t="s">
        <v>7364</v>
      </c>
      <c r="B418" s="186" t="s">
        <v>709</v>
      </c>
      <c r="C418" s="204">
        <v>0.12119357982349853</v>
      </c>
      <c r="D418" s="204">
        <v>3.2629912431978534</v>
      </c>
    </row>
    <row r="419" spans="1:4" ht="27.75" customHeight="1" x14ac:dyDescent="0.25">
      <c r="A419" s="7" t="s">
        <v>7365</v>
      </c>
      <c r="B419" s="186" t="s">
        <v>709</v>
      </c>
      <c r="C419" s="204">
        <v>0.31083943850668072</v>
      </c>
      <c r="D419" s="204">
        <v>10.53570486781976</v>
      </c>
    </row>
    <row r="420" spans="1:4" ht="27.75" customHeight="1" x14ac:dyDescent="0.25">
      <c r="A420" s="7" t="s">
        <v>7366</v>
      </c>
      <c r="B420" s="186" t="s">
        <v>709</v>
      </c>
      <c r="C420" s="204">
        <v>1.0612818942097386</v>
      </c>
      <c r="D420" s="204">
        <v>2.7758566517083065</v>
      </c>
    </row>
    <row r="421" spans="1:4" ht="27.75" customHeight="1" x14ac:dyDescent="0.25">
      <c r="A421" s="7" t="s">
        <v>7367</v>
      </c>
      <c r="B421" s="186" t="s">
        <v>709</v>
      </c>
      <c r="C421" s="204">
        <v>3.449823641201219E-2</v>
      </c>
      <c r="D421" s="204">
        <v>27.310840247505642</v>
      </c>
    </row>
    <row r="422" spans="1:4" ht="27.75" customHeight="1" x14ac:dyDescent="0.25">
      <c r="A422" s="7" t="s">
        <v>7368</v>
      </c>
      <c r="B422" s="186" t="s">
        <v>709</v>
      </c>
      <c r="C422" s="204">
        <v>4.6656328687679417E-2</v>
      </c>
      <c r="D422" s="204">
        <v>0.17524100983439478</v>
      </c>
    </row>
    <row r="423" spans="1:4" ht="27.75" customHeight="1" x14ac:dyDescent="0.25">
      <c r="A423" s="7" t="s">
        <v>7369</v>
      </c>
      <c r="B423" s="186" t="s">
        <v>709</v>
      </c>
      <c r="C423" s="204">
        <v>0.28190701103996152</v>
      </c>
      <c r="D423" s="204">
        <v>4.7314811307130247E-3</v>
      </c>
    </row>
    <row r="424" spans="1:4" ht="27.75" customHeight="1" x14ac:dyDescent="0.25">
      <c r="A424" s="7" t="s">
        <v>7370</v>
      </c>
      <c r="B424" s="186" t="s">
        <v>709</v>
      </c>
      <c r="C424" s="204">
        <v>0.19045384906102947</v>
      </c>
      <c r="D424" s="204">
        <v>5.1162103512470472</v>
      </c>
    </row>
    <row r="425" spans="1:4" ht="27.75" customHeight="1" x14ac:dyDescent="0.25">
      <c r="A425" s="7" t="s">
        <v>7371</v>
      </c>
      <c r="B425" s="186" t="s">
        <v>709</v>
      </c>
      <c r="C425" s="204">
        <v>1.6889672935778444</v>
      </c>
      <c r="D425" s="204">
        <v>15.336348556572116</v>
      </c>
    </row>
    <row r="426" spans="1:4" ht="27.75" customHeight="1" x14ac:dyDescent="0.25">
      <c r="A426" s="7" t="s">
        <v>7372</v>
      </c>
      <c r="B426" s="186" t="s">
        <v>709</v>
      </c>
      <c r="C426" s="204">
        <v>0.75658137138941672</v>
      </c>
      <c r="D426" s="204">
        <v>4.3159956136584832</v>
      </c>
    </row>
    <row r="427" spans="1:4" ht="27.75" customHeight="1" x14ac:dyDescent="0.25">
      <c r="A427" s="7" t="s">
        <v>7373</v>
      </c>
      <c r="B427" s="186" t="s">
        <v>709</v>
      </c>
      <c r="C427" s="204">
        <v>0.63425433510923745</v>
      </c>
      <c r="D427" s="204">
        <v>27.905977726407286</v>
      </c>
    </row>
    <row r="428" spans="1:4" ht="27.75" customHeight="1" x14ac:dyDescent="0.25">
      <c r="A428" s="7" t="s">
        <v>7374</v>
      </c>
      <c r="B428" s="186" t="s">
        <v>709</v>
      </c>
      <c r="C428" s="204">
        <v>0.29832529017064457</v>
      </c>
      <c r="D428" s="204">
        <v>12.216331087158713</v>
      </c>
    </row>
    <row r="429" spans="1:4" ht="27.75" customHeight="1" x14ac:dyDescent="0.25">
      <c r="A429" s="7" t="s">
        <v>7375</v>
      </c>
      <c r="B429" s="186" t="s">
        <v>709</v>
      </c>
      <c r="C429" s="204">
        <v>0.48508318983075249</v>
      </c>
      <c r="D429" s="204">
        <v>14.919304316658071</v>
      </c>
    </row>
    <row r="430" spans="1:4" ht="27.75" customHeight="1" x14ac:dyDescent="0.25">
      <c r="A430" s="7" t="s">
        <v>7376</v>
      </c>
      <c r="B430" s="186" t="s">
        <v>709</v>
      </c>
      <c r="C430" s="204">
        <v>4.9362988463619341E-2</v>
      </c>
      <c r="D430" s="204">
        <v>5.2626159537735386</v>
      </c>
    </row>
    <row r="431" spans="1:4" ht="27.75" customHeight="1" x14ac:dyDescent="0.25">
      <c r="A431" s="7" t="s">
        <v>7377</v>
      </c>
      <c r="B431" s="186" t="s">
        <v>709</v>
      </c>
      <c r="C431" s="204">
        <v>2.291180360349061</v>
      </c>
      <c r="D431" s="204">
        <v>7.9494479105625073</v>
      </c>
    </row>
    <row r="432" spans="1:4" ht="27.75" customHeight="1" x14ac:dyDescent="0.25">
      <c r="A432" s="7" t="s">
        <v>7378</v>
      </c>
      <c r="B432" s="186" t="s">
        <v>709</v>
      </c>
      <c r="C432" s="204">
        <v>1.4308408491715758</v>
      </c>
      <c r="D432" s="204">
        <v>19.612535652643459</v>
      </c>
    </row>
    <row r="433" spans="1:4" ht="27.75" customHeight="1" x14ac:dyDescent="0.25">
      <c r="A433" s="7" t="s">
        <v>7379</v>
      </c>
      <c r="B433" s="186" t="s">
        <v>709</v>
      </c>
      <c r="C433" s="204">
        <v>3.018344872084477</v>
      </c>
      <c r="D433" s="204">
        <v>7.0552192787282175</v>
      </c>
    </row>
    <row r="434" spans="1:4" ht="27.75" customHeight="1" x14ac:dyDescent="0.25">
      <c r="A434" s="7" t="s">
        <v>7380</v>
      </c>
      <c r="B434" s="186" t="s">
        <v>709</v>
      </c>
      <c r="C434" s="204">
        <v>0.18657558580839662</v>
      </c>
      <c r="D434" s="204">
        <v>7.5951918306047812</v>
      </c>
    </row>
    <row r="435" spans="1:4" ht="27.75" customHeight="1" x14ac:dyDescent="0.25">
      <c r="A435" s="7" t="s">
        <v>7381</v>
      </c>
      <c r="B435" s="186" t="s">
        <v>709</v>
      </c>
      <c r="C435" s="204">
        <v>7.3964941520991589E-2</v>
      </c>
      <c r="D435" s="204">
        <v>27.235665892181778</v>
      </c>
    </row>
    <row r="436" spans="1:4" ht="27.75" customHeight="1" x14ac:dyDescent="0.25">
      <c r="A436" s="7" t="s">
        <v>7382</v>
      </c>
      <c r="B436" s="186" t="s">
        <v>709</v>
      </c>
      <c r="C436" s="204">
        <v>2.0795229112100513</v>
      </c>
      <c r="D436" s="204">
        <v>9.4799462244896908</v>
      </c>
    </row>
    <row r="437" spans="1:4" ht="27.75" customHeight="1" x14ac:dyDescent="0.25">
      <c r="A437" s="7" t="s">
        <v>6848</v>
      </c>
      <c r="B437" s="186" t="s">
        <v>709</v>
      </c>
      <c r="C437" s="204">
        <v>1.4016963710311912</v>
      </c>
      <c r="D437" s="204">
        <v>5.6786350815402464</v>
      </c>
    </row>
    <row r="438" spans="1:4" ht="27.75" customHeight="1" x14ac:dyDescent="0.25">
      <c r="A438" s="7" t="s">
        <v>7383</v>
      </c>
      <c r="B438" s="186" t="s">
        <v>709</v>
      </c>
      <c r="C438" s="204">
        <v>0.67629809104659022</v>
      </c>
      <c r="D438" s="204">
        <v>22.448586125547049</v>
      </c>
    </row>
    <row r="439" spans="1:4" ht="27.75" customHeight="1" x14ac:dyDescent="0.25">
      <c r="A439" s="7" t="s">
        <v>7384</v>
      </c>
      <c r="B439" s="186" t="s">
        <v>709</v>
      </c>
      <c r="C439" s="204">
        <v>0.58310914501357802</v>
      </c>
      <c r="D439" s="204">
        <v>18.748892043876072</v>
      </c>
    </row>
    <row r="440" spans="1:4" ht="27.75" customHeight="1" x14ac:dyDescent="0.25">
      <c r="A440" s="7" t="s">
        <v>7385</v>
      </c>
      <c r="B440" s="186" t="s">
        <v>709</v>
      </c>
      <c r="C440" s="204">
        <v>8.948923889606536E-2</v>
      </c>
      <c r="D440" s="204">
        <v>-1.3897159698667927</v>
      </c>
    </row>
    <row r="441" spans="1:4" ht="27.75" customHeight="1" x14ac:dyDescent="0.25">
      <c r="A441" s="7" t="s">
        <v>7386</v>
      </c>
      <c r="B441" s="186" t="s">
        <v>709</v>
      </c>
      <c r="C441" s="204">
        <v>9.029174951469144E-3</v>
      </c>
      <c r="D441" s="204">
        <v>10.488463320788721</v>
      </c>
    </row>
    <row r="442" spans="1:4" ht="27.75" customHeight="1" x14ac:dyDescent="0.25">
      <c r="A442" s="7" t="s">
        <v>7387</v>
      </c>
      <c r="B442" s="186" t="s">
        <v>709</v>
      </c>
      <c r="C442" s="204">
        <v>1.7862712654398156</v>
      </c>
      <c r="D442" s="204">
        <v>33.457651102951736</v>
      </c>
    </row>
    <row r="443" spans="1:4" ht="27.75" customHeight="1" x14ac:dyDescent="0.25">
      <c r="A443" s="7" t="s">
        <v>7388</v>
      </c>
      <c r="B443" s="186" t="s">
        <v>709</v>
      </c>
      <c r="C443" s="204">
        <v>0.33851714179526854</v>
      </c>
      <c r="D443" s="204">
        <v>28.540535657652192</v>
      </c>
    </row>
    <row r="444" spans="1:4" ht="27.75" customHeight="1" x14ac:dyDescent="0.25">
      <c r="A444" s="7" t="s">
        <v>7389</v>
      </c>
      <c r="B444" s="186" t="s">
        <v>709</v>
      </c>
      <c r="C444" s="204">
        <v>0.96384543071342244</v>
      </c>
      <c r="D444" s="204">
        <v>15.408903721036818</v>
      </c>
    </row>
    <row r="445" spans="1:4" ht="27.75" customHeight="1" x14ac:dyDescent="0.25">
      <c r="A445" s="7" t="s">
        <v>7390</v>
      </c>
      <c r="B445" s="186" t="s">
        <v>709</v>
      </c>
      <c r="C445" s="204">
        <v>0.21161915651336971</v>
      </c>
      <c r="D445" s="204">
        <v>14.564272110178942</v>
      </c>
    </row>
    <row r="446" spans="1:4" ht="27.75" customHeight="1" x14ac:dyDescent="0.25">
      <c r="A446" s="7" t="s">
        <v>7391</v>
      </c>
      <c r="B446" s="186" t="s">
        <v>709</v>
      </c>
      <c r="C446" s="204">
        <v>0.28213338734607674</v>
      </c>
      <c r="D446" s="204">
        <v>29.244412465431811</v>
      </c>
    </row>
    <row r="447" spans="1:4" ht="27.75" customHeight="1" x14ac:dyDescent="0.25">
      <c r="A447" s="7" t="s">
        <v>7392</v>
      </c>
      <c r="B447" s="186" t="s">
        <v>709</v>
      </c>
      <c r="C447" s="204">
        <v>2.9030984781292122</v>
      </c>
      <c r="D447" s="204">
        <v>18.293624978446818</v>
      </c>
    </row>
    <row r="448" spans="1:4" ht="27.75" customHeight="1" x14ac:dyDescent="0.25">
      <c r="A448" s="7" t="s">
        <v>7393</v>
      </c>
      <c r="B448" s="186" t="s">
        <v>709</v>
      </c>
      <c r="C448" s="204">
        <v>0.31832251977887305</v>
      </c>
      <c r="D448" s="204">
        <v>7.6262656139064715</v>
      </c>
    </row>
    <row r="449" spans="1:4" ht="27.75" customHeight="1" x14ac:dyDescent="0.25">
      <c r="A449" s="7" t="s">
        <v>7394</v>
      </c>
      <c r="B449" s="186" t="s">
        <v>709</v>
      </c>
      <c r="C449" s="204">
        <v>2.1729256161484485</v>
      </c>
      <c r="D449" s="204">
        <v>16.877399669827046</v>
      </c>
    </row>
    <row r="450" spans="1:4" ht="27.75" customHeight="1" x14ac:dyDescent="0.25">
      <c r="A450" s="7" t="s">
        <v>7395</v>
      </c>
      <c r="B450" s="186" t="s">
        <v>709</v>
      </c>
      <c r="C450" s="204">
        <v>0.52877283859369262</v>
      </c>
      <c r="D450" s="204">
        <v>3.6965719337704659</v>
      </c>
    </row>
    <row r="451" spans="1:4" ht="27.75" customHeight="1" x14ac:dyDescent="0.25">
      <c r="A451" s="7" t="s">
        <v>7396</v>
      </c>
      <c r="B451" s="186" t="s">
        <v>709</v>
      </c>
      <c r="C451" s="204">
        <v>0.36053628139516619</v>
      </c>
      <c r="D451" s="204">
        <v>17.828639243194203</v>
      </c>
    </row>
    <row r="452" spans="1:4" ht="27.75" customHeight="1" x14ac:dyDescent="0.25">
      <c r="A452" s="7" t="s">
        <v>7397</v>
      </c>
      <c r="B452" s="186" t="s">
        <v>709</v>
      </c>
      <c r="C452" s="204">
        <v>0.51618907850856632</v>
      </c>
      <c r="D452" s="204">
        <v>20.22398929389697</v>
      </c>
    </row>
    <row r="453" spans="1:4" ht="27.75" customHeight="1" x14ac:dyDescent="0.25">
      <c r="A453" s="7" t="s">
        <v>6782</v>
      </c>
      <c r="B453" s="186" t="s">
        <v>709</v>
      </c>
      <c r="C453" s="204">
        <v>3.5531601135754434</v>
      </c>
      <c r="D453" s="204">
        <v>31.03121539309744</v>
      </c>
    </row>
    <row r="454" spans="1:4" ht="27.75" customHeight="1" x14ac:dyDescent="0.25">
      <c r="A454" s="7" t="s">
        <v>7398</v>
      </c>
      <c r="B454" s="186" t="s">
        <v>709</v>
      </c>
      <c r="C454" s="204">
        <v>0.122306682178034</v>
      </c>
      <c r="D454" s="204">
        <v>1.4311502588761791</v>
      </c>
    </row>
    <row r="455" spans="1:4" ht="27.75" customHeight="1" x14ac:dyDescent="0.25">
      <c r="A455" s="7" t="s">
        <v>6900</v>
      </c>
      <c r="B455" s="186" t="s">
        <v>709</v>
      </c>
      <c r="C455" s="204">
        <v>0.55524451722209722</v>
      </c>
      <c r="D455" s="204">
        <v>12.17407664680581</v>
      </c>
    </row>
    <row r="456" spans="1:4" ht="27.75" customHeight="1" x14ac:dyDescent="0.25">
      <c r="A456" s="7" t="s">
        <v>7399</v>
      </c>
      <c r="B456" s="186" t="s">
        <v>709</v>
      </c>
      <c r="C456" s="204">
        <v>0.94960533064065145</v>
      </c>
      <c r="D456" s="204">
        <v>2.2579663704151032</v>
      </c>
    </row>
    <row r="457" spans="1:4" ht="27.75" customHeight="1" x14ac:dyDescent="0.25">
      <c r="A457" s="7" t="s">
        <v>6844</v>
      </c>
      <c r="B457" s="186" t="s">
        <v>709</v>
      </c>
      <c r="C457" s="204">
        <v>2.5640741272512237E-2</v>
      </c>
      <c r="D457" s="204">
        <v>4.5162488452600105</v>
      </c>
    </row>
    <row r="458" spans="1:4" ht="27.75" customHeight="1" x14ac:dyDescent="0.25">
      <c r="A458" s="7" t="s">
        <v>7400</v>
      </c>
      <c r="B458" s="186" t="s">
        <v>709</v>
      </c>
      <c r="C458" s="204">
        <v>-0.24404854451174474</v>
      </c>
      <c r="D458" s="204">
        <v>20.292181303302449</v>
      </c>
    </row>
    <row r="459" spans="1:4" ht="27.75" customHeight="1" x14ac:dyDescent="0.25">
      <c r="A459" s="7" t="s">
        <v>7401</v>
      </c>
      <c r="B459" s="186" t="s">
        <v>709</v>
      </c>
      <c r="C459" s="204">
        <v>3.9675255110146064</v>
      </c>
      <c r="D459" s="204">
        <v>12.715383439748702</v>
      </c>
    </row>
    <row r="460" spans="1:4" ht="27.75" customHeight="1" x14ac:dyDescent="0.25">
      <c r="A460" s="7" t="s">
        <v>7402</v>
      </c>
      <c r="B460" s="186" t="s">
        <v>709</v>
      </c>
      <c r="C460" s="204">
        <v>3.6367191954111426</v>
      </c>
      <c r="D460" s="204">
        <v>30.732454609657811</v>
      </c>
    </row>
    <row r="461" spans="1:4" ht="27.75" customHeight="1" x14ac:dyDescent="0.25">
      <c r="A461" s="7" t="s">
        <v>7403</v>
      </c>
      <c r="B461" s="186" t="s">
        <v>709</v>
      </c>
      <c r="C461" s="204">
        <v>2.7429242518513981E-2</v>
      </c>
      <c r="D461" s="204">
        <v>13.636140943331522</v>
      </c>
    </row>
    <row r="462" spans="1:4" ht="27.75" customHeight="1" x14ac:dyDescent="0.25">
      <c r="A462" s="7" t="s">
        <v>7404</v>
      </c>
      <c r="B462" s="186" t="s">
        <v>709</v>
      </c>
      <c r="C462" s="204">
        <v>-3.4749276440724189E-2</v>
      </c>
      <c r="D462" s="204">
        <v>5.9718334204870303</v>
      </c>
    </row>
    <row r="463" spans="1:4" ht="27.75" customHeight="1" x14ac:dyDescent="0.25">
      <c r="A463" s="7" t="s">
        <v>7405</v>
      </c>
      <c r="B463" s="186" t="s">
        <v>709</v>
      </c>
      <c r="C463" s="204">
        <v>1.9463547038167648</v>
      </c>
      <c r="D463" s="204">
        <v>5.3986112864542113</v>
      </c>
    </row>
    <row r="464" spans="1:4" ht="27.75" customHeight="1" x14ac:dyDescent="0.25">
      <c r="A464" s="7" t="s">
        <v>7406</v>
      </c>
      <c r="B464" s="186" t="s">
        <v>709</v>
      </c>
      <c r="C464" s="204">
        <v>6.229842284317471E-2</v>
      </c>
      <c r="D464" s="204">
        <v>7.5069415759986668</v>
      </c>
    </row>
    <row r="465" spans="1:4" ht="27.75" customHeight="1" x14ac:dyDescent="0.25">
      <c r="A465" s="7" t="s">
        <v>7407</v>
      </c>
      <c r="B465" s="186" t="s">
        <v>709</v>
      </c>
      <c r="C465" s="204">
        <v>3.1910952476820631</v>
      </c>
      <c r="D465" s="204">
        <v>24.481147113352073</v>
      </c>
    </row>
    <row r="466" spans="1:4" ht="27.75" customHeight="1" x14ac:dyDescent="0.25">
      <c r="A466" s="7" t="s">
        <v>7408</v>
      </c>
      <c r="B466" s="186" t="s">
        <v>709</v>
      </c>
      <c r="C466" s="204">
        <v>3.6995300117391015</v>
      </c>
      <c r="D466" s="204">
        <v>26.772728518474292</v>
      </c>
    </row>
    <row r="467" spans="1:4" ht="27.75" customHeight="1" x14ac:dyDescent="0.25">
      <c r="A467" s="7" t="s">
        <v>7409</v>
      </c>
      <c r="B467" s="186" t="s">
        <v>709</v>
      </c>
      <c r="C467" s="204">
        <v>8.022717038032609E-2</v>
      </c>
      <c r="D467" s="204">
        <v>14.203534523773472</v>
      </c>
    </row>
    <row r="468" spans="1:4" ht="27.75" customHeight="1" x14ac:dyDescent="0.25">
      <c r="A468" s="7" t="s">
        <v>7410</v>
      </c>
      <c r="B468" s="186" t="s">
        <v>709</v>
      </c>
      <c r="C468" s="204">
        <v>3.2565187460904168</v>
      </c>
      <c r="D468" s="204">
        <v>11.580021053512153</v>
      </c>
    </row>
    <row r="469" spans="1:4" ht="27.75" customHeight="1" x14ac:dyDescent="0.25">
      <c r="A469" s="7" t="s">
        <v>6713</v>
      </c>
      <c r="B469" s="186" t="s">
        <v>709</v>
      </c>
      <c r="C469" s="204">
        <v>0.1025114970318861</v>
      </c>
      <c r="D469" s="204">
        <v>30.86213673013151</v>
      </c>
    </row>
    <row r="470" spans="1:4" ht="27.75" customHeight="1" x14ac:dyDescent="0.25">
      <c r="A470" s="7" t="s">
        <v>7411</v>
      </c>
      <c r="B470" s="186" t="s">
        <v>709</v>
      </c>
      <c r="C470" s="204">
        <v>8.2373387850784546E-2</v>
      </c>
      <c r="D470" s="204">
        <v>30.092632201570222</v>
      </c>
    </row>
    <row r="471" spans="1:4" ht="27.75" customHeight="1" x14ac:dyDescent="0.25">
      <c r="A471" s="7" t="s">
        <v>7412</v>
      </c>
      <c r="B471" s="186" t="s">
        <v>709</v>
      </c>
      <c r="C471" s="204">
        <v>0.34182766754368871</v>
      </c>
      <c r="D471" s="204">
        <v>19.085135627111331</v>
      </c>
    </row>
    <row r="472" spans="1:4" ht="27.75" customHeight="1" x14ac:dyDescent="0.25">
      <c r="A472" s="7" t="s">
        <v>7413</v>
      </c>
      <c r="B472" s="186" t="s">
        <v>709</v>
      </c>
      <c r="C472" s="204">
        <v>0.31357868991765309</v>
      </c>
      <c r="D472" s="204">
        <v>10.661781112178899</v>
      </c>
    </row>
    <row r="473" spans="1:4" ht="27.75" customHeight="1" x14ac:dyDescent="0.25">
      <c r="A473" s="7" t="s">
        <v>7414</v>
      </c>
      <c r="B473" s="186" t="s">
        <v>709</v>
      </c>
      <c r="C473" s="204">
        <v>0.26590793664917267</v>
      </c>
      <c r="D473" s="204">
        <v>2.498436395222233</v>
      </c>
    </row>
    <row r="474" spans="1:4" ht="27.75" customHeight="1" x14ac:dyDescent="0.25">
      <c r="A474" s="7" t="s">
        <v>7415</v>
      </c>
      <c r="B474" s="186" t="s">
        <v>709</v>
      </c>
      <c r="C474" s="204">
        <v>0.19669935472990002</v>
      </c>
      <c r="D474" s="204">
        <v>0.823318813031783</v>
      </c>
    </row>
    <row r="475" spans="1:4" ht="27.75" customHeight="1" x14ac:dyDescent="0.25">
      <c r="A475" s="7" t="s">
        <v>7416</v>
      </c>
      <c r="B475" s="186" t="s">
        <v>709</v>
      </c>
      <c r="C475" s="204">
        <v>2.8400884713757266</v>
      </c>
      <c r="D475" s="204">
        <v>12.326758941223879</v>
      </c>
    </row>
    <row r="476" spans="1:4" ht="27.75" customHeight="1" x14ac:dyDescent="0.25">
      <c r="A476" s="7" t="s">
        <v>7417</v>
      </c>
      <c r="B476" s="186" t="s">
        <v>709</v>
      </c>
      <c r="C476" s="204">
        <v>2.2245496396360718</v>
      </c>
      <c r="D476" s="204">
        <v>16.232099494441218</v>
      </c>
    </row>
    <row r="477" spans="1:4" ht="27.75" customHeight="1" x14ac:dyDescent="0.25">
      <c r="A477" s="7" t="s">
        <v>7418</v>
      </c>
      <c r="B477" s="186" t="s">
        <v>709</v>
      </c>
      <c r="C477" s="204">
        <v>1.8205251215596987</v>
      </c>
      <c r="D477" s="204">
        <v>18.573418269141865</v>
      </c>
    </row>
    <row r="478" spans="1:4" ht="27.75" customHeight="1" x14ac:dyDescent="0.25">
      <c r="A478" s="7" t="s">
        <v>7419</v>
      </c>
      <c r="B478" s="186" t="s">
        <v>709</v>
      </c>
      <c r="C478" s="204">
        <v>0.72192460764807864</v>
      </c>
      <c r="D478" s="204">
        <v>22.699417540497951</v>
      </c>
    </row>
    <row r="479" spans="1:4" ht="27.75" customHeight="1" x14ac:dyDescent="0.25">
      <c r="A479" s="7" t="s">
        <v>7420</v>
      </c>
      <c r="B479" s="186" t="s">
        <v>709</v>
      </c>
      <c r="C479" s="204">
        <v>0.71438180798046058</v>
      </c>
      <c r="D479" s="204">
        <v>7.9802919764265781</v>
      </c>
    </row>
    <row r="480" spans="1:4" ht="27.75" customHeight="1" x14ac:dyDescent="0.25">
      <c r="A480" s="7" t="s">
        <v>7421</v>
      </c>
      <c r="B480" s="186" t="s">
        <v>709</v>
      </c>
      <c r="C480" s="204">
        <v>1.8862615156229541</v>
      </c>
      <c r="D480" s="204">
        <v>9.2448505044949787</v>
      </c>
    </row>
    <row r="481" spans="1:4" ht="27.75" customHeight="1" x14ac:dyDescent="0.25">
      <c r="A481" s="7" t="s">
        <v>7422</v>
      </c>
      <c r="B481" s="186" t="s">
        <v>709</v>
      </c>
      <c r="C481" s="204">
        <v>0.97604374972085051</v>
      </c>
      <c r="D481" s="204">
        <v>2.5361773768770459</v>
      </c>
    </row>
    <row r="482" spans="1:4" ht="27.75" customHeight="1" x14ac:dyDescent="0.25">
      <c r="A482" s="7" t="s">
        <v>7423</v>
      </c>
      <c r="B482" s="186" t="s">
        <v>709</v>
      </c>
      <c r="C482" s="204">
        <v>2.4189465244123567</v>
      </c>
      <c r="D482" s="204">
        <v>19.318932698780017</v>
      </c>
    </row>
    <row r="483" spans="1:4" ht="27.75" customHeight="1" x14ac:dyDescent="0.25">
      <c r="A483" s="7" t="s">
        <v>7424</v>
      </c>
      <c r="B483" s="186" t="s">
        <v>709</v>
      </c>
      <c r="C483" s="204">
        <v>0.50768764207214401</v>
      </c>
      <c r="D483" s="204">
        <v>5.0169530133687985</v>
      </c>
    </row>
    <row r="484" spans="1:4" ht="27.75" customHeight="1" x14ac:dyDescent="0.25">
      <c r="A484" s="7" t="s">
        <v>7425</v>
      </c>
      <c r="B484" s="186" t="s">
        <v>709</v>
      </c>
      <c r="C484" s="204">
        <v>5.7332022394860296</v>
      </c>
      <c r="D484" s="204">
        <v>5.1370681860440008</v>
      </c>
    </row>
    <row r="485" spans="1:4" ht="27.75" customHeight="1" x14ac:dyDescent="0.25">
      <c r="A485" s="7" t="s">
        <v>7426</v>
      </c>
      <c r="B485" s="186" t="s">
        <v>709</v>
      </c>
      <c r="C485" s="204">
        <v>0.27481854741912881</v>
      </c>
      <c r="D485" s="204">
        <v>7.4641219274386481</v>
      </c>
    </row>
    <row r="486" spans="1:4" ht="27.75" customHeight="1" x14ac:dyDescent="0.25">
      <c r="A486" s="7" t="s">
        <v>7427</v>
      </c>
      <c r="B486" s="186" t="s">
        <v>709</v>
      </c>
      <c r="C486" s="204">
        <v>0.10149492803632293</v>
      </c>
      <c r="D486" s="204">
        <v>3.5116690155231418</v>
      </c>
    </row>
    <row r="487" spans="1:4" ht="27.75" customHeight="1" x14ac:dyDescent="0.25">
      <c r="A487" s="7" t="s">
        <v>7428</v>
      </c>
      <c r="B487" s="186" t="s">
        <v>709</v>
      </c>
      <c r="C487" s="204">
        <v>7.5493545451617836E-2</v>
      </c>
      <c r="D487" s="204">
        <v>3.1380764817450144</v>
      </c>
    </row>
    <row r="488" spans="1:4" ht="27.75" customHeight="1" x14ac:dyDescent="0.25">
      <c r="A488" s="7" t="s">
        <v>7429</v>
      </c>
      <c r="B488" s="186" t="s">
        <v>709</v>
      </c>
      <c r="C488" s="204">
        <v>0.61932935882810902</v>
      </c>
      <c r="D488" s="204">
        <v>6.2066959492162281</v>
      </c>
    </row>
    <row r="489" spans="1:4" ht="27.75" customHeight="1" x14ac:dyDescent="0.25">
      <c r="A489" s="7" t="s">
        <v>7430</v>
      </c>
      <c r="B489" s="186" t="s">
        <v>709</v>
      </c>
      <c r="C489" s="204">
        <v>0.40534785037550264</v>
      </c>
      <c r="D489" s="204">
        <v>3.2276056740923793</v>
      </c>
    </row>
    <row r="490" spans="1:4" ht="27.75" customHeight="1" x14ac:dyDescent="0.25">
      <c r="A490" s="7" t="s">
        <v>7431</v>
      </c>
      <c r="B490" s="186" t="s">
        <v>709</v>
      </c>
      <c r="C490" s="204">
        <v>0.56576335864798599</v>
      </c>
      <c r="D490" s="204">
        <v>2.2924506743085051</v>
      </c>
    </row>
    <row r="491" spans="1:4" ht="27.75" customHeight="1" x14ac:dyDescent="0.25">
      <c r="A491" s="7" t="s">
        <v>7432</v>
      </c>
      <c r="B491" s="186" t="s">
        <v>709</v>
      </c>
      <c r="C491" s="204">
        <v>0.54244261863215559</v>
      </c>
      <c r="D491" s="204">
        <v>8.3792379059463507</v>
      </c>
    </row>
    <row r="492" spans="1:4" ht="27.75" customHeight="1" x14ac:dyDescent="0.25">
      <c r="A492" s="7" t="s">
        <v>7433</v>
      </c>
      <c r="B492" s="186" t="s">
        <v>709</v>
      </c>
      <c r="C492" s="204">
        <v>0.43320854946672932</v>
      </c>
      <c r="D492" s="204">
        <v>29.978227628055151</v>
      </c>
    </row>
    <row r="493" spans="1:4" ht="27.75" customHeight="1" x14ac:dyDescent="0.25">
      <c r="A493" s="7" t="s">
        <v>7434</v>
      </c>
      <c r="B493" s="186" t="s">
        <v>709</v>
      </c>
      <c r="C493" s="204">
        <v>0.29889890428634036</v>
      </c>
      <c r="D493" s="204">
        <v>9.9193247203929324</v>
      </c>
    </row>
    <row r="494" spans="1:4" ht="27.75" customHeight="1" x14ac:dyDescent="0.25">
      <c r="A494" s="7" t="s">
        <v>7435</v>
      </c>
      <c r="B494" s="186" t="s">
        <v>709</v>
      </c>
      <c r="C494" s="204">
        <v>0.29886678460725846</v>
      </c>
      <c r="D494" s="204">
        <v>9.9193609020315954</v>
      </c>
    </row>
    <row r="495" spans="1:4" ht="27.75" customHeight="1" x14ac:dyDescent="0.25">
      <c r="A495" s="7" t="s">
        <v>7436</v>
      </c>
      <c r="B495" s="186" t="s">
        <v>709</v>
      </c>
      <c r="C495" s="204">
        <v>6.2720782576296097E-2</v>
      </c>
      <c r="D495" s="204">
        <v>27.378491876164265</v>
      </c>
    </row>
    <row r="496" spans="1:4" ht="27.75" customHeight="1" x14ac:dyDescent="0.25">
      <c r="A496" s="7" t="s">
        <v>7437</v>
      </c>
      <c r="B496" s="186" t="s">
        <v>709</v>
      </c>
      <c r="C496" s="204">
        <v>5.6655423629342623E-2</v>
      </c>
      <c r="D496" s="204">
        <v>7.9240103149802943</v>
      </c>
    </row>
    <row r="497" spans="1:4" ht="27.75" customHeight="1" x14ac:dyDescent="0.25">
      <c r="A497" s="7" t="s">
        <v>7438</v>
      </c>
      <c r="B497" s="186" t="s">
        <v>709</v>
      </c>
      <c r="C497" s="204">
        <v>0.78156004245290778</v>
      </c>
      <c r="D497" s="204">
        <v>8.8821624247455322</v>
      </c>
    </row>
    <row r="498" spans="1:4" ht="27.75" customHeight="1" x14ac:dyDescent="0.25">
      <c r="A498" s="7" t="s">
        <v>7439</v>
      </c>
      <c r="B498" s="186" t="s">
        <v>709</v>
      </c>
      <c r="C498" s="204">
        <v>0.63227682315039624</v>
      </c>
      <c r="D498" s="204">
        <v>1.6728578654639024</v>
      </c>
    </row>
    <row r="499" spans="1:4" ht="27.75" customHeight="1" x14ac:dyDescent="0.25">
      <c r="A499" s="7" t="s">
        <v>7440</v>
      </c>
      <c r="B499" s="186" t="s">
        <v>709</v>
      </c>
      <c r="C499" s="204">
        <v>3.5529101865863186</v>
      </c>
      <c r="D499" s="204">
        <v>8.1677448185227721</v>
      </c>
    </row>
    <row r="500" spans="1:4" ht="27.75" customHeight="1" x14ac:dyDescent="0.25">
      <c r="A500" s="7" t="s">
        <v>7441</v>
      </c>
      <c r="B500" s="186" t="s">
        <v>709</v>
      </c>
      <c r="C500" s="204">
        <v>1.2385978918934919</v>
      </c>
      <c r="D500" s="204">
        <v>13.568161798570689</v>
      </c>
    </row>
    <row r="501" spans="1:4" ht="27.75" customHeight="1" x14ac:dyDescent="0.25">
      <c r="A501" s="7" t="s">
        <v>7442</v>
      </c>
      <c r="B501" s="186" t="s">
        <v>709</v>
      </c>
      <c r="C501" s="204">
        <v>0.56682039835462539</v>
      </c>
      <c r="D501" s="204">
        <v>9.6828709694472508</v>
      </c>
    </row>
    <row r="502" spans="1:4" ht="27.75" customHeight="1" x14ac:dyDescent="0.25">
      <c r="A502" s="7" t="s">
        <v>7443</v>
      </c>
      <c r="B502" s="186" t="s">
        <v>709</v>
      </c>
      <c r="C502" s="204">
        <v>0.22091983147012823</v>
      </c>
      <c r="D502" s="204">
        <v>12.959161799220654</v>
      </c>
    </row>
    <row r="503" spans="1:4" ht="27.75" customHeight="1" x14ac:dyDescent="0.25">
      <c r="A503" s="7" t="s">
        <v>7444</v>
      </c>
      <c r="B503" s="186" t="s">
        <v>709</v>
      </c>
      <c r="C503" s="204">
        <v>0.53927155661693271</v>
      </c>
      <c r="D503" s="204">
        <v>4.2068278738355245</v>
      </c>
    </row>
    <row r="504" spans="1:4" ht="27.75" customHeight="1" x14ac:dyDescent="0.25">
      <c r="A504" s="7" t="s">
        <v>7445</v>
      </c>
      <c r="B504" s="186" t="s">
        <v>709</v>
      </c>
      <c r="C504" s="204">
        <v>13.884421277491716</v>
      </c>
      <c r="D504" s="204">
        <v>0.78412944859403155</v>
      </c>
    </row>
    <row r="505" spans="1:4" ht="27.75" customHeight="1" x14ac:dyDescent="0.25">
      <c r="A505" s="7" t="s">
        <v>7446</v>
      </c>
      <c r="B505" s="186" t="s">
        <v>709</v>
      </c>
      <c r="C505" s="204">
        <v>5.232064502818166</v>
      </c>
      <c r="D505" s="204">
        <v>35.541817882394156</v>
      </c>
    </row>
    <row r="506" spans="1:4" ht="27.75" customHeight="1" x14ac:dyDescent="0.25">
      <c r="A506" s="7" t="s">
        <v>7447</v>
      </c>
      <c r="B506" s="186" t="s">
        <v>709</v>
      </c>
      <c r="C506" s="204">
        <v>1.2418199872409432</v>
      </c>
      <c r="D506" s="204">
        <v>4.6223379546263068</v>
      </c>
    </row>
    <row r="507" spans="1:4" ht="27.75" customHeight="1" x14ac:dyDescent="0.25">
      <c r="A507" s="7" t="s">
        <v>7448</v>
      </c>
      <c r="B507" s="186" t="s">
        <v>709</v>
      </c>
      <c r="C507" s="204">
        <v>2.1864469169337934</v>
      </c>
      <c r="D507" s="204">
        <v>18.576325317604226</v>
      </c>
    </row>
    <row r="508" spans="1:4" ht="27.75" customHeight="1" x14ac:dyDescent="0.25">
      <c r="A508" s="7" t="s">
        <v>7449</v>
      </c>
      <c r="B508" s="186" t="s">
        <v>709</v>
      </c>
      <c r="C508" s="204">
        <v>0.32145829229796175</v>
      </c>
      <c r="D508" s="204">
        <v>13.399525241000109</v>
      </c>
    </row>
    <row r="509" spans="1:4" ht="27.75" customHeight="1" x14ac:dyDescent="0.25">
      <c r="A509" s="7" t="s">
        <v>7450</v>
      </c>
      <c r="B509" s="186" t="s">
        <v>709</v>
      </c>
      <c r="C509" s="204">
        <v>2.5941375322208455</v>
      </c>
      <c r="D509" s="204">
        <v>26.91657458027651</v>
      </c>
    </row>
    <row r="510" spans="1:4" ht="27.75" customHeight="1" x14ac:dyDescent="0.25">
      <c r="A510" s="7" t="s">
        <v>7451</v>
      </c>
      <c r="B510" s="186" t="s">
        <v>709</v>
      </c>
      <c r="C510" s="204">
        <v>1.5367448500646804E-3</v>
      </c>
      <c r="D510" s="204">
        <v>3.5126745407315463</v>
      </c>
    </row>
    <row r="511" spans="1:4" ht="27.75" customHeight="1" x14ac:dyDescent="0.25">
      <c r="A511" s="7" t="s">
        <v>7452</v>
      </c>
      <c r="B511" s="186" t="s">
        <v>709</v>
      </c>
      <c r="C511" s="204">
        <v>0.31879364505925623</v>
      </c>
      <c r="D511" s="204">
        <v>5.0696742933156536</v>
      </c>
    </row>
    <row r="512" spans="1:4" ht="27.75" customHeight="1" x14ac:dyDescent="0.25">
      <c r="A512" s="7" t="s">
        <v>7453</v>
      </c>
      <c r="B512" s="186" t="s">
        <v>709</v>
      </c>
      <c r="C512" s="204">
        <v>0.29846205820403593</v>
      </c>
      <c r="D512" s="204">
        <v>24.764148986617869</v>
      </c>
    </row>
    <row r="513" spans="1:4" ht="27.75" customHeight="1" x14ac:dyDescent="0.25">
      <c r="A513" s="7" t="s">
        <v>6759</v>
      </c>
      <c r="B513" s="186" t="s">
        <v>709</v>
      </c>
      <c r="C513" s="204">
        <v>1.3291788971060372</v>
      </c>
      <c r="D513" s="204">
        <v>10.403744228649165</v>
      </c>
    </row>
    <row r="514" spans="1:4" ht="27.75" customHeight="1" x14ac:dyDescent="0.25">
      <c r="A514" s="7" t="s">
        <v>7454</v>
      </c>
      <c r="B514" s="186" t="s">
        <v>709</v>
      </c>
      <c r="C514" s="204">
        <v>0.18391588263448069</v>
      </c>
      <c r="D514" s="204">
        <v>4.7809093306408537</v>
      </c>
    </row>
    <row r="515" spans="1:4" ht="27.75" customHeight="1" x14ac:dyDescent="0.25">
      <c r="A515" s="7" t="s">
        <v>7455</v>
      </c>
      <c r="B515" s="186" t="s">
        <v>7456</v>
      </c>
      <c r="C515" s="204">
        <v>11.932299746750207</v>
      </c>
      <c r="D515" s="204">
        <v>2.2093846783418951</v>
      </c>
    </row>
    <row r="516" spans="1:4" ht="27.75" customHeight="1" x14ac:dyDescent="0.25">
      <c r="A516" s="7" t="s">
        <v>7457</v>
      </c>
      <c r="B516" s="186" t="s">
        <v>709</v>
      </c>
      <c r="C516" s="204">
        <v>0.21066276351639532</v>
      </c>
      <c r="D516" s="204">
        <v>7.3701272006462846</v>
      </c>
    </row>
    <row r="517" spans="1:4" ht="27.75" customHeight="1" x14ac:dyDescent="0.25">
      <c r="A517" s="7" t="s">
        <v>7458</v>
      </c>
      <c r="B517" s="186" t="s">
        <v>709</v>
      </c>
      <c r="C517" s="204">
        <v>3.4336716416415984</v>
      </c>
      <c r="D517" s="204">
        <v>13.339045857472666</v>
      </c>
    </row>
    <row r="518" spans="1:4" ht="27.75" customHeight="1" x14ac:dyDescent="0.25">
      <c r="A518" s="7" t="s">
        <v>7459</v>
      </c>
      <c r="B518" s="186" t="s">
        <v>709</v>
      </c>
      <c r="C518" s="204">
        <v>0.11377628481018578</v>
      </c>
      <c r="D518" s="204">
        <v>27.03926468706165</v>
      </c>
    </row>
    <row r="519" spans="1:4" ht="27.75" customHeight="1" x14ac:dyDescent="0.25">
      <c r="A519" s="7" t="s">
        <v>7460</v>
      </c>
      <c r="B519" s="186" t="s">
        <v>709</v>
      </c>
      <c r="C519" s="204">
        <v>4.352745677418586E-2</v>
      </c>
      <c r="D519" s="204">
        <v>29.094267910368885</v>
      </c>
    </row>
    <row r="520" spans="1:4" ht="27.75" customHeight="1" x14ac:dyDescent="0.25">
      <c r="A520" s="7" t="s">
        <v>7461</v>
      </c>
      <c r="B520" s="186" t="s">
        <v>709</v>
      </c>
      <c r="C520" s="204">
        <v>5.0065413027625301</v>
      </c>
      <c r="D520" s="204">
        <v>30.913539187741268</v>
      </c>
    </row>
    <row r="521" spans="1:4" ht="27.75" customHeight="1" x14ac:dyDescent="0.25">
      <c r="A521" s="7" t="s">
        <v>7462</v>
      </c>
      <c r="B521" s="186" t="s">
        <v>709</v>
      </c>
      <c r="C521" s="204">
        <v>2.8536995165400678</v>
      </c>
      <c r="D521" s="204">
        <v>30.534931888363435</v>
      </c>
    </row>
    <row r="522" spans="1:4" ht="27.75" customHeight="1" x14ac:dyDescent="0.25">
      <c r="A522" s="7" t="s">
        <v>7463</v>
      </c>
      <c r="B522" s="186" t="s">
        <v>709</v>
      </c>
      <c r="C522" s="204">
        <v>0.98503072502289712</v>
      </c>
      <c r="D522" s="204">
        <v>6.317978807663164</v>
      </c>
    </row>
    <row r="523" spans="1:4" ht="27.75" customHeight="1" x14ac:dyDescent="0.25">
      <c r="A523" s="7" t="s">
        <v>7464</v>
      </c>
      <c r="B523" s="186" t="s">
        <v>709</v>
      </c>
      <c r="C523" s="204">
        <v>0.69416689860865621</v>
      </c>
      <c r="D523" s="204">
        <v>11.996666008763327</v>
      </c>
    </row>
    <row r="524" spans="1:4" ht="27.75" customHeight="1" x14ac:dyDescent="0.25">
      <c r="A524" s="7" t="s">
        <v>7465</v>
      </c>
      <c r="B524" s="186" t="s">
        <v>709</v>
      </c>
      <c r="C524" s="204">
        <v>0.54395489461155977</v>
      </c>
      <c r="D524" s="204">
        <v>16.242162729801883</v>
      </c>
    </row>
    <row r="525" spans="1:4" ht="27.75" customHeight="1" x14ac:dyDescent="0.25">
      <c r="A525" s="7" t="s">
        <v>7466</v>
      </c>
      <c r="B525" s="186" t="s">
        <v>709</v>
      </c>
      <c r="C525" s="204">
        <v>3.7172158246170972</v>
      </c>
      <c r="D525" s="204">
        <v>12.285540071858996</v>
      </c>
    </row>
    <row r="526" spans="1:4" ht="27.75" customHeight="1" x14ac:dyDescent="0.25">
      <c r="A526" s="7" t="s">
        <v>7467</v>
      </c>
      <c r="B526" s="186" t="s">
        <v>709</v>
      </c>
      <c r="C526" s="204">
        <v>1.0882845223610185</v>
      </c>
      <c r="D526" s="204">
        <v>5.0659836606916651</v>
      </c>
    </row>
    <row r="527" spans="1:4" ht="27.75" customHeight="1" x14ac:dyDescent="0.25">
      <c r="A527" s="7" t="s">
        <v>7468</v>
      </c>
      <c r="B527" s="186" t="s">
        <v>709</v>
      </c>
      <c r="C527" s="204">
        <v>1.1399483843494589</v>
      </c>
      <c r="D527" s="204">
        <v>19.458961185283719</v>
      </c>
    </row>
    <row r="528" spans="1:4" ht="27.75" customHeight="1" x14ac:dyDescent="0.25">
      <c r="A528" s="7" t="s">
        <v>7469</v>
      </c>
      <c r="B528" s="186" t="s">
        <v>709</v>
      </c>
      <c r="C528" s="204">
        <v>1.1399457305053962</v>
      </c>
      <c r="D528" s="204">
        <v>19.458886438211461</v>
      </c>
    </row>
    <row r="529" spans="1:4" ht="27.75" customHeight="1" x14ac:dyDescent="0.25">
      <c r="A529" s="7" t="s">
        <v>7470</v>
      </c>
      <c r="B529" s="186" t="s">
        <v>709</v>
      </c>
      <c r="C529" s="204">
        <v>0.7168731171629299</v>
      </c>
      <c r="D529" s="204">
        <v>3.4225372612103491</v>
      </c>
    </row>
    <row r="530" spans="1:4" ht="27.75" customHeight="1" x14ac:dyDescent="0.25">
      <c r="A530" s="7" t="s">
        <v>7471</v>
      </c>
      <c r="B530" s="186" t="s">
        <v>709</v>
      </c>
      <c r="C530" s="204">
        <v>0.17057992907040087</v>
      </c>
      <c r="D530" s="204">
        <v>19.544620699552652</v>
      </c>
    </row>
    <row r="531" spans="1:4" ht="27.75" customHeight="1" x14ac:dyDescent="0.25">
      <c r="A531" s="7" t="s">
        <v>7472</v>
      </c>
      <c r="B531" s="186" t="s">
        <v>709</v>
      </c>
      <c r="C531" s="204">
        <v>4.6423887250469476E-2</v>
      </c>
      <c r="D531" s="204">
        <v>21.940497118332058</v>
      </c>
    </row>
    <row r="532" spans="1:4" ht="27.75" customHeight="1" x14ac:dyDescent="0.25">
      <c r="A532" s="7" t="s">
        <v>7473</v>
      </c>
      <c r="B532" s="186" t="s">
        <v>709</v>
      </c>
      <c r="C532" s="204">
        <v>2.83256820889244</v>
      </c>
      <c r="D532" s="204">
        <v>6.1905530041255554</v>
      </c>
    </row>
    <row r="533" spans="1:4" ht="27.75" customHeight="1" x14ac:dyDescent="0.25">
      <c r="A533" s="7" t="s">
        <v>7474</v>
      </c>
      <c r="B533" s="186" t="s">
        <v>709</v>
      </c>
      <c r="C533" s="204">
        <v>-1.4724928768064929E-2</v>
      </c>
      <c r="D533" s="204">
        <v>3.4534398600193366</v>
      </c>
    </row>
    <row r="534" spans="1:4" ht="27.75" customHeight="1" x14ac:dyDescent="0.25">
      <c r="A534" s="7" t="s">
        <v>7475</v>
      </c>
      <c r="B534" s="186" t="s">
        <v>709</v>
      </c>
      <c r="C534" s="204">
        <v>1.1423409702586809</v>
      </c>
      <c r="D534" s="204">
        <v>7.4791401742145069</v>
      </c>
    </row>
    <row r="535" spans="1:4" ht="27.75" customHeight="1" x14ac:dyDescent="0.25">
      <c r="A535" s="7" t="s">
        <v>7476</v>
      </c>
      <c r="B535" s="186" t="s">
        <v>709</v>
      </c>
      <c r="C535" s="204">
        <v>1.8467137628646675</v>
      </c>
      <c r="D535" s="204">
        <v>6.8949428976414255</v>
      </c>
    </row>
    <row r="536" spans="1:4" ht="27.75" customHeight="1" x14ac:dyDescent="0.25">
      <c r="A536" s="7" t="s">
        <v>7477</v>
      </c>
      <c r="B536" s="186" t="s">
        <v>709</v>
      </c>
      <c r="C536" s="204">
        <v>1.0525583221641266</v>
      </c>
      <c r="D536" s="204">
        <v>12.129790781308154</v>
      </c>
    </row>
    <row r="537" spans="1:4" ht="27.75" customHeight="1" x14ac:dyDescent="0.25">
      <c r="A537" s="7" t="s">
        <v>7478</v>
      </c>
      <c r="B537" s="186" t="s">
        <v>709</v>
      </c>
      <c r="C537" s="204">
        <v>0.91311011030055889</v>
      </c>
      <c r="D537" s="204">
        <v>24.155391959406032</v>
      </c>
    </row>
    <row r="538" spans="1:4" ht="27.75" customHeight="1" x14ac:dyDescent="0.25">
      <c r="A538" s="7" t="s">
        <v>7479</v>
      </c>
      <c r="B538" s="186" t="s">
        <v>709</v>
      </c>
      <c r="C538" s="204">
        <v>1.2529690420543707</v>
      </c>
      <c r="D538" s="204">
        <v>33.913570316378575</v>
      </c>
    </row>
    <row r="539" spans="1:4" ht="27.75" customHeight="1" x14ac:dyDescent="0.25">
      <c r="A539" s="7" t="s">
        <v>7480</v>
      </c>
      <c r="B539" s="186" t="s">
        <v>709</v>
      </c>
      <c r="C539" s="204">
        <v>0.53820559028804682</v>
      </c>
      <c r="D539" s="204">
        <v>4.0739360002758751</v>
      </c>
    </row>
    <row r="540" spans="1:4" ht="27.75" customHeight="1" x14ac:dyDescent="0.25">
      <c r="A540" s="7" t="s">
        <v>7481</v>
      </c>
      <c r="B540" s="186" t="s">
        <v>709</v>
      </c>
      <c r="C540" s="204">
        <v>2.4684171489761257</v>
      </c>
      <c r="D540" s="204">
        <v>18.824482969085526</v>
      </c>
    </row>
    <row r="541" spans="1:4" ht="27.75" customHeight="1" x14ac:dyDescent="0.25">
      <c r="A541" s="7" t="s">
        <v>7482</v>
      </c>
      <c r="B541" s="186" t="s">
        <v>709</v>
      </c>
      <c r="C541" s="204">
        <v>0.2945488523585808</v>
      </c>
      <c r="D541" s="204">
        <v>7.3227080796210871</v>
      </c>
    </row>
    <row r="542" spans="1:4" ht="27.75" customHeight="1" x14ac:dyDescent="0.25">
      <c r="A542" s="7" t="s">
        <v>7483</v>
      </c>
      <c r="B542" s="186" t="s">
        <v>709</v>
      </c>
      <c r="C542" s="204">
        <v>0.10580059744472689</v>
      </c>
      <c r="D542" s="204">
        <v>7.3639480831320885</v>
      </c>
    </row>
    <row r="543" spans="1:4" ht="27.75" customHeight="1" x14ac:dyDescent="0.25">
      <c r="A543" s="7" t="s">
        <v>7484</v>
      </c>
      <c r="B543" s="186" t="s">
        <v>709</v>
      </c>
      <c r="C543" s="204">
        <v>6.420846746962261E-2</v>
      </c>
      <c r="D543" s="204">
        <v>1.3302196539979552</v>
      </c>
    </row>
    <row r="544" spans="1:4" ht="27.75" customHeight="1" x14ac:dyDescent="0.25">
      <c r="A544" s="7" t="s">
        <v>7485</v>
      </c>
      <c r="B544" s="186" t="s">
        <v>709</v>
      </c>
      <c r="C544" s="204">
        <v>0.19439684927989206</v>
      </c>
      <c r="D544" s="204">
        <v>7.5809792753285112</v>
      </c>
    </row>
    <row r="545" spans="1:4" ht="27.75" customHeight="1" x14ac:dyDescent="0.25">
      <c r="A545" s="7" t="s">
        <v>7486</v>
      </c>
      <c r="B545" s="186" t="s">
        <v>709</v>
      </c>
      <c r="C545" s="204">
        <v>1.2132883141984827</v>
      </c>
      <c r="D545" s="204">
        <v>4.0859164901782616</v>
      </c>
    </row>
    <row r="546" spans="1:4" ht="27.75" customHeight="1" x14ac:dyDescent="0.25">
      <c r="A546" s="7" t="s">
        <v>7487</v>
      </c>
      <c r="B546" s="186" t="s">
        <v>709</v>
      </c>
      <c r="C546" s="204">
        <v>0.6438976390955462</v>
      </c>
      <c r="D546" s="204">
        <v>2.983298699308365</v>
      </c>
    </row>
    <row r="547" spans="1:4" ht="27.75" customHeight="1" x14ac:dyDescent="0.25">
      <c r="A547" s="7" t="s">
        <v>7488</v>
      </c>
      <c r="B547" s="186" t="s">
        <v>709</v>
      </c>
      <c r="C547" s="204">
        <v>0.607904360920279</v>
      </c>
      <c r="D547" s="204">
        <v>0.22994017647000561</v>
      </c>
    </row>
    <row r="548" spans="1:4" ht="27.75" customHeight="1" x14ac:dyDescent="0.25">
      <c r="A548" s="7" t="s">
        <v>7489</v>
      </c>
      <c r="B548" s="186" t="s">
        <v>709</v>
      </c>
      <c r="C548" s="204">
        <v>0.52348139240776137</v>
      </c>
      <c r="D548" s="204">
        <v>7.156721845859976</v>
      </c>
    </row>
    <row r="549" spans="1:4" ht="27.75" customHeight="1" x14ac:dyDescent="0.25">
      <c r="A549" s="7" t="s">
        <v>7490</v>
      </c>
      <c r="B549" s="186" t="s">
        <v>709</v>
      </c>
      <c r="C549" s="204">
        <v>0.39123087279508167</v>
      </c>
      <c r="D549" s="204">
        <v>5.2983756696018265</v>
      </c>
    </row>
    <row r="550" spans="1:4" ht="27.75" customHeight="1" x14ac:dyDescent="0.25">
      <c r="A550" s="7" t="s">
        <v>7491</v>
      </c>
      <c r="B550" s="186" t="s">
        <v>709</v>
      </c>
      <c r="C550" s="204">
        <v>0.35735118753176937</v>
      </c>
      <c r="D550" s="204">
        <v>7.2147616973645627</v>
      </c>
    </row>
    <row r="551" spans="1:4" ht="27.75" customHeight="1" x14ac:dyDescent="0.25">
      <c r="A551" s="7" t="s">
        <v>7492</v>
      </c>
      <c r="B551" s="186" t="s">
        <v>709</v>
      </c>
      <c r="C551" s="204">
        <v>2.1628118228316282</v>
      </c>
      <c r="D551" s="204">
        <v>12.120151371863349</v>
      </c>
    </row>
    <row r="552" spans="1:4" ht="27.75" customHeight="1" x14ac:dyDescent="0.25">
      <c r="A552" s="7" t="s">
        <v>7493</v>
      </c>
      <c r="B552" s="186" t="s">
        <v>709</v>
      </c>
      <c r="C552" s="204">
        <v>0.22917434710152995</v>
      </c>
      <c r="D552" s="204">
        <v>8.4531799488200754</v>
      </c>
    </row>
    <row r="553" spans="1:4" ht="27.75" customHeight="1" x14ac:dyDescent="0.25">
      <c r="A553" s="7" t="s">
        <v>7494</v>
      </c>
      <c r="B553" s="186" t="s">
        <v>709</v>
      </c>
      <c r="C553" s="204">
        <v>1.8062843265933775</v>
      </c>
      <c r="D553" s="204">
        <v>21.524154225642789</v>
      </c>
    </row>
    <row r="554" spans="1:4" ht="27.75" customHeight="1" x14ac:dyDescent="0.25">
      <c r="A554" s="7" t="s">
        <v>7495</v>
      </c>
      <c r="B554" s="186" t="s">
        <v>709</v>
      </c>
      <c r="C554" s="204">
        <v>2.5724018217862996</v>
      </c>
      <c r="D554" s="204">
        <v>-1.4647771768825477</v>
      </c>
    </row>
    <row r="555" spans="1:4" ht="27.75" customHeight="1" x14ac:dyDescent="0.25">
      <c r="A555" s="7" t="s">
        <v>7496</v>
      </c>
      <c r="B555" s="186" t="s">
        <v>709</v>
      </c>
      <c r="C555" s="204">
        <v>1.0866382133620105</v>
      </c>
      <c r="D555" s="204">
        <v>16.539078892528565</v>
      </c>
    </row>
    <row r="556" spans="1:4" ht="27.75" customHeight="1" x14ac:dyDescent="0.25">
      <c r="A556" s="7" t="s">
        <v>7497</v>
      </c>
      <c r="B556" s="186" t="s">
        <v>709</v>
      </c>
      <c r="C556" s="204">
        <v>1.2579875708414521</v>
      </c>
      <c r="D556" s="204">
        <v>21.561437997599743</v>
      </c>
    </row>
    <row r="557" spans="1:4" ht="27.75" customHeight="1" x14ac:dyDescent="0.25">
      <c r="A557" s="7" t="s">
        <v>7498</v>
      </c>
      <c r="B557" s="186" t="s">
        <v>709</v>
      </c>
      <c r="C557" s="204">
        <v>3.9879670852026004E-2</v>
      </c>
      <c r="D557" s="204">
        <v>14.379162191822489</v>
      </c>
    </row>
    <row r="558" spans="1:4" ht="27.75" customHeight="1" x14ac:dyDescent="0.25">
      <c r="A558" s="7" t="s">
        <v>7499</v>
      </c>
      <c r="B558" s="186" t="s">
        <v>709</v>
      </c>
      <c r="C558" s="204">
        <v>0.81928688472545297</v>
      </c>
      <c r="D558" s="204">
        <v>5.6555151040802993</v>
      </c>
    </row>
    <row r="559" spans="1:4" ht="27.75" customHeight="1" x14ac:dyDescent="0.25">
      <c r="A559" s="7" t="s">
        <v>7500</v>
      </c>
      <c r="B559" s="186" t="s">
        <v>709</v>
      </c>
      <c r="C559" s="204">
        <v>0.67330512970461209</v>
      </c>
      <c r="D559" s="204">
        <v>40.434323108188686</v>
      </c>
    </row>
    <row r="560" spans="1:4" ht="27.75" customHeight="1" x14ac:dyDescent="0.25">
      <c r="A560" s="7" t="s">
        <v>7501</v>
      </c>
      <c r="B560" s="186" t="s">
        <v>709</v>
      </c>
      <c r="C560" s="204">
        <v>0.47308036098588385</v>
      </c>
      <c r="D560" s="204">
        <v>3.125934336919951</v>
      </c>
    </row>
    <row r="561" spans="1:4" ht="27.75" customHeight="1" x14ac:dyDescent="0.25">
      <c r="A561" s="7" t="s">
        <v>7502</v>
      </c>
      <c r="B561" s="186" t="s">
        <v>709</v>
      </c>
      <c r="C561" s="204">
        <v>8.4537535049422852E-2</v>
      </c>
      <c r="D561" s="204">
        <v>0.65733460953719669</v>
      </c>
    </row>
    <row r="562" spans="1:4" ht="27.75" customHeight="1" x14ac:dyDescent="0.25">
      <c r="A562" s="7" t="s">
        <v>7503</v>
      </c>
      <c r="B562" s="186" t="s">
        <v>709</v>
      </c>
      <c r="C562" s="204">
        <v>0.42354046101095083</v>
      </c>
      <c r="D562" s="204">
        <v>17.336193339126581</v>
      </c>
    </row>
    <row r="563" spans="1:4" ht="27.75" customHeight="1" x14ac:dyDescent="0.25">
      <c r="A563" s="7" t="s">
        <v>7504</v>
      </c>
      <c r="B563" s="186" t="s">
        <v>709</v>
      </c>
      <c r="C563" s="204">
        <v>2.1547097369965389</v>
      </c>
      <c r="D563" s="204">
        <v>1.5976158634231528</v>
      </c>
    </row>
    <row r="564" spans="1:4" ht="27.75" customHeight="1" x14ac:dyDescent="0.25">
      <c r="A564" s="7" t="s">
        <v>7505</v>
      </c>
      <c r="B564" s="186" t="s">
        <v>709</v>
      </c>
      <c r="C564" s="204">
        <v>0.28824996043612666</v>
      </c>
      <c r="D564" s="204">
        <v>11.382129902234823</v>
      </c>
    </row>
    <row r="565" spans="1:4" ht="27.75" customHeight="1" x14ac:dyDescent="0.25">
      <c r="A565" s="7" t="s">
        <v>7506</v>
      </c>
      <c r="B565" s="186" t="s">
        <v>709</v>
      </c>
      <c r="C565" s="204">
        <v>-0.46068286651695417</v>
      </c>
      <c r="D565" s="204" t="s">
        <v>709</v>
      </c>
    </row>
    <row r="566" spans="1:4" ht="27.75" customHeight="1" x14ac:dyDescent="0.25">
      <c r="A566" s="7" t="s">
        <v>7507</v>
      </c>
      <c r="B566" s="186" t="s">
        <v>709</v>
      </c>
      <c r="C566" s="204">
        <v>1.7518250098086392E-2</v>
      </c>
      <c r="D566" s="204">
        <v>23.473386610860828</v>
      </c>
    </row>
    <row r="567" spans="1:4" ht="27.75" customHeight="1" x14ac:dyDescent="0.25">
      <c r="A567" s="7" t="s">
        <v>7508</v>
      </c>
      <c r="B567" s="186" t="s">
        <v>709</v>
      </c>
      <c r="C567" s="204">
        <v>0.47651495688338608</v>
      </c>
      <c r="D567" s="204">
        <v>17.147626436233942</v>
      </c>
    </row>
    <row r="568" spans="1:4" ht="27.75" customHeight="1" x14ac:dyDescent="0.25">
      <c r="A568" s="7" t="s">
        <v>7509</v>
      </c>
      <c r="B568" s="186" t="s">
        <v>709</v>
      </c>
      <c r="C568" s="204">
        <v>0.51597596994023276</v>
      </c>
      <c r="D568" s="204">
        <v>3.2496722051242153</v>
      </c>
    </row>
    <row r="569" spans="1:4" ht="27.75" customHeight="1" x14ac:dyDescent="0.25">
      <c r="A569" s="7" t="s">
        <v>7510</v>
      </c>
      <c r="B569" s="186" t="s">
        <v>709</v>
      </c>
      <c r="C569" s="204">
        <v>1.05092520287781</v>
      </c>
      <c r="D569" s="204">
        <v>12.988767755854298</v>
      </c>
    </row>
    <row r="570" spans="1:4" ht="27.75" customHeight="1" x14ac:dyDescent="0.25">
      <c r="A570" s="7" t="s">
        <v>7511</v>
      </c>
      <c r="B570" s="186" t="s">
        <v>709</v>
      </c>
      <c r="C570" s="204">
        <v>0.5824925263195877</v>
      </c>
      <c r="D570" s="204">
        <v>4.8434047015752766</v>
      </c>
    </row>
    <row r="571" spans="1:4" ht="27.75" customHeight="1" x14ac:dyDescent="0.25">
      <c r="A571" s="7" t="s">
        <v>7512</v>
      </c>
      <c r="B571" s="186" t="s">
        <v>709</v>
      </c>
      <c r="C571" s="204">
        <v>0.11048734620969239</v>
      </c>
      <c r="D571" s="204">
        <v>27.3044964826036</v>
      </c>
    </row>
    <row r="572" spans="1:4" ht="27.75" customHeight="1" x14ac:dyDescent="0.25">
      <c r="A572" s="7" t="s">
        <v>7513</v>
      </c>
      <c r="B572" s="186" t="s">
        <v>709</v>
      </c>
      <c r="C572" s="204">
        <v>0.16061134586967804</v>
      </c>
      <c r="D572" s="204">
        <v>15.008981366329028</v>
      </c>
    </row>
    <row r="573" spans="1:4" ht="27.75" customHeight="1" x14ac:dyDescent="0.25">
      <c r="A573" s="7" t="s">
        <v>7514</v>
      </c>
      <c r="B573" s="186" t="s">
        <v>709</v>
      </c>
      <c r="C573" s="204">
        <v>1.562603517649108</v>
      </c>
      <c r="D573" s="204">
        <v>15.244966503959924</v>
      </c>
    </row>
    <row r="574" spans="1:4" ht="27.75" customHeight="1" x14ac:dyDescent="0.25">
      <c r="A574" s="7" t="s">
        <v>7515</v>
      </c>
      <c r="B574" s="186" t="s">
        <v>709</v>
      </c>
      <c r="C574" s="204" t="s">
        <v>709</v>
      </c>
      <c r="D574" s="204">
        <v>24.037714008970529</v>
      </c>
    </row>
    <row r="575" spans="1:4" ht="27.75" customHeight="1" x14ac:dyDescent="0.25">
      <c r="A575" s="7" t="s">
        <v>7516</v>
      </c>
      <c r="B575" s="186" t="s">
        <v>709</v>
      </c>
      <c r="C575" s="204" t="s">
        <v>709</v>
      </c>
      <c r="D575" s="204">
        <v>0.15054027075317045</v>
      </c>
    </row>
    <row r="576" spans="1:4" ht="27.75" customHeight="1" x14ac:dyDescent="0.25">
      <c r="A576" s="7" t="s">
        <v>7517</v>
      </c>
      <c r="B576" s="186" t="s">
        <v>709</v>
      </c>
      <c r="C576" s="204">
        <v>0.18959291204799569</v>
      </c>
      <c r="D576" s="204">
        <v>-4.528207519654142</v>
      </c>
    </row>
    <row r="577" spans="1:4" ht="27.75" customHeight="1" x14ac:dyDescent="0.25">
      <c r="A577" s="7" t="s">
        <v>7518</v>
      </c>
      <c r="B577" s="186" t="s">
        <v>709</v>
      </c>
      <c r="C577" s="204">
        <v>9.8184930813411897E-2</v>
      </c>
      <c r="D577" s="204">
        <v>3.7145396977171794</v>
      </c>
    </row>
    <row r="578" spans="1:4" ht="27.75" customHeight="1" x14ac:dyDescent="0.25">
      <c r="A578" s="7" t="s">
        <v>7519</v>
      </c>
      <c r="B578" s="186" t="s">
        <v>709</v>
      </c>
      <c r="C578" s="204">
        <v>8.8644395985992899E-2</v>
      </c>
      <c r="D578" s="204">
        <v>2.9128780387123836</v>
      </c>
    </row>
    <row r="579" spans="1:4" ht="27.75" customHeight="1" x14ac:dyDescent="0.25">
      <c r="A579" s="7" t="s">
        <v>7520</v>
      </c>
      <c r="B579" s="186" t="s">
        <v>709</v>
      </c>
      <c r="C579" s="204">
        <v>8.1462391444529728E-2</v>
      </c>
      <c r="D579" s="204">
        <v>6.7373116842673655</v>
      </c>
    </row>
    <row r="580" spans="1:4" ht="27.75" customHeight="1" x14ac:dyDescent="0.25">
      <c r="A580" s="7" t="s">
        <v>7521</v>
      </c>
      <c r="B580" s="186" t="s">
        <v>709</v>
      </c>
      <c r="C580" s="204" t="s">
        <v>709</v>
      </c>
      <c r="D580" s="204" t="s">
        <v>709</v>
      </c>
    </row>
    <row r="581" spans="1:4" ht="27.75" customHeight="1" x14ac:dyDescent="0.25">
      <c r="A581" s="7" t="s">
        <v>7522</v>
      </c>
      <c r="B581" s="186" t="s">
        <v>709</v>
      </c>
      <c r="C581" s="204">
        <v>5.402594893493653</v>
      </c>
      <c r="D581" s="204">
        <v>5.4746640591435884</v>
      </c>
    </row>
    <row r="582" spans="1:4" ht="27.75" customHeight="1" x14ac:dyDescent="0.25">
      <c r="A582" s="7" t="s">
        <v>7523</v>
      </c>
      <c r="B582" s="186" t="s">
        <v>709</v>
      </c>
      <c r="C582" s="204">
        <v>3.7443008521809631</v>
      </c>
      <c r="D582" s="204">
        <v>5.5989859415165162</v>
      </c>
    </row>
    <row r="583" spans="1:4" ht="27.75" customHeight="1" x14ac:dyDescent="0.25">
      <c r="A583" s="7" t="s">
        <v>7524</v>
      </c>
      <c r="B583" s="186" t="s">
        <v>709</v>
      </c>
      <c r="C583" s="204">
        <v>1.4674684578812862</v>
      </c>
      <c r="D583" s="204">
        <v>16.710841227998131</v>
      </c>
    </row>
    <row r="584" spans="1:4" ht="27.75" customHeight="1" x14ac:dyDescent="0.25">
      <c r="A584" s="7" t="s">
        <v>7525</v>
      </c>
      <c r="B584" s="186" t="s">
        <v>709</v>
      </c>
      <c r="C584" s="204">
        <v>0.95951800694724831</v>
      </c>
      <c r="D584" s="204">
        <v>2.5671536977135263</v>
      </c>
    </row>
    <row r="585" spans="1:4" ht="27.75" customHeight="1" x14ac:dyDescent="0.25">
      <c r="A585" s="7" t="s">
        <v>7526</v>
      </c>
      <c r="B585" s="186" t="s">
        <v>709</v>
      </c>
      <c r="C585" s="204">
        <v>1.7440768079147693</v>
      </c>
      <c r="D585" s="204">
        <v>6.1125432780438969</v>
      </c>
    </row>
    <row r="586" spans="1:4" ht="27.75" customHeight="1" x14ac:dyDescent="0.25">
      <c r="A586" s="7" t="s">
        <v>7527</v>
      </c>
      <c r="B586" s="186" t="s">
        <v>709</v>
      </c>
      <c r="C586" s="204">
        <v>-2.3494839255163633E-2</v>
      </c>
      <c r="D586" s="204">
        <v>6.5465065248221626</v>
      </c>
    </row>
    <row r="587" spans="1:4" ht="27.75" customHeight="1" x14ac:dyDescent="0.25">
      <c r="A587" s="7" t="s">
        <v>7528</v>
      </c>
      <c r="B587" s="186" t="s">
        <v>709</v>
      </c>
      <c r="C587" s="204">
        <v>0.97193592202167911</v>
      </c>
      <c r="D587" s="204">
        <v>16.584325792801348</v>
      </c>
    </row>
    <row r="588" spans="1:4" ht="27.75" customHeight="1" x14ac:dyDescent="0.25">
      <c r="A588" s="7" t="s">
        <v>7529</v>
      </c>
      <c r="B588" s="186" t="s">
        <v>709</v>
      </c>
      <c r="C588" s="204">
        <v>3.6700122537146368E-3</v>
      </c>
      <c r="D588" s="204">
        <v>2.4493186818722874</v>
      </c>
    </row>
    <row r="589" spans="1:4" ht="27.75" customHeight="1" x14ac:dyDescent="0.25">
      <c r="A589" s="7" t="s">
        <v>7530</v>
      </c>
      <c r="B589" s="186" t="s">
        <v>709</v>
      </c>
      <c r="C589" s="204">
        <v>8.2403233247132666E-4</v>
      </c>
      <c r="D589" s="204">
        <v>3.9974662382895159</v>
      </c>
    </row>
    <row r="590" spans="1:4" ht="27.75" customHeight="1" x14ac:dyDescent="0.25">
      <c r="A590" s="7" t="s">
        <v>7531</v>
      </c>
      <c r="B590" s="186" t="s">
        <v>709</v>
      </c>
      <c r="C590" s="204">
        <v>-5.1004292628675486E-2</v>
      </c>
      <c r="D590" s="204">
        <v>9.4938025084365449</v>
      </c>
    </row>
    <row r="591" spans="1:4" ht="27.75" customHeight="1" x14ac:dyDescent="0.25">
      <c r="A591" s="7" t="s">
        <v>7532</v>
      </c>
      <c r="B591" s="186" t="s">
        <v>709</v>
      </c>
      <c r="C591" s="204">
        <v>3.1943289666640641E-3</v>
      </c>
      <c r="D591" s="204">
        <v>9.3934606503335445</v>
      </c>
    </row>
    <row r="592" spans="1:4" ht="27.75" customHeight="1" x14ac:dyDescent="0.25">
      <c r="A592" s="7" t="s">
        <v>7533</v>
      </c>
      <c r="B592" s="186" t="s">
        <v>709</v>
      </c>
      <c r="C592" s="204">
        <v>-0.13737931596283337</v>
      </c>
      <c r="D592" s="204">
        <v>8.3606712477282432</v>
      </c>
    </row>
    <row r="593" spans="1:4" ht="27.75" customHeight="1" x14ac:dyDescent="0.25">
      <c r="A593" s="7" t="s">
        <v>7534</v>
      </c>
      <c r="B593" s="186" t="s">
        <v>709</v>
      </c>
      <c r="C593" s="204">
        <v>2.0907373178626263</v>
      </c>
      <c r="D593" s="204">
        <v>23.282297717705287</v>
      </c>
    </row>
    <row r="594" spans="1:4" ht="27.75" customHeight="1" x14ac:dyDescent="0.25">
      <c r="A594" s="7" t="s">
        <v>7535</v>
      </c>
      <c r="B594" s="186" t="s">
        <v>709</v>
      </c>
      <c r="C594" s="204">
        <v>3.1149366390165993</v>
      </c>
      <c r="D594" s="204">
        <v>17.446813985518876</v>
      </c>
    </row>
    <row r="595" spans="1:4" ht="27.75" customHeight="1" x14ac:dyDescent="0.25">
      <c r="A595" s="7" t="s">
        <v>7536</v>
      </c>
      <c r="B595" s="186" t="s">
        <v>709</v>
      </c>
      <c r="C595" s="204">
        <v>0.16911426186002948</v>
      </c>
      <c r="D595" s="204">
        <v>2.9578294815291128</v>
      </c>
    </row>
    <row r="596" spans="1:4" ht="27.75" customHeight="1" x14ac:dyDescent="0.25">
      <c r="A596" s="7" t="s">
        <v>7537</v>
      </c>
      <c r="B596" s="186" t="s">
        <v>709</v>
      </c>
      <c r="C596" s="204">
        <v>4.7774406668332332E-2</v>
      </c>
      <c r="D596" s="204">
        <v>2.4445904712525786</v>
      </c>
    </row>
    <row r="597" spans="1:4" ht="27.75" customHeight="1" x14ac:dyDescent="0.25">
      <c r="A597" s="7" t="s">
        <v>7538</v>
      </c>
      <c r="B597" s="186" t="s">
        <v>709</v>
      </c>
      <c r="C597" s="204">
        <v>1.6975631597934759</v>
      </c>
      <c r="D597" s="204">
        <v>17.309235713568494</v>
      </c>
    </row>
    <row r="598" spans="1:4" ht="27.75" customHeight="1" x14ac:dyDescent="0.25">
      <c r="A598" s="7" t="s">
        <v>7539</v>
      </c>
      <c r="B598" s="186" t="s">
        <v>709</v>
      </c>
      <c r="C598" s="204">
        <v>1.3535868546852263</v>
      </c>
      <c r="D598" s="204">
        <v>0.7566111883805553</v>
      </c>
    </row>
    <row r="599" spans="1:4" ht="27.75" customHeight="1" x14ac:dyDescent="0.25">
      <c r="A599" s="7" t="s">
        <v>7540</v>
      </c>
      <c r="B599" s="186" t="s">
        <v>7541</v>
      </c>
      <c r="C599" s="204">
        <v>-0.73049868222201852</v>
      </c>
      <c r="D599" s="204">
        <v>10.688591196622706</v>
      </c>
    </row>
    <row r="600" spans="1:4" ht="27.75" customHeight="1" x14ac:dyDescent="0.25">
      <c r="A600" s="7" t="s">
        <v>7542</v>
      </c>
      <c r="B600" s="186" t="s">
        <v>709</v>
      </c>
      <c r="C600" s="204">
        <v>1.2970192188267086E-2</v>
      </c>
      <c r="D600" s="204">
        <v>7.4535612668395554</v>
      </c>
    </row>
    <row r="601" spans="1:4" ht="27.75" customHeight="1" x14ac:dyDescent="0.25">
      <c r="A601" s="7" t="s">
        <v>7543</v>
      </c>
      <c r="B601" s="186" t="s">
        <v>709</v>
      </c>
      <c r="C601" s="204">
        <v>2.6536625718735785</v>
      </c>
      <c r="D601" s="204" t="s">
        <v>709</v>
      </c>
    </row>
    <row r="602" spans="1:4" ht="27.75" customHeight="1" x14ac:dyDescent="0.25">
      <c r="A602" s="7" t="s">
        <v>7544</v>
      </c>
      <c r="B602" s="186" t="s">
        <v>709</v>
      </c>
      <c r="C602" s="204">
        <v>1.6974124709625091</v>
      </c>
      <c r="D602" s="204">
        <v>17.308154165413459</v>
      </c>
    </row>
    <row r="603" spans="1:4" ht="27.75" customHeight="1" x14ac:dyDescent="0.25">
      <c r="A603" s="7" t="s">
        <v>7545</v>
      </c>
      <c r="B603" s="186" t="s">
        <v>709</v>
      </c>
      <c r="C603" s="204">
        <v>3.2027358029581374E-3</v>
      </c>
      <c r="D603" s="204">
        <v>143.0379953764336</v>
      </c>
    </row>
    <row r="604" spans="1:4" ht="27.75" customHeight="1" x14ac:dyDescent="0.25">
      <c r="A604" s="7" t="s">
        <v>7546</v>
      </c>
      <c r="B604" s="186" t="s">
        <v>709</v>
      </c>
      <c r="C604" s="204">
        <v>3.2050305531791351E-3</v>
      </c>
      <c r="D604" s="204">
        <v>143.03338616526671</v>
      </c>
    </row>
    <row r="605" spans="1:4" ht="27.75" customHeight="1" x14ac:dyDescent="0.25">
      <c r="A605" s="7" t="s">
        <v>7541</v>
      </c>
      <c r="B605" s="186" t="s">
        <v>709</v>
      </c>
      <c r="C605" s="204">
        <v>-0.72429414375631995</v>
      </c>
      <c r="D605" s="204">
        <v>10.688330628108698</v>
      </c>
    </row>
    <row r="606" spans="1:4" ht="27.75" customHeight="1" x14ac:dyDescent="0.25">
      <c r="A606" s="7" t="s">
        <v>7547</v>
      </c>
      <c r="B606" s="186" t="s">
        <v>709</v>
      </c>
      <c r="C606" s="204">
        <v>1.8542594371725649</v>
      </c>
      <c r="D606" s="204">
        <v>47.860440501639424</v>
      </c>
    </row>
    <row r="607" spans="1:4" ht="27.75" customHeight="1" x14ac:dyDescent="0.25">
      <c r="A607" s="7" t="s">
        <v>7548</v>
      </c>
      <c r="B607" s="186" t="s">
        <v>709</v>
      </c>
      <c r="C607" s="204">
        <v>1.8542594371725649</v>
      </c>
      <c r="D607" s="204">
        <v>49.169952439463735</v>
      </c>
    </row>
    <row r="608" spans="1:4" ht="27.75" customHeight="1" x14ac:dyDescent="0.25">
      <c r="A608" s="7" t="s">
        <v>7549</v>
      </c>
      <c r="B608" s="186" t="s">
        <v>709</v>
      </c>
      <c r="C608" s="204">
        <v>2.7256833092353281</v>
      </c>
      <c r="D608" s="204">
        <v>6.5710619283875475</v>
      </c>
    </row>
    <row r="609" spans="1:4" ht="27.75" customHeight="1" x14ac:dyDescent="0.25">
      <c r="A609" s="7" t="s">
        <v>7550</v>
      </c>
      <c r="B609" s="186" t="s">
        <v>709</v>
      </c>
      <c r="C609" s="204">
        <v>1.1759663374892551</v>
      </c>
      <c r="D609" s="204">
        <v>2.3350909873072303</v>
      </c>
    </row>
    <row r="610" spans="1:4" ht="27.75" customHeight="1" x14ac:dyDescent="0.25">
      <c r="A610" s="7" t="s">
        <v>7551</v>
      </c>
      <c r="B610" s="186" t="s">
        <v>7552</v>
      </c>
      <c r="C610" s="204">
        <v>0.38144344764226257</v>
      </c>
      <c r="D610" s="204">
        <v>3.6478535695111995</v>
      </c>
    </row>
    <row r="611" spans="1:4" ht="27.75" customHeight="1" x14ac:dyDescent="0.25">
      <c r="A611" s="7" t="s">
        <v>7552</v>
      </c>
      <c r="B611" s="186" t="s">
        <v>709</v>
      </c>
      <c r="C611" s="204">
        <v>0.381432695643737</v>
      </c>
      <c r="D611" s="204">
        <v>3.6480085291933748</v>
      </c>
    </row>
    <row r="612" spans="1:4" ht="27.75" customHeight="1" x14ac:dyDescent="0.25">
      <c r="A612" s="7" t="s">
        <v>7553</v>
      </c>
      <c r="B612" s="186" t="s">
        <v>709</v>
      </c>
      <c r="C612" s="204">
        <v>0.94960533064065145</v>
      </c>
      <c r="D612" s="204">
        <v>2.2579663704151027</v>
      </c>
    </row>
    <row r="613" spans="1:4" ht="27.75" customHeight="1" x14ac:dyDescent="0.25">
      <c r="A613" s="7" t="s">
        <v>7554</v>
      </c>
      <c r="B613" s="186" t="s">
        <v>7555</v>
      </c>
      <c r="C613" s="204">
        <v>1.3958125475827079</v>
      </c>
      <c r="D613" s="204">
        <v>0.81358664907543943</v>
      </c>
    </row>
    <row r="614" spans="1:4" ht="27.75" customHeight="1" x14ac:dyDescent="0.25">
      <c r="A614" s="7" t="s">
        <v>7555</v>
      </c>
      <c r="B614" s="186" t="s">
        <v>709</v>
      </c>
      <c r="C614" s="204">
        <v>1.3958125960436187</v>
      </c>
      <c r="D614" s="204">
        <v>0.81358664907543943</v>
      </c>
    </row>
    <row r="615" spans="1:4" ht="27.75" customHeight="1" x14ac:dyDescent="0.25">
      <c r="A615" s="7" t="s">
        <v>7556</v>
      </c>
      <c r="B615" s="186" t="s">
        <v>709</v>
      </c>
      <c r="C615" s="204" t="s">
        <v>709</v>
      </c>
      <c r="D615" s="204">
        <v>-4.707323669013924</v>
      </c>
    </row>
    <row r="616" spans="1:4" ht="27.75" customHeight="1" x14ac:dyDescent="0.25">
      <c r="A616" s="7" t="s">
        <v>7557</v>
      </c>
      <c r="B616" s="186" t="s">
        <v>7558</v>
      </c>
      <c r="C616" s="204">
        <v>6.8876159131186432</v>
      </c>
      <c r="D616" s="204">
        <v>0.38265847502885203</v>
      </c>
    </row>
    <row r="617" spans="1:4" ht="27.75" customHeight="1" x14ac:dyDescent="0.25">
      <c r="A617" s="7" t="s">
        <v>7558</v>
      </c>
      <c r="B617" s="186" t="s">
        <v>709</v>
      </c>
      <c r="C617" s="204">
        <v>6.8883877138409337</v>
      </c>
      <c r="D617" s="204">
        <v>0.38269720745982111</v>
      </c>
    </row>
    <row r="618" spans="1:4" ht="27.75" customHeight="1" x14ac:dyDescent="0.25">
      <c r="A618" s="7" t="s">
        <v>7456</v>
      </c>
      <c r="B618" s="186" t="s">
        <v>709</v>
      </c>
      <c r="C618" s="204">
        <v>11.932251640982496</v>
      </c>
      <c r="D618" s="204">
        <v>2.2094129704699648</v>
      </c>
    </row>
    <row r="619" spans="1:4" ht="27.75" customHeight="1" x14ac:dyDescent="0.25">
      <c r="A619" s="7" t="s">
        <v>7559</v>
      </c>
      <c r="B619" s="186" t="s">
        <v>709</v>
      </c>
      <c r="C619" s="204">
        <v>1.1718195517345389</v>
      </c>
      <c r="D619" s="204">
        <v>1.9761300402913822</v>
      </c>
    </row>
    <row r="620" spans="1:4" ht="27.75" customHeight="1" x14ac:dyDescent="0.25">
      <c r="A620" s="7" t="s">
        <v>7560</v>
      </c>
      <c r="B620" s="186" t="s">
        <v>709</v>
      </c>
      <c r="C620" s="204">
        <v>5.596078415115787E-2</v>
      </c>
      <c r="D620" s="204" t="s">
        <v>709</v>
      </c>
    </row>
    <row r="621" spans="1:4" ht="27.75" customHeight="1" x14ac:dyDescent="0.25">
      <c r="A621" s="7" t="s">
        <v>7561</v>
      </c>
      <c r="B621" s="186" t="s">
        <v>7562</v>
      </c>
      <c r="C621" s="204">
        <v>1.4567637640214501</v>
      </c>
      <c r="D621" s="204">
        <v>17.315225822235593</v>
      </c>
    </row>
    <row r="622" spans="1:4" ht="27.75" customHeight="1" x14ac:dyDescent="0.25">
      <c r="A622" s="7" t="s">
        <v>7562</v>
      </c>
      <c r="B622" s="186" t="s">
        <v>709</v>
      </c>
      <c r="C622" s="204">
        <v>1.4567637640214501</v>
      </c>
      <c r="D622" s="204">
        <v>17.315225822235593</v>
      </c>
    </row>
    <row r="623" spans="1:4" ht="27.75" customHeight="1" x14ac:dyDescent="0.25">
      <c r="A623" s="7" t="s">
        <v>7563</v>
      </c>
      <c r="B623" s="186" t="s">
        <v>709</v>
      </c>
      <c r="C623" s="204" t="s">
        <v>709</v>
      </c>
      <c r="D623" s="204">
        <v>2.4404793271165874</v>
      </c>
    </row>
    <row r="624" spans="1:4" ht="27.75" customHeight="1" x14ac:dyDescent="0.25">
      <c r="A624" s="7" t="s">
        <v>7564</v>
      </c>
      <c r="B624" s="186" t="s">
        <v>709</v>
      </c>
      <c r="C624" s="204" t="s">
        <v>709</v>
      </c>
      <c r="D624" s="204">
        <v>21.043106737951419</v>
      </c>
    </row>
    <row r="625" spans="1:4" ht="27.75" customHeight="1" x14ac:dyDescent="0.25">
      <c r="A625" s="7" t="s">
        <v>7565</v>
      </c>
      <c r="B625" s="186" t="s">
        <v>709</v>
      </c>
      <c r="C625" s="204">
        <v>11.697745772896237</v>
      </c>
      <c r="D625" s="204">
        <v>5.1780427663700239</v>
      </c>
    </row>
    <row r="626" spans="1:4" ht="27.75" customHeight="1" x14ac:dyDescent="0.25">
      <c r="A626" s="7" t="s">
        <v>7566</v>
      </c>
      <c r="B626" s="186" t="s">
        <v>709</v>
      </c>
      <c r="C626" s="204" t="s">
        <v>709</v>
      </c>
      <c r="D626" s="204">
        <v>11.434138480596681</v>
      </c>
    </row>
    <row r="627" spans="1:4" ht="27.75" customHeight="1" x14ac:dyDescent="0.25">
      <c r="A627" s="7" t="s">
        <v>7567</v>
      </c>
      <c r="B627" s="186" t="s">
        <v>709</v>
      </c>
      <c r="C627" s="204">
        <v>-5.48204199473123E-2</v>
      </c>
      <c r="D627" s="204">
        <v>9.3977046778011584</v>
      </c>
    </row>
    <row r="628" spans="1:4" ht="27.75" customHeight="1" x14ac:dyDescent="0.25">
      <c r="A628" s="7" t="s">
        <v>7568</v>
      </c>
      <c r="B628" s="186" t="s">
        <v>7569</v>
      </c>
      <c r="C628" s="204">
        <v>2.2668178187721395</v>
      </c>
      <c r="D628" s="204">
        <v>0.14631944747135359</v>
      </c>
    </row>
  </sheetData>
  <sheetProtection selectLockedCells="1" selectUnlockedCells="1"/>
  <mergeCells count="1">
    <mergeCell ref="A2:D2"/>
  </mergeCells>
  <hyperlinks>
    <hyperlink ref="A1" location="Overview!A1" display="Back to Overview" xr:uid="{E047DAB6-D345-4864-9B54-124E7C9BDC5E}"/>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FD83-F7D4-4B2D-A65A-19F8BB334538}">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NGED West Midlands Area (GSP Group _E)"</f>
        <v>Southern Electric Power Distribution plc - Effective from 1 April 2027 - Final LV and HV charges in NGED West Midlands Area (GSP Group _E)</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81" t="s">
        <v>50</v>
      </c>
      <c r="B6" s="24" t="s">
        <v>51</v>
      </c>
      <c r="C6" s="327" t="s">
        <v>137</v>
      </c>
      <c r="D6" s="327"/>
      <c r="E6" s="24" t="s">
        <v>138</v>
      </c>
      <c r="F6" s="87"/>
      <c r="G6" s="338" t="s">
        <v>139</v>
      </c>
      <c r="H6" s="338"/>
      <c r="I6" s="24" t="s">
        <v>140</v>
      </c>
      <c r="J6" s="86" t="s">
        <v>137</v>
      </c>
      <c r="K6" s="86" t="s">
        <v>138</v>
      </c>
    </row>
    <row r="7" spans="1:13" ht="65.25" customHeight="1" x14ac:dyDescent="0.25">
      <c r="A7" s="81" t="s">
        <v>55</v>
      </c>
      <c r="B7" s="22"/>
      <c r="C7" s="331"/>
      <c r="D7" s="331"/>
      <c r="E7" s="24" t="s">
        <v>141</v>
      </c>
      <c r="F7" s="87"/>
      <c r="G7" s="338" t="s">
        <v>142</v>
      </c>
      <c r="H7" s="338"/>
      <c r="I7" s="22"/>
      <c r="J7" s="86" t="s">
        <v>143</v>
      </c>
      <c r="K7" s="86" t="s">
        <v>138</v>
      </c>
    </row>
    <row r="8" spans="1:13" ht="65.25" customHeight="1" x14ac:dyDescent="0.25">
      <c r="A8" s="82" t="s">
        <v>59</v>
      </c>
      <c r="B8" s="339" t="s">
        <v>60</v>
      </c>
      <c r="C8" s="340"/>
      <c r="D8" s="340"/>
      <c r="E8" s="341"/>
      <c r="F8" s="87"/>
      <c r="G8" s="338" t="s">
        <v>144</v>
      </c>
      <c r="H8" s="338"/>
      <c r="I8" s="22"/>
      <c r="J8" s="22"/>
      <c r="K8" s="86" t="s">
        <v>141</v>
      </c>
    </row>
    <row r="9" spans="1:13" s="79" customFormat="1" ht="65.25" customHeight="1" x14ac:dyDescent="0.25">
      <c r="F9" s="87"/>
      <c r="G9" s="338" t="s">
        <v>59</v>
      </c>
      <c r="H9" s="338"/>
      <c r="I9" s="335" t="s">
        <v>60</v>
      </c>
      <c r="J9" s="336"/>
      <c r="K9" s="337"/>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246</v>
      </c>
      <c r="C14" s="171" t="s">
        <v>74</v>
      </c>
      <c r="D14" s="187">
        <v>12.08</v>
      </c>
      <c r="E14" s="188">
        <v>1.5189999999999999</v>
      </c>
      <c r="F14" s="189">
        <v>0.188</v>
      </c>
      <c r="G14" s="190">
        <v>16.78</v>
      </c>
      <c r="H14" s="191">
        <v>0</v>
      </c>
      <c r="I14" s="191">
        <v>0</v>
      </c>
      <c r="J14" s="192">
        <v>0</v>
      </c>
      <c r="K14" s="46"/>
    </row>
    <row r="15" spans="1:13" ht="32.25" customHeight="1" x14ac:dyDescent="0.25">
      <c r="A15" s="17" t="s">
        <v>75</v>
      </c>
      <c r="B15" s="43"/>
      <c r="C15" s="167">
        <v>2</v>
      </c>
      <c r="D15" s="187">
        <v>12.08</v>
      </c>
      <c r="E15" s="188">
        <v>1.5189999999999999</v>
      </c>
      <c r="F15" s="189">
        <v>0.188</v>
      </c>
      <c r="G15" s="191">
        <v>0</v>
      </c>
      <c r="H15" s="191">
        <v>0</v>
      </c>
      <c r="I15" s="191">
        <v>0</v>
      </c>
      <c r="J15" s="192">
        <v>0</v>
      </c>
      <c r="K15" s="46"/>
    </row>
    <row r="16" spans="1:13" ht="32.25" customHeight="1" x14ac:dyDescent="0.25">
      <c r="A16" s="17" t="s">
        <v>76</v>
      </c>
      <c r="B16" s="43" t="s">
        <v>247</v>
      </c>
      <c r="C16" s="155" t="s">
        <v>78</v>
      </c>
      <c r="D16" s="187">
        <v>10.914999999999999</v>
      </c>
      <c r="E16" s="188">
        <v>1.3720000000000001</v>
      </c>
      <c r="F16" s="189">
        <v>0.17</v>
      </c>
      <c r="G16" s="190">
        <v>15.46</v>
      </c>
      <c r="H16" s="191">
        <v>0</v>
      </c>
      <c r="I16" s="191">
        <v>0</v>
      </c>
      <c r="J16" s="192">
        <v>0</v>
      </c>
      <c r="K16" s="46"/>
    </row>
    <row r="17" spans="1:11" ht="32.25" customHeight="1" x14ac:dyDescent="0.25">
      <c r="A17" s="17" t="s">
        <v>79</v>
      </c>
      <c r="B17" s="43" t="s">
        <v>248</v>
      </c>
      <c r="C17" s="155" t="s">
        <v>78</v>
      </c>
      <c r="D17" s="187">
        <v>10.914999999999999</v>
      </c>
      <c r="E17" s="188">
        <v>1.3720000000000001</v>
      </c>
      <c r="F17" s="189">
        <v>0.17</v>
      </c>
      <c r="G17" s="190">
        <v>19.8</v>
      </c>
      <c r="H17" s="191">
        <v>0</v>
      </c>
      <c r="I17" s="191">
        <v>0</v>
      </c>
      <c r="J17" s="192">
        <v>0</v>
      </c>
      <c r="K17" s="46"/>
    </row>
    <row r="18" spans="1:11" ht="32.25" customHeight="1" x14ac:dyDescent="0.25">
      <c r="A18" s="17" t="s">
        <v>81</v>
      </c>
      <c r="B18" s="43" t="s">
        <v>249</v>
      </c>
      <c r="C18" s="155" t="s">
        <v>78</v>
      </c>
      <c r="D18" s="187">
        <v>10.914999999999999</v>
      </c>
      <c r="E18" s="188">
        <v>1.3720000000000001</v>
      </c>
      <c r="F18" s="189">
        <v>0.17</v>
      </c>
      <c r="G18" s="190">
        <v>32.24</v>
      </c>
      <c r="H18" s="191">
        <v>0</v>
      </c>
      <c r="I18" s="191">
        <v>0</v>
      </c>
      <c r="J18" s="192">
        <v>0</v>
      </c>
      <c r="K18" s="46"/>
    </row>
    <row r="19" spans="1:11" ht="32.25" customHeight="1" x14ac:dyDescent="0.25">
      <c r="A19" s="17" t="s">
        <v>83</v>
      </c>
      <c r="B19" s="43" t="s">
        <v>250</v>
      </c>
      <c r="C19" s="155" t="s">
        <v>78</v>
      </c>
      <c r="D19" s="187">
        <v>10.914999999999999</v>
      </c>
      <c r="E19" s="188">
        <v>1.3720000000000001</v>
      </c>
      <c r="F19" s="189">
        <v>0.17</v>
      </c>
      <c r="G19" s="190">
        <v>51.59</v>
      </c>
      <c r="H19" s="191">
        <v>0</v>
      </c>
      <c r="I19" s="191">
        <v>0</v>
      </c>
      <c r="J19" s="192">
        <v>0</v>
      </c>
      <c r="K19" s="46"/>
    </row>
    <row r="20" spans="1:11" ht="32.25" customHeight="1" x14ac:dyDescent="0.25">
      <c r="A20" s="17" t="s">
        <v>85</v>
      </c>
      <c r="B20" s="43" t="s">
        <v>251</v>
      </c>
      <c r="C20" s="155" t="s">
        <v>78</v>
      </c>
      <c r="D20" s="187">
        <v>10.914999999999999</v>
      </c>
      <c r="E20" s="188">
        <v>1.3720000000000001</v>
      </c>
      <c r="F20" s="189">
        <v>0.17</v>
      </c>
      <c r="G20" s="190">
        <v>108.96</v>
      </c>
      <c r="H20" s="191">
        <v>0</v>
      </c>
      <c r="I20" s="191">
        <v>0</v>
      </c>
      <c r="J20" s="192">
        <v>0</v>
      </c>
      <c r="K20" s="46"/>
    </row>
    <row r="21" spans="1:11" ht="32.25" customHeight="1" x14ac:dyDescent="0.25">
      <c r="A21" s="17" t="s">
        <v>87</v>
      </c>
      <c r="B21" s="43"/>
      <c r="C21" s="167">
        <v>4</v>
      </c>
      <c r="D21" s="187">
        <v>10.914999999999999</v>
      </c>
      <c r="E21" s="188">
        <v>1.3720000000000001</v>
      </c>
      <c r="F21" s="189">
        <v>0.17</v>
      </c>
      <c r="G21" s="191">
        <v>0</v>
      </c>
      <c r="H21" s="191">
        <v>0</v>
      </c>
      <c r="I21" s="191">
        <v>0</v>
      </c>
      <c r="J21" s="192">
        <v>0</v>
      </c>
      <c r="K21" s="46"/>
    </row>
    <row r="22" spans="1:11" ht="32.25" customHeight="1" x14ac:dyDescent="0.25">
      <c r="A22" s="17" t="s">
        <v>88</v>
      </c>
      <c r="B22" s="46" t="s">
        <v>252</v>
      </c>
      <c r="C22" s="167">
        <v>0</v>
      </c>
      <c r="D22" s="187">
        <v>6.9710000000000001</v>
      </c>
      <c r="E22" s="188">
        <v>0.86599999999999999</v>
      </c>
      <c r="F22" s="189">
        <v>9.6000000000000002E-2</v>
      </c>
      <c r="G22" s="190">
        <v>15.46</v>
      </c>
      <c r="H22" s="190">
        <v>11.21</v>
      </c>
      <c r="I22" s="193">
        <v>11.21</v>
      </c>
      <c r="J22" s="194">
        <v>0.152</v>
      </c>
      <c r="K22" s="46"/>
    </row>
    <row r="23" spans="1:11" ht="32.25" customHeight="1" x14ac:dyDescent="0.25">
      <c r="A23" s="17" t="s">
        <v>90</v>
      </c>
      <c r="B23" s="46" t="s">
        <v>253</v>
      </c>
      <c r="C23" s="167">
        <v>0</v>
      </c>
      <c r="D23" s="187">
        <v>6.9710000000000001</v>
      </c>
      <c r="E23" s="188">
        <v>0.86599999999999999</v>
      </c>
      <c r="F23" s="189">
        <v>9.6000000000000002E-2</v>
      </c>
      <c r="G23" s="190">
        <v>172.59</v>
      </c>
      <c r="H23" s="190">
        <v>11.21</v>
      </c>
      <c r="I23" s="193">
        <v>11.21</v>
      </c>
      <c r="J23" s="194">
        <v>0.152</v>
      </c>
      <c r="K23" s="46"/>
    </row>
    <row r="24" spans="1:11" ht="32.25" customHeight="1" x14ac:dyDescent="0.25">
      <c r="A24" s="17" t="s">
        <v>92</v>
      </c>
      <c r="B24" s="46" t="s">
        <v>254</v>
      </c>
      <c r="C24" s="167">
        <v>0</v>
      </c>
      <c r="D24" s="187">
        <v>6.9710000000000001</v>
      </c>
      <c r="E24" s="188">
        <v>0.86599999999999999</v>
      </c>
      <c r="F24" s="189">
        <v>9.6000000000000002E-2</v>
      </c>
      <c r="G24" s="190">
        <v>294.58</v>
      </c>
      <c r="H24" s="190">
        <v>11.21</v>
      </c>
      <c r="I24" s="193">
        <v>11.21</v>
      </c>
      <c r="J24" s="194">
        <v>0.152</v>
      </c>
      <c r="K24" s="46"/>
    </row>
    <row r="25" spans="1:11" ht="32.25" customHeight="1" x14ac:dyDescent="0.25">
      <c r="A25" s="17" t="s">
        <v>94</v>
      </c>
      <c r="B25" s="46" t="s">
        <v>255</v>
      </c>
      <c r="C25" s="167">
        <v>0</v>
      </c>
      <c r="D25" s="187">
        <v>6.9710000000000001</v>
      </c>
      <c r="E25" s="188">
        <v>0.86599999999999999</v>
      </c>
      <c r="F25" s="189">
        <v>9.6000000000000002E-2</v>
      </c>
      <c r="G25" s="190">
        <v>454.06</v>
      </c>
      <c r="H25" s="190">
        <v>11.21</v>
      </c>
      <c r="I25" s="193">
        <v>11.21</v>
      </c>
      <c r="J25" s="194">
        <v>0.152</v>
      </c>
      <c r="K25" s="46"/>
    </row>
    <row r="26" spans="1:11" ht="32.25" customHeight="1" x14ac:dyDescent="0.25">
      <c r="A26" s="17" t="s">
        <v>96</v>
      </c>
      <c r="B26" s="46" t="s">
        <v>256</v>
      </c>
      <c r="C26" s="167">
        <v>0</v>
      </c>
      <c r="D26" s="187">
        <v>6.9710000000000001</v>
      </c>
      <c r="E26" s="188">
        <v>0.86599999999999999</v>
      </c>
      <c r="F26" s="189">
        <v>9.6000000000000002E-2</v>
      </c>
      <c r="G26" s="190">
        <v>809.6</v>
      </c>
      <c r="H26" s="190">
        <v>11.21</v>
      </c>
      <c r="I26" s="193">
        <v>11.21</v>
      </c>
      <c r="J26" s="194">
        <v>0.152</v>
      </c>
      <c r="K26" s="46"/>
    </row>
    <row r="27" spans="1:11" ht="32.25" customHeight="1" x14ac:dyDescent="0.25">
      <c r="A27" s="17" t="s">
        <v>98</v>
      </c>
      <c r="B27" s="46" t="s">
        <v>257</v>
      </c>
      <c r="C27" s="167">
        <v>0</v>
      </c>
      <c r="D27" s="187">
        <v>3.827</v>
      </c>
      <c r="E27" s="188">
        <v>0.45900000000000002</v>
      </c>
      <c r="F27" s="189">
        <v>3.2000000000000001E-2</v>
      </c>
      <c r="G27" s="190">
        <v>12.07</v>
      </c>
      <c r="H27" s="190">
        <v>9.6199999999999992</v>
      </c>
      <c r="I27" s="193">
        <v>9.6199999999999992</v>
      </c>
      <c r="J27" s="194">
        <v>8.2000000000000003E-2</v>
      </c>
      <c r="K27" s="46"/>
    </row>
    <row r="28" spans="1:11" ht="32.25" customHeight="1" x14ac:dyDescent="0.25">
      <c r="A28" s="17" t="s">
        <v>100</v>
      </c>
      <c r="B28" s="46" t="s">
        <v>258</v>
      </c>
      <c r="C28" s="167">
        <v>0</v>
      </c>
      <c r="D28" s="187">
        <v>3.827</v>
      </c>
      <c r="E28" s="188">
        <v>0.45900000000000002</v>
      </c>
      <c r="F28" s="189">
        <v>3.2000000000000001E-2</v>
      </c>
      <c r="G28" s="190">
        <v>169.2</v>
      </c>
      <c r="H28" s="190">
        <v>9.6199999999999992</v>
      </c>
      <c r="I28" s="193">
        <v>9.6199999999999992</v>
      </c>
      <c r="J28" s="194">
        <v>8.2000000000000003E-2</v>
      </c>
      <c r="K28" s="46"/>
    </row>
    <row r="29" spans="1:11" ht="32.25" customHeight="1" x14ac:dyDescent="0.25">
      <c r="A29" s="17" t="s">
        <v>102</v>
      </c>
      <c r="B29" s="46" t="s">
        <v>259</v>
      </c>
      <c r="C29" s="167">
        <v>0</v>
      </c>
      <c r="D29" s="187">
        <v>3.827</v>
      </c>
      <c r="E29" s="188">
        <v>0.45900000000000002</v>
      </c>
      <c r="F29" s="189">
        <v>3.2000000000000001E-2</v>
      </c>
      <c r="G29" s="190">
        <v>291.19</v>
      </c>
      <c r="H29" s="190">
        <v>9.6199999999999992</v>
      </c>
      <c r="I29" s="193">
        <v>9.6199999999999992</v>
      </c>
      <c r="J29" s="194">
        <v>8.2000000000000003E-2</v>
      </c>
      <c r="K29" s="46"/>
    </row>
    <row r="30" spans="1:11" ht="32.25" customHeight="1" x14ac:dyDescent="0.25">
      <c r="A30" s="17" t="s">
        <v>104</v>
      </c>
      <c r="B30" s="46" t="s">
        <v>260</v>
      </c>
      <c r="C30" s="167">
        <v>0</v>
      </c>
      <c r="D30" s="187">
        <v>3.827</v>
      </c>
      <c r="E30" s="188">
        <v>0.45900000000000002</v>
      </c>
      <c r="F30" s="189">
        <v>3.2000000000000001E-2</v>
      </c>
      <c r="G30" s="190">
        <v>450.67</v>
      </c>
      <c r="H30" s="190">
        <v>9.6199999999999992</v>
      </c>
      <c r="I30" s="193">
        <v>9.6199999999999992</v>
      </c>
      <c r="J30" s="194">
        <v>8.2000000000000003E-2</v>
      </c>
      <c r="K30" s="46"/>
    </row>
    <row r="31" spans="1:11" ht="32.25" customHeight="1" x14ac:dyDescent="0.25">
      <c r="A31" s="17" t="s">
        <v>106</v>
      </c>
      <c r="B31" s="46" t="s">
        <v>261</v>
      </c>
      <c r="C31" s="167">
        <v>0</v>
      </c>
      <c r="D31" s="187">
        <v>3.827</v>
      </c>
      <c r="E31" s="188">
        <v>0.45900000000000002</v>
      </c>
      <c r="F31" s="189">
        <v>3.2000000000000001E-2</v>
      </c>
      <c r="G31" s="190">
        <v>806.21</v>
      </c>
      <c r="H31" s="190">
        <v>9.6199999999999992</v>
      </c>
      <c r="I31" s="193">
        <v>9.6199999999999992</v>
      </c>
      <c r="J31" s="194">
        <v>8.2000000000000003E-2</v>
      </c>
      <c r="K31" s="46"/>
    </row>
    <row r="32" spans="1:11" ht="32.25" customHeight="1" x14ac:dyDescent="0.25">
      <c r="A32" s="17" t="s">
        <v>108</v>
      </c>
      <c r="B32" s="46" t="s">
        <v>262</v>
      </c>
      <c r="C32" s="167">
        <v>0</v>
      </c>
      <c r="D32" s="187">
        <v>1.8779999999999999</v>
      </c>
      <c r="E32" s="188">
        <v>0.21199999999999999</v>
      </c>
      <c r="F32" s="189">
        <v>1.0999999999999999E-2</v>
      </c>
      <c r="G32" s="190">
        <v>111.38</v>
      </c>
      <c r="H32" s="190">
        <v>9.69</v>
      </c>
      <c r="I32" s="193">
        <v>9.69</v>
      </c>
      <c r="J32" s="194">
        <v>3.5999999999999997E-2</v>
      </c>
      <c r="K32" s="46"/>
    </row>
    <row r="33" spans="1:11" ht="32.25" customHeight="1" x14ac:dyDescent="0.25">
      <c r="A33" s="17" t="s">
        <v>110</v>
      </c>
      <c r="B33" s="46" t="s">
        <v>263</v>
      </c>
      <c r="C33" s="167">
        <v>0</v>
      </c>
      <c r="D33" s="187">
        <v>1.8779999999999999</v>
      </c>
      <c r="E33" s="188">
        <v>0.21199999999999999</v>
      </c>
      <c r="F33" s="189">
        <v>1.0999999999999999E-2</v>
      </c>
      <c r="G33" s="190">
        <v>1068.3900000000001</v>
      </c>
      <c r="H33" s="190">
        <v>9.69</v>
      </c>
      <c r="I33" s="193">
        <v>9.69</v>
      </c>
      <c r="J33" s="194">
        <v>3.5999999999999997E-2</v>
      </c>
      <c r="K33" s="46"/>
    </row>
    <row r="34" spans="1:11" ht="32.25" customHeight="1" x14ac:dyDescent="0.25">
      <c r="A34" s="17" t="s">
        <v>112</v>
      </c>
      <c r="B34" s="46" t="s">
        <v>264</v>
      </c>
      <c r="C34" s="167">
        <v>0</v>
      </c>
      <c r="D34" s="187">
        <v>1.8779999999999999</v>
      </c>
      <c r="E34" s="188">
        <v>0.21199999999999999</v>
      </c>
      <c r="F34" s="189">
        <v>1.0999999999999999E-2</v>
      </c>
      <c r="G34" s="190">
        <v>2987.51</v>
      </c>
      <c r="H34" s="190">
        <v>9.69</v>
      </c>
      <c r="I34" s="193">
        <v>9.69</v>
      </c>
      <c r="J34" s="194">
        <v>3.5999999999999997E-2</v>
      </c>
      <c r="K34" s="46"/>
    </row>
    <row r="35" spans="1:11" ht="32.25" customHeight="1" x14ac:dyDescent="0.25">
      <c r="A35" s="17" t="s">
        <v>114</v>
      </c>
      <c r="B35" s="46" t="s">
        <v>265</v>
      </c>
      <c r="C35" s="167">
        <v>0</v>
      </c>
      <c r="D35" s="187">
        <v>1.8779999999999999</v>
      </c>
      <c r="E35" s="188">
        <v>0.21199999999999999</v>
      </c>
      <c r="F35" s="189">
        <v>1.0999999999999999E-2</v>
      </c>
      <c r="G35" s="190">
        <v>5842.58</v>
      </c>
      <c r="H35" s="190">
        <v>9.69</v>
      </c>
      <c r="I35" s="193">
        <v>9.69</v>
      </c>
      <c r="J35" s="194">
        <v>3.5999999999999997E-2</v>
      </c>
      <c r="K35" s="46"/>
    </row>
    <row r="36" spans="1:11" ht="32.25" customHeight="1" x14ac:dyDescent="0.25">
      <c r="A36" s="17" t="s">
        <v>116</v>
      </c>
      <c r="B36" s="46" t="s">
        <v>266</v>
      </c>
      <c r="C36" s="167">
        <v>0</v>
      </c>
      <c r="D36" s="187">
        <v>1.8779999999999999</v>
      </c>
      <c r="E36" s="188">
        <v>0.21199999999999999</v>
      </c>
      <c r="F36" s="189">
        <v>1.0999999999999999E-2</v>
      </c>
      <c r="G36" s="190">
        <v>13110.32</v>
      </c>
      <c r="H36" s="190">
        <v>9.69</v>
      </c>
      <c r="I36" s="193">
        <v>9.69</v>
      </c>
      <c r="J36" s="194">
        <v>3.5999999999999997E-2</v>
      </c>
      <c r="K36" s="46"/>
    </row>
    <row r="37" spans="1:11" ht="32.25" customHeight="1" x14ac:dyDescent="0.25">
      <c r="A37" s="17" t="s">
        <v>118</v>
      </c>
      <c r="B37" s="46" t="s">
        <v>267</v>
      </c>
      <c r="C37" s="167" t="s">
        <v>120</v>
      </c>
      <c r="D37" s="195">
        <v>43.451999999999998</v>
      </c>
      <c r="E37" s="196">
        <v>3.34</v>
      </c>
      <c r="F37" s="189">
        <v>1.994</v>
      </c>
      <c r="G37" s="191">
        <v>0</v>
      </c>
      <c r="H37" s="191">
        <v>0</v>
      </c>
      <c r="I37" s="191">
        <v>0</v>
      </c>
      <c r="J37" s="192">
        <v>0</v>
      </c>
      <c r="K37" s="46"/>
    </row>
    <row r="38" spans="1:11" ht="27.75" customHeight="1" x14ac:dyDescent="0.25">
      <c r="A38" s="17" t="s">
        <v>121</v>
      </c>
      <c r="B38" s="47" t="s">
        <v>268</v>
      </c>
      <c r="C38" s="166" t="s">
        <v>123</v>
      </c>
      <c r="D38" s="187">
        <v>-7.5049999999999999</v>
      </c>
      <c r="E38" s="188">
        <v>-0.94399999999999995</v>
      </c>
      <c r="F38" s="189">
        <v>-0.11700000000000001</v>
      </c>
      <c r="G38" s="158">
        <v>0</v>
      </c>
      <c r="H38" s="191">
        <v>0</v>
      </c>
      <c r="I38" s="191">
        <v>0</v>
      </c>
      <c r="J38" s="192">
        <v>0</v>
      </c>
      <c r="K38" s="46"/>
    </row>
    <row r="39" spans="1:11" ht="27.75" customHeight="1" x14ac:dyDescent="0.25">
      <c r="A39" s="17" t="s">
        <v>124</v>
      </c>
      <c r="B39" s="46"/>
      <c r="C39" s="167">
        <v>0</v>
      </c>
      <c r="D39" s="187">
        <v>-5.915</v>
      </c>
      <c r="E39" s="188">
        <v>-0.73799999999999999</v>
      </c>
      <c r="F39" s="189">
        <v>-8.5000000000000006E-2</v>
      </c>
      <c r="G39" s="158">
        <v>0</v>
      </c>
      <c r="H39" s="191">
        <v>0</v>
      </c>
      <c r="I39" s="191">
        <v>0</v>
      </c>
      <c r="J39" s="192">
        <v>0</v>
      </c>
      <c r="K39" s="46"/>
    </row>
    <row r="40" spans="1:11" ht="27.75" customHeight="1" x14ac:dyDescent="0.25">
      <c r="A40" s="17" t="s">
        <v>125</v>
      </c>
      <c r="B40" s="46" t="s">
        <v>269</v>
      </c>
      <c r="C40" s="167">
        <v>0</v>
      </c>
      <c r="D40" s="187">
        <v>-7.5049999999999999</v>
      </c>
      <c r="E40" s="188">
        <v>-0.94399999999999995</v>
      </c>
      <c r="F40" s="189">
        <v>-0.11700000000000001</v>
      </c>
      <c r="G40" s="158">
        <v>0</v>
      </c>
      <c r="H40" s="191">
        <v>0</v>
      </c>
      <c r="I40" s="191">
        <v>0</v>
      </c>
      <c r="J40" s="194">
        <v>0.20899999999999999</v>
      </c>
      <c r="K40" s="46"/>
    </row>
    <row r="41" spans="1:11" ht="27.75" customHeight="1" x14ac:dyDescent="0.25">
      <c r="A41" s="17" t="s">
        <v>127</v>
      </c>
      <c r="B41" s="46" t="s">
        <v>270</v>
      </c>
      <c r="C41" s="167">
        <v>0</v>
      </c>
      <c r="D41" s="187">
        <v>-7.5049999999999999</v>
      </c>
      <c r="E41" s="188">
        <v>-0.94399999999999995</v>
      </c>
      <c r="F41" s="189">
        <v>-0.11700000000000001</v>
      </c>
      <c r="G41" s="158">
        <v>0</v>
      </c>
      <c r="H41" s="191">
        <v>0</v>
      </c>
      <c r="I41" s="191">
        <v>0</v>
      </c>
      <c r="J41" s="192">
        <v>0</v>
      </c>
      <c r="K41" s="46"/>
    </row>
    <row r="42" spans="1:11" ht="27.75" customHeight="1" x14ac:dyDescent="0.25">
      <c r="A42" s="17" t="s">
        <v>129</v>
      </c>
      <c r="B42" s="46" t="s">
        <v>271</v>
      </c>
      <c r="C42" s="167">
        <v>0</v>
      </c>
      <c r="D42" s="187">
        <v>-5.915</v>
      </c>
      <c r="E42" s="188">
        <v>-0.73799999999999999</v>
      </c>
      <c r="F42" s="189">
        <v>-8.5000000000000006E-2</v>
      </c>
      <c r="G42" s="158">
        <v>0</v>
      </c>
      <c r="H42" s="191">
        <v>0</v>
      </c>
      <c r="I42" s="191">
        <v>0</v>
      </c>
      <c r="J42" s="194">
        <v>0.14000000000000001</v>
      </c>
      <c r="K42" s="46"/>
    </row>
    <row r="43" spans="1:11" ht="27.75" customHeight="1" x14ac:dyDescent="0.25">
      <c r="A43" s="17" t="s">
        <v>131</v>
      </c>
      <c r="B43" s="46" t="s">
        <v>272</v>
      </c>
      <c r="C43" s="167">
        <v>0</v>
      </c>
      <c r="D43" s="187">
        <v>-5.915</v>
      </c>
      <c r="E43" s="188">
        <v>-0.73799999999999999</v>
      </c>
      <c r="F43" s="189">
        <v>-8.5000000000000006E-2</v>
      </c>
      <c r="G43" s="158">
        <v>0</v>
      </c>
      <c r="H43" s="191">
        <v>0</v>
      </c>
      <c r="I43" s="191">
        <v>0</v>
      </c>
      <c r="J43" s="192">
        <v>0</v>
      </c>
      <c r="K43" s="46"/>
    </row>
    <row r="44" spans="1:11" ht="27.75" customHeight="1" x14ac:dyDescent="0.25">
      <c r="A44" s="17" t="s">
        <v>133</v>
      </c>
      <c r="B44" s="46" t="s">
        <v>273</v>
      </c>
      <c r="C44" s="167">
        <v>0</v>
      </c>
      <c r="D44" s="187">
        <v>-2.8889999999999998</v>
      </c>
      <c r="E44" s="188">
        <v>-0.34599999999999997</v>
      </c>
      <c r="F44" s="189">
        <v>-2.4E-2</v>
      </c>
      <c r="G44" s="190">
        <v>69.709999999999994</v>
      </c>
      <c r="H44" s="191">
        <v>0</v>
      </c>
      <c r="I44" s="191">
        <v>0</v>
      </c>
      <c r="J44" s="194">
        <v>0.11</v>
      </c>
      <c r="K44" s="46"/>
    </row>
    <row r="45" spans="1:11" ht="27.75" customHeight="1" x14ac:dyDescent="0.25">
      <c r="A45" s="17" t="s">
        <v>135</v>
      </c>
      <c r="B45" s="46" t="s">
        <v>274</v>
      </c>
      <c r="C45" s="167">
        <v>0</v>
      </c>
      <c r="D45" s="187">
        <v>-2.8889999999999998</v>
      </c>
      <c r="E45" s="188">
        <v>-0.34599999999999997</v>
      </c>
      <c r="F45" s="189">
        <v>-2.4E-2</v>
      </c>
      <c r="G45" s="190">
        <v>69.709999999999994</v>
      </c>
      <c r="H45" s="191">
        <v>0</v>
      </c>
      <c r="I45" s="191">
        <v>0</v>
      </c>
      <c r="J45" s="192">
        <v>0</v>
      </c>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0A0C7C59-D1DA-4401-9C46-990418A6149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2C45E-3596-4BFD-ABC5-8C7B03E7923A}">
  <sheetPr>
    <pageSetUpPr fitToPage="1"/>
  </sheetPr>
  <dimension ref="A1:G495"/>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40</v>
      </c>
      <c r="B1" s="3"/>
      <c r="C1" s="2"/>
      <c r="E1" s="10"/>
      <c r="F1" s="4"/>
      <c r="G1" s="4"/>
    </row>
    <row r="2" spans="1:7" s="11" customFormat="1" ht="44.4" customHeight="1" x14ac:dyDescent="0.25">
      <c r="A2" s="366" t="str">
        <f>Overview!B4&amp; " - Effective from "&amp;Overview!D4&amp;" - "&amp;Overview!E4&amp;" Nodal/Zonal charges in NPG Yorkshire Area (GSP Group _M)"</f>
        <v>Southern Electric Power Distribution plc - Effective from 1 April 2027 - Final Nodal/Zonal charges in NPG Yorkshire Area (GSP Group _M)</v>
      </c>
      <c r="B2" s="404"/>
      <c r="C2" s="404"/>
      <c r="D2" s="405"/>
    </row>
    <row r="3" spans="1:7" ht="60.75" customHeight="1" x14ac:dyDescent="0.25">
      <c r="A3" s="21" t="s">
        <v>801</v>
      </c>
      <c r="B3" s="21" t="s">
        <v>802</v>
      </c>
      <c r="C3" s="21" t="s">
        <v>803</v>
      </c>
      <c r="D3" s="21" t="s">
        <v>804</v>
      </c>
    </row>
    <row r="4" spans="1:7" ht="21.75" customHeight="1" x14ac:dyDescent="0.25">
      <c r="A4" s="246" t="s">
        <v>7570</v>
      </c>
      <c r="B4" s="247" t="s">
        <v>7571</v>
      </c>
      <c r="C4" s="248">
        <v>0.14579362560199999</v>
      </c>
      <c r="D4" s="248">
        <v>8.3898286271700002E-3</v>
      </c>
    </row>
    <row r="5" spans="1:7" ht="21.75" customHeight="1" x14ac:dyDescent="0.25">
      <c r="A5" s="246" t="s">
        <v>7572</v>
      </c>
      <c r="B5" s="247" t="s">
        <v>7571</v>
      </c>
      <c r="C5" s="248">
        <v>0.40695994503100003</v>
      </c>
      <c r="D5" s="248">
        <v>0.35410513383600001</v>
      </c>
    </row>
    <row r="6" spans="1:7" ht="21.75" customHeight="1" x14ac:dyDescent="0.25">
      <c r="A6" s="246" t="s">
        <v>7573</v>
      </c>
      <c r="B6" s="247" t="s">
        <v>7571</v>
      </c>
      <c r="C6" s="248">
        <v>0</v>
      </c>
      <c r="D6" s="248">
        <v>0</v>
      </c>
    </row>
    <row r="7" spans="1:7" ht="21.75" customHeight="1" x14ac:dyDescent="0.25">
      <c r="A7" s="246" t="s">
        <v>7574</v>
      </c>
      <c r="B7" s="247" t="s">
        <v>7571</v>
      </c>
      <c r="C7" s="248">
        <v>0.35830364650899998</v>
      </c>
      <c r="D7" s="248">
        <v>0.85204923577800007</v>
      </c>
    </row>
    <row r="8" spans="1:7" ht="21.75" customHeight="1" x14ac:dyDescent="0.25">
      <c r="A8" s="246" t="s">
        <v>7575</v>
      </c>
      <c r="B8" s="247" t="s">
        <v>7571</v>
      </c>
      <c r="C8" s="248">
        <v>0.20567625517299998</v>
      </c>
      <c r="D8" s="248">
        <v>1.0007896122</v>
      </c>
    </row>
    <row r="9" spans="1:7" ht="21.75" customHeight="1" x14ac:dyDescent="0.25">
      <c r="A9" s="246" t="s">
        <v>7576</v>
      </c>
      <c r="B9" s="247" t="s">
        <v>7571</v>
      </c>
      <c r="C9" s="248">
        <v>0.23262132583699999</v>
      </c>
      <c r="D9" s="248">
        <v>7.2217362418800004</v>
      </c>
    </row>
    <row r="10" spans="1:7" ht="21.75" customHeight="1" x14ac:dyDescent="0.25">
      <c r="A10" s="246" t="s">
        <v>7577</v>
      </c>
      <c r="B10" s="247" t="s">
        <v>7571</v>
      </c>
      <c r="C10" s="248">
        <v>0.114646921919</v>
      </c>
      <c r="D10" s="248">
        <v>0.26993210204099999</v>
      </c>
    </row>
    <row r="11" spans="1:7" ht="21.75" customHeight="1" x14ac:dyDescent="0.25">
      <c r="A11" s="246" t="s">
        <v>7578</v>
      </c>
      <c r="B11" s="247" t="s">
        <v>7571</v>
      </c>
      <c r="C11" s="248">
        <v>0.31133262141099999</v>
      </c>
      <c r="D11" s="248">
        <v>4.1109618152100005</v>
      </c>
    </row>
    <row r="12" spans="1:7" ht="21.75" customHeight="1" x14ac:dyDescent="0.25">
      <c r="A12" s="246" t="s">
        <v>7579</v>
      </c>
      <c r="B12" s="247" t="s">
        <v>7571</v>
      </c>
      <c r="C12" s="248">
        <v>0</v>
      </c>
      <c r="D12" s="248">
        <v>6.1705393512000002E-2</v>
      </c>
    </row>
    <row r="13" spans="1:7" ht="21.75" customHeight="1" x14ac:dyDescent="0.25">
      <c r="A13" s="246" t="s">
        <v>7580</v>
      </c>
      <c r="B13" s="247" t="s">
        <v>7571</v>
      </c>
      <c r="C13" s="248">
        <v>1.1669319052400001E-3</v>
      </c>
      <c r="D13" s="248">
        <v>1.56831605012</v>
      </c>
    </row>
    <row r="14" spans="1:7" ht="21.75" customHeight="1" x14ac:dyDescent="0.25">
      <c r="A14" s="246" t="s">
        <v>7581</v>
      </c>
      <c r="B14" s="247" t="s">
        <v>7571</v>
      </c>
      <c r="C14" s="248">
        <v>-6.0210160713799999E-4</v>
      </c>
      <c r="D14" s="248">
        <v>4.2228690870900003</v>
      </c>
    </row>
    <row r="15" spans="1:7" ht="21.75" customHeight="1" x14ac:dyDescent="0.25">
      <c r="A15" s="246" t="s">
        <v>7582</v>
      </c>
      <c r="B15" s="247" t="s">
        <v>7571</v>
      </c>
      <c r="C15" s="248">
        <v>1.8358274312900002E-2</v>
      </c>
      <c r="D15" s="248">
        <v>1.54395050306</v>
      </c>
    </row>
    <row r="16" spans="1:7" ht="21.75" customHeight="1" x14ac:dyDescent="0.25">
      <c r="A16" s="246" t="s">
        <v>7583</v>
      </c>
      <c r="B16" s="247" t="s">
        <v>7571</v>
      </c>
      <c r="C16" s="248">
        <v>0.11594428690700001</v>
      </c>
      <c r="D16" s="248">
        <v>8.7003950355700006</v>
      </c>
    </row>
    <row r="17" spans="1:4" ht="21.75" customHeight="1" x14ac:dyDescent="0.25">
      <c r="A17" s="246" t="s">
        <v>7584</v>
      </c>
      <c r="B17" s="247" t="s">
        <v>7571</v>
      </c>
      <c r="C17" s="248">
        <v>2.6145921592899999</v>
      </c>
      <c r="D17" s="248">
        <v>4.1103967538299999</v>
      </c>
    </row>
    <row r="18" spans="1:4" ht="21.75" customHeight="1" x14ac:dyDescent="0.25">
      <c r="A18" s="246" t="s">
        <v>7585</v>
      </c>
      <c r="B18" s="247" t="s">
        <v>7571</v>
      </c>
      <c r="C18" s="248">
        <v>3.68083537575E-3</v>
      </c>
      <c r="D18" s="248">
        <v>0.69876007621799996</v>
      </c>
    </row>
    <row r="19" spans="1:4" ht="21.75" customHeight="1" x14ac:dyDescent="0.25">
      <c r="A19" s="246" t="s">
        <v>7586</v>
      </c>
      <c r="B19" s="247" t="s">
        <v>7571</v>
      </c>
      <c r="C19" s="248">
        <v>3.7740233608499998E-2</v>
      </c>
      <c r="D19" s="248">
        <v>2.5874377692500001</v>
      </c>
    </row>
    <row r="20" spans="1:4" ht="21.75" customHeight="1" x14ac:dyDescent="0.25">
      <c r="A20" s="246" t="s">
        <v>7587</v>
      </c>
      <c r="B20" s="247" t="s">
        <v>7571</v>
      </c>
      <c r="C20" s="248">
        <v>0.25544113127899998</v>
      </c>
      <c r="D20" s="248">
        <v>0.33390287765599996</v>
      </c>
    </row>
    <row r="21" spans="1:4" ht="21.75" customHeight="1" x14ac:dyDescent="0.25">
      <c r="A21" s="246" t="s">
        <v>7588</v>
      </c>
      <c r="B21" s="247" t="s">
        <v>7571</v>
      </c>
      <c r="C21" s="248">
        <v>0.13120876525299999</v>
      </c>
      <c r="D21" s="248">
        <v>0.95402857671899999</v>
      </c>
    </row>
    <row r="22" spans="1:4" ht="21.75" customHeight="1" x14ac:dyDescent="0.25">
      <c r="A22" s="246" t="s">
        <v>7589</v>
      </c>
      <c r="B22" s="247" t="s">
        <v>7571</v>
      </c>
      <c r="C22" s="248">
        <v>0.83998573022999989</v>
      </c>
      <c r="D22" s="248">
        <v>1.20346517927</v>
      </c>
    </row>
    <row r="23" spans="1:4" ht="21.75" customHeight="1" x14ac:dyDescent="0.25">
      <c r="A23" s="246" t="s">
        <v>7590</v>
      </c>
      <c r="B23" s="247" t="s">
        <v>7571</v>
      </c>
      <c r="C23" s="248">
        <v>0.64631059521300005</v>
      </c>
      <c r="D23" s="248">
        <v>2.1175758360200003</v>
      </c>
    </row>
    <row r="24" spans="1:4" ht="21.75" customHeight="1" x14ac:dyDescent="0.25">
      <c r="A24" s="246" t="s">
        <v>7591</v>
      </c>
      <c r="B24" s="247" t="s">
        <v>7571</v>
      </c>
      <c r="C24" s="248">
        <v>0.185105076595</v>
      </c>
      <c r="D24" s="248">
        <v>2.14666915329</v>
      </c>
    </row>
    <row r="25" spans="1:4" ht="21.75" customHeight="1" x14ac:dyDescent="0.25">
      <c r="A25" s="246" t="s">
        <v>7592</v>
      </c>
      <c r="B25" s="247" t="s">
        <v>7571</v>
      </c>
      <c r="C25" s="248">
        <v>1.4778189151200001E-3</v>
      </c>
      <c r="D25" s="248">
        <v>0.26225385510400001</v>
      </c>
    </row>
    <row r="26" spans="1:4" ht="21.75" customHeight="1" x14ac:dyDescent="0.25">
      <c r="A26" s="246" t="s">
        <v>7593</v>
      </c>
      <c r="B26" s="247" t="s">
        <v>7571</v>
      </c>
      <c r="C26" s="248">
        <v>1.0929224114700001E-2</v>
      </c>
      <c r="D26" s="248">
        <v>3.1002341977699999</v>
      </c>
    </row>
    <row r="27" spans="1:4" ht="27.75" customHeight="1" x14ac:dyDescent="0.25">
      <c r="A27" s="246" t="s">
        <v>7594</v>
      </c>
      <c r="B27" s="247" t="s">
        <v>7571</v>
      </c>
      <c r="C27" s="248">
        <v>1.0929224114700001E-2</v>
      </c>
      <c r="D27" s="248">
        <v>3.1002341977699999</v>
      </c>
    </row>
    <row r="28" spans="1:4" ht="27.75" customHeight="1" x14ac:dyDescent="0.25">
      <c r="A28" s="246" t="s">
        <v>7595</v>
      </c>
      <c r="B28" s="247" t="s">
        <v>7571</v>
      </c>
      <c r="C28" s="248">
        <v>0.6080407528120001</v>
      </c>
      <c r="D28" s="248">
        <v>0.81920308718900003</v>
      </c>
    </row>
    <row r="29" spans="1:4" ht="27.75" customHeight="1" x14ac:dyDescent="0.25">
      <c r="A29" s="246" t="s">
        <v>7596</v>
      </c>
      <c r="B29" s="247" t="s">
        <v>7571</v>
      </c>
      <c r="C29" s="248">
        <v>0.60244215060600004</v>
      </c>
      <c r="D29" s="248">
        <v>5.0185276279000002</v>
      </c>
    </row>
    <row r="30" spans="1:4" ht="27.75" customHeight="1" x14ac:dyDescent="0.25">
      <c r="A30" s="246" t="s">
        <v>7597</v>
      </c>
      <c r="B30" s="247" t="s">
        <v>7571</v>
      </c>
      <c r="C30" s="248">
        <v>-1.55091770408E-2</v>
      </c>
      <c r="D30" s="248">
        <v>5.05872156575</v>
      </c>
    </row>
    <row r="31" spans="1:4" ht="27.75" customHeight="1" x14ac:dyDescent="0.25">
      <c r="A31" s="246" t="s">
        <v>7598</v>
      </c>
      <c r="B31" s="247" t="s">
        <v>7571</v>
      </c>
      <c r="C31" s="248">
        <v>0.37545707663399996</v>
      </c>
      <c r="D31" s="248">
        <v>0.71688026150999995</v>
      </c>
    </row>
    <row r="32" spans="1:4" ht="27.75" customHeight="1" x14ac:dyDescent="0.25">
      <c r="A32" s="246" t="s">
        <v>7599</v>
      </c>
      <c r="B32" s="247" t="s">
        <v>7571</v>
      </c>
      <c r="C32" s="248">
        <v>-3.62571323077E-4</v>
      </c>
      <c r="D32" s="248">
        <v>2.0707109575800002</v>
      </c>
    </row>
    <row r="33" spans="1:4" ht="27.75" customHeight="1" x14ac:dyDescent="0.25">
      <c r="A33" s="246" t="s">
        <v>7600</v>
      </c>
      <c r="B33" s="247" t="s">
        <v>7571</v>
      </c>
      <c r="C33" s="248">
        <v>0.121585774674</v>
      </c>
      <c r="D33" s="248">
        <v>3.85132305581</v>
      </c>
    </row>
    <row r="34" spans="1:4" ht="27.75" customHeight="1" x14ac:dyDescent="0.25">
      <c r="A34" s="246" t="s">
        <v>7601</v>
      </c>
      <c r="B34" s="247" t="s">
        <v>7571</v>
      </c>
      <c r="C34" s="248">
        <v>0.19814849867000001</v>
      </c>
      <c r="D34" s="248">
        <v>0.140869765979</v>
      </c>
    </row>
    <row r="35" spans="1:4" ht="27.75" customHeight="1" x14ac:dyDescent="0.25">
      <c r="A35" s="246" t="s">
        <v>7602</v>
      </c>
      <c r="B35" s="247" t="s">
        <v>7571</v>
      </c>
      <c r="C35" s="248">
        <v>4.5632172547400006E-2</v>
      </c>
      <c r="D35" s="248">
        <v>0.87461792967300001</v>
      </c>
    </row>
    <row r="36" spans="1:4" ht="27.75" customHeight="1" x14ac:dyDescent="0.25">
      <c r="A36" s="246" t="s">
        <v>7603</v>
      </c>
      <c r="B36" s="247" t="s">
        <v>7571</v>
      </c>
      <c r="C36" s="248">
        <v>0.70038749618899998</v>
      </c>
      <c r="D36" s="248">
        <v>1.46251947088</v>
      </c>
    </row>
    <row r="37" spans="1:4" ht="27.75" customHeight="1" x14ac:dyDescent="0.25">
      <c r="A37" s="246" t="s">
        <v>7604</v>
      </c>
      <c r="B37" s="247" t="s">
        <v>7571</v>
      </c>
      <c r="C37" s="248">
        <v>0.21775734293999999</v>
      </c>
      <c r="D37" s="248">
        <v>1.4023516096999999</v>
      </c>
    </row>
    <row r="38" spans="1:4" ht="27.75" customHeight="1" x14ac:dyDescent="0.25">
      <c r="A38" s="246" t="s">
        <v>7605</v>
      </c>
      <c r="B38" s="247" t="s">
        <v>7571</v>
      </c>
      <c r="C38" s="248">
        <v>7.2926634827699996E-2</v>
      </c>
      <c r="D38" s="248">
        <v>0.52311752674500001</v>
      </c>
    </row>
    <row r="39" spans="1:4" ht="27.75" customHeight="1" x14ac:dyDescent="0.25">
      <c r="A39" s="246" t="s">
        <v>7606</v>
      </c>
      <c r="B39" s="247" t="s">
        <v>7571</v>
      </c>
      <c r="C39" s="248">
        <v>0.42283280192599998</v>
      </c>
      <c r="D39" s="248">
        <v>3.7540385367</v>
      </c>
    </row>
    <row r="40" spans="1:4" ht="27.75" customHeight="1" x14ac:dyDescent="0.25">
      <c r="A40" s="246" t="s">
        <v>7607</v>
      </c>
      <c r="B40" s="247" t="s">
        <v>7571</v>
      </c>
      <c r="C40" s="248">
        <v>1.0462692463899999E-2</v>
      </c>
      <c r="D40" s="248">
        <v>4.0844046692400005</v>
      </c>
    </row>
    <row r="41" spans="1:4" ht="27.75" customHeight="1" x14ac:dyDescent="0.25">
      <c r="A41" s="246" t="s">
        <v>7608</v>
      </c>
      <c r="B41" s="247" t="s">
        <v>7571</v>
      </c>
      <c r="C41" s="248">
        <v>0.27306275305899996</v>
      </c>
      <c r="D41" s="248">
        <v>1.3194052022</v>
      </c>
    </row>
    <row r="42" spans="1:4" ht="27.75" customHeight="1" x14ac:dyDescent="0.25">
      <c r="A42" s="246" t="s">
        <v>7609</v>
      </c>
      <c r="B42" s="247" t="s">
        <v>7571</v>
      </c>
      <c r="C42" s="248">
        <v>0.77810925766399996</v>
      </c>
      <c r="D42" s="248">
        <v>1.46141314681</v>
      </c>
    </row>
    <row r="43" spans="1:4" ht="27.75" customHeight="1" x14ac:dyDescent="0.25">
      <c r="A43" s="246" t="s">
        <v>7610</v>
      </c>
      <c r="B43" s="247" t="s">
        <v>7571</v>
      </c>
      <c r="C43" s="248">
        <v>1.85652222628E-2</v>
      </c>
      <c r="D43" s="248">
        <v>0.15709142522</v>
      </c>
    </row>
    <row r="44" spans="1:4" ht="27.75" customHeight="1" x14ac:dyDescent="0.25">
      <c r="A44" s="246" t="s">
        <v>7611</v>
      </c>
      <c r="B44" s="247" t="s">
        <v>7571</v>
      </c>
      <c r="C44" s="248">
        <v>0.13864398484099999</v>
      </c>
      <c r="D44" s="248">
        <v>8.4622608849699983</v>
      </c>
    </row>
    <row r="45" spans="1:4" ht="27.75" customHeight="1" x14ac:dyDescent="0.25">
      <c r="A45" s="246" t="s">
        <v>7612</v>
      </c>
      <c r="B45" s="247" t="s">
        <v>7571</v>
      </c>
      <c r="C45" s="248">
        <v>7.0525375961799988E-2</v>
      </c>
      <c r="D45" s="248">
        <v>1.6771112665799999</v>
      </c>
    </row>
    <row r="46" spans="1:4" ht="27.75" customHeight="1" x14ac:dyDescent="0.25">
      <c r="A46" s="246" t="s">
        <v>7613</v>
      </c>
      <c r="B46" s="247" t="s">
        <v>7571</v>
      </c>
      <c r="C46" s="248">
        <v>8.6218694308200006E-2</v>
      </c>
      <c r="D46" s="248">
        <v>10.279522268599999</v>
      </c>
    </row>
    <row r="47" spans="1:4" ht="27.75" customHeight="1" x14ac:dyDescent="0.25">
      <c r="A47" s="246" t="s">
        <v>7614</v>
      </c>
      <c r="B47" s="247" t="s">
        <v>7571</v>
      </c>
      <c r="C47" s="248">
        <v>3.9915479019300003E-2</v>
      </c>
      <c r="D47" s="248">
        <v>6.05078361168</v>
      </c>
    </row>
    <row r="48" spans="1:4" ht="27.75" customHeight="1" x14ac:dyDescent="0.25">
      <c r="A48" s="246" t="s">
        <v>7615</v>
      </c>
      <c r="B48" s="247" t="s">
        <v>7571</v>
      </c>
      <c r="C48" s="248">
        <v>0.81839220933099999</v>
      </c>
      <c r="D48" s="248">
        <v>2.9931631239800001</v>
      </c>
    </row>
    <row r="49" spans="1:4" ht="27.75" customHeight="1" x14ac:dyDescent="0.25">
      <c r="A49" s="246" t="s">
        <v>7616</v>
      </c>
      <c r="B49" s="247" t="s">
        <v>7571</v>
      </c>
      <c r="C49" s="248">
        <v>0.25176486452699998</v>
      </c>
      <c r="D49" s="248">
        <v>0.249404455311</v>
      </c>
    </row>
    <row r="50" spans="1:4" ht="27.75" customHeight="1" x14ac:dyDescent="0.25">
      <c r="A50" s="246" t="s">
        <v>7617</v>
      </c>
      <c r="B50" s="247" t="s">
        <v>7618</v>
      </c>
      <c r="C50" s="248">
        <v>2.4104209832499999</v>
      </c>
      <c r="D50" s="248">
        <v>0.40765773430300001</v>
      </c>
    </row>
    <row r="51" spans="1:4" ht="27.75" customHeight="1" x14ac:dyDescent="0.25">
      <c r="A51" s="246" t="s">
        <v>7619</v>
      </c>
      <c r="B51" s="247" t="s">
        <v>7618</v>
      </c>
      <c r="C51" s="248">
        <v>0</v>
      </c>
      <c r="D51" s="248">
        <v>0</v>
      </c>
    </row>
    <row r="52" spans="1:4" ht="27.75" customHeight="1" x14ac:dyDescent="0.25">
      <c r="A52" s="246" t="s">
        <v>7620</v>
      </c>
      <c r="B52" s="247" t="s">
        <v>7618</v>
      </c>
      <c r="C52" s="248">
        <v>0</v>
      </c>
      <c r="D52" s="248">
        <v>0</v>
      </c>
    </row>
    <row r="53" spans="1:4" ht="27.75" customHeight="1" x14ac:dyDescent="0.25">
      <c r="A53" s="246" t="s">
        <v>7621</v>
      </c>
      <c r="B53" s="247" t="s">
        <v>7618</v>
      </c>
      <c r="C53" s="248">
        <v>0.52638327233099991</v>
      </c>
      <c r="D53" s="248">
        <v>0.14317644526699999</v>
      </c>
    </row>
    <row r="54" spans="1:4" ht="27.75" customHeight="1" x14ac:dyDescent="0.25">
      <c r="A54" s="246" t="s">
        <v>7622</v>
      </c>
      <c r="B54" s="247" t="s">
        <v>7618</v>
      </c>
      <c r="C54" s="248">
        <v>5.78017754621</v>
      </c>
      <c r="D54" s="248">
        <v>-1.2724012172099999</v>
      </c>
    </row>
    <row r="55" spans="1:4" ht="27.75" customHeight="1" x14ac:dyDescent="0.25">
      <c r="A55" s="246" t="s">
        <v>7623</v>
      </c>
      <c r="B55" s="247" t="s">
        <v>7618</v>
      </c>
      <c r="C55" s="248">
        <v>6.7890044434699998E-3</v>
      </c>
      <c r="D55" s="248">
        <v>-0.222096805221</v>
      </c>
    </row>
    <row r="56" spans="1:4" ht="27.75" customHeight="1" x14ac:dyDescent="0.25">
      <c r="A56" s="246" t="s">
        <v>7624</v>
      </c>
      <c r="B56" s="247" t="s">
        <v>7618</v>
      </c>
      <c r="C56" s="248">
        <v>7.3616319516399997</v>
      </c>
      <c r="D56" s="248">
        <v>0.38664036902599996</v>
      </c>
    </row>
    <row r="57" spans="1:4" ht="27.75" customHeight="1" x14ac:dyDescent="0.25">
      <c r="A57" s="246" t="s">
        <v>7625</v>
      </c>
      <c r="B57" s="247" t="s">
        <v>7618</v>
      </c>
      <c r="C57" s="248">
        <v>2.3342658417799997</v>
      </c>
      <c r="D57" s="248">
        <v>0.40532991451100003</v>
      </c>
    </row>
    <row r="58" spans="1:4" ht="27.75" customHeight="1" x14ac:dyDescent="0.25">
      <c r="A58" s="246" t="s">
        <v>7626</v>
      </c>
      <c r="B58" s="247" t="s">
        <v>7618</v>
      </c>
      <c r="C58" s="248">
        <v>5.1412991589900002E-3</v>
      </c>
      <c r="D58" s="248">
        <v>0.71887183781500008</v>
      </c>
    </row>
    <row r="59" spans="1:4" ht="27.75" customHeight="1" x14ac:dyDescent="0.25">
      <c r="A59" s="246" t="s">
        <v>7627</v>
      </c>
      <c r="B59" s="247" t="s">
        <v>7618</v>
      </c>
      <c r="C59" s="248">
        <v>2.6448846881899999E-3</v>
      </c>
      <c r="D59" s="248">
        <v>0</v>
      </c>
    </row>
    <row r="60" spans="1:4" ht="27.75" customHeight="1" x14ac:dyDescent="0.25">
      <c r="A60" s="246" t="s">
        <v>7628</v>
      </c>
      <c r="B60" s="247" t="s">
        <v>7618</v>
      </c>
      <c r="C60" s="248">
        <v>0.50070722478700003</v>
      </c>
      <c r="D60" s="248">
        <v>0.436793235005</v>
      </c>
    </row>
    <row r="61" spans="1:4" ht="27.75" customHeight="1" x14ac:dyDescent="0.25">
      <c r="A61" s="246" t="s">
        <v>7629</v>
      </c>
      <c r="B61" s="247" t="s">
        <v>7618</v>
      </c>
      <c r="C61" s="248">
        <v>9.6181180810800002E-2</v>
      </c>
      <c r="D61" s="248">
        <v>0.146020801783</v>
      </c>
    </row>
    <row r="62" spans="1:4" ht="27.75" customHeight="1" x14ac:dyDescent="0.25">
      <c r="A62" s="246" t="s">
        <v>7630</v>
      </c>
      <c r="B62" s="247" t="s">
        <v>7618</v>
      </c>
      <c r="C62" s="248">
        <v>0</v>
      </c>
      <c r="D62" s="248">
        <v>0</v>
      </c>
    </row>
    <row r="63" spans="1:4" ht="27.75" customHeight="1" x14ac:dyDescent="0.25">
      <c r="A63" s="246" t="s">
        <v>7631</v>
      </c>
      <c r="B63" s="247" t="s">
        <v>7618</v>
      </c>
      <c r="C63" s="248">
        <v>0</v>
      </c>
      <c r="D63" s="248">
        <v>0</v>
      </c>
    </row>
    <row r="64" spans="1:4" ht="27.75" customHeight="1" x14ac:dyDescent="0.25">
      <c r="A64" s="246" t="s">
        <v>7632</v>
      </c>
      <c r="B64" s="247" t="s">
        <v>7618</v>
      </c>
      <c r="C64" s="248">
        <v>1.0712450456099999E-6</v>
      </c>
      <c r="D64" s="248">
        <v>4.0039330719499999E-2</v>
      </c>
    </row>
    <row r="65" spans="1:4" ht="27.75" customHeight="1" x14ac:dyDescent="0.25">
      <c r="A65" s="246" t="s">
        <v>7633</v>
      </c>
      <c r="B65" s="247" t="s">
        <v>7618</v>
      </c>
      <c r="C65" s="248">
        <v>6.5191354076199998E-2</v>
      </c>
      <c r="D65" s="248">
        <v>0.238784352181</v>
      </c>
    </row>
    <row r="66" spans="1:4" ht="27.75" customHeight="1" x14ac:dyDescent="0.25">
      <c r="A66" s="246" t="s">
        <v>7634</v>
      </c>
      <c r="B66" s="247" t="s">
        <v>7618</v>
      </c>
      <c r="C66" s="248">
        <v>9.6156477062999998E-2</v>
      </c>
      <c r="D66" s="248">
        <v>0.145997793805</v>
      </c>
    </row>
    <row r="67" spans="1:4" ht="27.75" customHeight="1" x14ac:dyDescent="0.25">
      <c r="A67" s="246" t="s">
        <v>7635</v>
      </c>
      <c r="B67" s="247" t="s">
        <v>7618</v>
      </c>
      <c r="C67" s="248">
        <v>6.9525121254699992E-2</v>
      </c>
      <c r="D67" s="248">
        <v>0.22712860664199999</v>
      </c>
    </row>
    <row r="68" spans="1:4" ht="27.75" customHeight="1" x14ac:dyDescent="0.25">
      <c r="A68" s="246" t="s">
        <v>7636</v>
      </c>
      <c r="B68" s="247" t="s">
        <v>7618</v>
      </c>
      <c r="C68" s="248">
        <v>0</v>
      </c>
      <c r="D68" s="248">
        <v>0</v>
      </c>
    </row>
    <row r="69" spans="1:4" ht="27.75" customHeight="1" x14ac:dyDescent="0.25">
      <c r="A69" s="246" t="s">
        <v>7637</v>
      </c>
      <c r="B69" s="247" t="s">
        <v>7618</v>
      </c>
      <c r="C69" s="248">
        <v>0.19007866345800001</v>
      </c>
      <c r="D69" s="248">
        <v>2.72056812213</v>
      </c>
    </row>
    <row r="70" spans="1:4" ht="27.75" customHeight="1" x14ac:dyDescent="0.25">
      <c r="A70" s="246" t="s">
        <v>7638</v>
      </c>
      <c r="B70" s="247" t="s">
        <v>7618</v>
      </c>
      <c r="C70" s="248">
        <v>-0.64526206081199999</v>
      </c>
      <c r="D70" s="248">
        <v>0.47704536764699995</v>
      </c>
    </row>
    <row r="71" spans="1:4" ht="27.75" customHeight="1" x14ac:dyDescent="0.25">
      <c r="A71" s="246" t="s">
        <v>7639</v>
      </c>
      <c r="B71" s="247" t="s">
        <v>7618</v>
      </c>
      <c r="C71" s="248">
        <v>1.1574465912799998</v>
      </c>
      <c r="D71" s="248">
        <v>0.93849905454300009</v>
      </c>
    </row>
    <row r="72" spans="1:4" ht="27.75" customHeight="1" x14ac:dyDescent="0.25">
      <c r="A72" s="246" t="s">
        <v>7640</v>
      </c>
      <c r="B72" s="247" t="s">
        <v>7618</v>
      </c>
      <c r="C72" s="248">
        <v>1.314623315E-3</v>
      </c>
      <c r="D72" s="248">
        <v>0.145928662678</v>
      </c>
    </row>
    <row r="73" spans="1:4" ht="27.75" customHeight="1" x14ac:dyDescent="0.25">
      <c r="A73" s="246" t="s">
        <v>7641</v>
      </c>
      <c r="B73" s="247" t="s">
        <v>7618</v>
      </c>
      <c r="C73" s="248">
        <v>2.2460788059899999E-3</v>
      </c>
      <c r="D73" s="248">
        <v>0.24248047998199998</v>
      </c>
    </row>
    <row r="74" spans="1:4" ht="27.75" customHeight="1" x14ac:dyDescent="0.25">
      <c r="A74" s="246" t="s">
        <v>7642</v>
      </c>
      <c r="B74" s="247" t="s">
        <v>7618</v>
      </c>
      <c r="C74" s="248">
        <v>0.60727328344700005</v>
      </c>
      <c r="D74" s="248">
        <v>2.1577046163999998</v>
      </c>
    </row>
    <row r="75" spans="1:4" ht="27.75" customHeight="1" x14ac:dyDescent="0.25">
      <c r="A75" s="246" t="s">
        <v>7643</v>
      </c>
      <c r="B75" s="247" t="s">
        <v>7618</v>
      </c>
      <c r="C75" s="248">
        <v>0.25694997399800001</v>
      </c>
      <c r="D75" s="248">
        <v>1.8671814021600001E-3</v>
      </c>
    </row>
    <row r="76" spans="1:4" ht="27.75" customHeight="1" x14ac:dyDescent="0.25">
      <c r="A76" s="246" t="s">
        <v>7644</v>
      </c>
      <c r="B76" s="247" t="s">
        <v>7618</v>
      </c>
      <c r="C76" s="248">
        <v>0.42178001991399999</v>
      </c>
      <c r="D76" s="248">
        <v>1.87963965701</v>
      </c>
    </row>
    <row r="77" spans="1:4" ht="27.75" customHeight="1" x14ac:dyDescent="0.25">
      <c r="A77" s="246" t="s">
        <v>7645</v>
      </c>
      <c r="B77" s="247" t="s">
        <v>7618</v>
      </c>
      <c r="C77" s="248">
        <v>0.74427484465299998</v>
      </c>
      <c r="D77" s="248">
        <v>0.22342431282800002</v>
      </c>
    </row>
    <row r="78" spans="1:4" ht="27.75" customHeight="1" x14ac:dyDescent="0.25">
      <c r="A78" s="246" t="s">
        <v>7646</v>
      </c>
      <c r="B78" s="247" t="s">
        <v>7618</v>
      </c>
      <c r="C78" s="248">
        <v>1.1686182192799999</v>
      </c>
      <c r="D78" s="248">
        <v>1.6733008547399999</v>
      </c>
    </row>
    <row r="79" spans="1:4" ht="27.75" customHeight="1" x14ac:dyDescent="0.25">
      <c r="A79" s="246" t="s">
        <v>7647</v>
      </c>
      <c r="B79" s="247" t="s">
        <v>7618</v>
      </c>
      <c r="C79" s="248">
        <v>0.34928683893200002</v>
      </c>
      <c r="D79" s="248">
        <v>3.1211198948500001</v>
      </c>
    </row>
    <row r="80" spans="1:4" ht="27.75" customHeight="1" x14ac:dyDescent="0.25">
      <c r="A80" s="246" t="s">
        <v>7648</v>
      </c>
      <c r="B80" s="247" t="s">
        <v>7618</v>
      </c>
      <c r="C80" s="248">
        <v>0.84876957823800003</v>
      </c>
      <c r="D80" s="248">
        <v>3.6277194803600001</v>
      </c>
    </row>
    <row r="81" spans="1:4" ht="27.75" customHeight="1" x14ac:dyDescent="0.25">
      <c r="A81" s="246" t="s">
        <v>7649</v>
      </c>
      <c r="B81" s="247" t="s">
        <v>7618</v>
      </c>
      <c r="C81" s="248">
        <v>-0.143579212934</v>
      </c>
      <c r="D81" s="248">
        <v>2.7672350273299999</v>
      </c>
    </row>
    <row r="82" spans="1:4" ht="27.75" customHeight="1" x14ac:dyDescent="0.25">
      <c r="A82" s="246" t="s">
        <v>7650</v>
      </c>
      <c r="B82" s="247" t="s">
        <v>7618</v>
      </c>
      <c r="C82" s="248">
        <v>3.59573235483</v>
      </c>
      <c r="D82" s="248">
        <v>1.62766628071</v>
      </c>
    </row>
    <row r="83" spans="1:4" ht="27.75" customHeight="1" x14ac:dyDescent="0.25">
      <c r="A83" s="246" t="s">
        <v>7651</v>
      </c>
      <c r="B83" s="247" t="s">
        <v>7618</v>
      </c>
      <c r="C83" s="248">
        <v>9.3336154399500007E-2</v>
      </c>
      <c r="D83" s="248">
        <v>2.1079222317199999</v>
      </c>
    </row>
    <row r="84" spans="1:4" ht="27.75" customHeight="1" x14ac:dyDescent="0.25">
      <c r="A84" s="246" t="s">
        <v>7652</v>
      </c>
      <c r="B84" s="247" t="s">
        <v>7618</v>
      </c>
      <c r="C84" s="248">
        <v>9.3336158768500002E-2</v>
      </c>
      <c r="D84" s="248">
        <v>2.10792223296</v>
      </c>
    </row>
    <row r="85" spans="1:4" ht="27.75" customHeight="1" x14ac:dyDescent="0.25">
      <c r="A85" s="246" t="s">
        <v>7653</v>
      </c>
      <c r="B85" s="247" t="s">
        <v>7618</v>
      </c>
      <c r="C85" s="248">
        <v>0</v>
      </c>
      <c r="D85" s="248">
        <v>3.1818829259499998E-2</v>
      </c>
    </row>
    <row r="86" spans="1:4" ht="27.75" customHeight="1" x14ac:dyDescent="0.25">
      <c r="A86" s="246" t="s">
        <v>7654</v>
      </c>
      <c r="B86" s="247" t="s">
        <v>7618</v>
      </c>
      <c r="C86" s="248">
        <v>1.34920246393E-2</v>
      </c>
      <c r="D86" s="248">
        <v>15.964893413399999</v>
      </c>
    </row>
    <row r="87" spans="1:4" ht="27.75" customHeight="1" x14ac:dyDescent="0.25">
      <c r="A87" s="246" t="s">
        <v>7655</v>
      </c>
      <c r="B87" s="247" t="s">
        <v>7618</v>
      </c>
      <c r="C87" s="248">
        <v>2.3729336621600001E-2</v>
      </c>
      <c r="D87" s="248">
        <v>0.23926769357300001</v>
      </c>
    </row>
    <row r="88" spans="1:4" ht="27.75" customHeight="1" x14ac:dyDescent="0.25">
      <c r="A88" s="246" t="s">
        <v>7656</v>
      </c>
      <c r="B88" s="247" t="s">
        <v>7618</v>
      </c>
      <c r="C88" s="248">
        <v>-0.19015470454300001</v>
      </c>
      <c r="D88" s="248">
        <v>0.36754328162600003</v>
      </c>
    </row>
    <row r="89" spans="1:4" ht="27.75" customHeight="1" x14ac:dyDescent="0.25">
      <c r="A89" s="246" t="s">
        <v>7657</v>
      </c>
      <c r="B89" s="247" t="s">
        <v>7618</v>
      </c>
      <c r="C89" s="248">
        <v>3.75548740179</v>
      </c>
      <c r="D89" s="248">
        <v>0.94494728516100002</v>
      </c>
    </row>
    <row r="90" spans="1:4" ht="27.75" customHeight="1" x14ac:dyDescent="0.25">
      <c r="A90" s="246" t="s">
        <v>7658</v>
      </c>
      <c r="B90" s="247" t="s">
        <v>7618</v>
      </c>
      <c r="C90" s="248">
        <v>1.7993086022699997E-2</v>
      </c>
      <c r="D90" s="248">
        <v>2.4633026117600001</v>
      </c>
    </row>
    <row r="91" spans="1:4" ht="27.75" customHeight="1" x14ac:dyDescent="0.25">
      <c r="A91" s="246" t="s">
        <v>7659</v>
      </c>
      <c r="B91" s="247" t="s">
        <v>7618</v>
      </c>
      <c r="C91" s="248">
        <v>0.74454859299700005</v>
      </c>
      <c r="D91" s="248">
        <v>6.4759182441800007</v>
      </c>
    </row>
    <row r="92" spans="1:4" ht="27.75" customHeight="1" x14ac:dyDescent="0.25">
      <c r="A92" s="246" t="s">
        <v>7660</v>
      </c>
      <c r="B92" s="247" t="s">
        <v>7618</v>
      </c>
      <c r="C92" s="248">
        <v>0.533376290596</v>
      </c>
      <c r="D92" s="248">
        <v>4.6218743308700008</v>
      </c>
    </row>
    <row r="93" spans="1:4" ht="27.75" customHeight="1" x14ac:dyDescent="0.25">
      <c r="A93" s="246" t="s">
        <v>7661</v>
      </c>
      <c r="B93" s="247" t="s">
        <v>7618</v>
      </c>
      <c r="C93" s="248">
        <v>0.18434723431</v>
      </c>
      <c r="D93" s="248">
        <v>1.4102723499900001</v>
      </c>
    </row>
    <row r="94" spans="1:4" ht="27.75" customHeight="1" x14ac:dyDescent="0.25">
      <c r="A94" s="246" t="s">
        <v>7662</v>
      </c>
      <c r="B94" s="247" t="s">
        <v>7618</v>
      </c>
      <c r="C94" s="248">
        <v>0.33563697729000003</v>
      </c>
      <c r="D94" s="248">
        <v>6.3675760641599993E-2</v>
      </c>
    </row>
    <row r="95" spans="1:4" ht="27.75" customHeight="1" x14ac:dyDescent="0.25">
      <c r="A95" s="246" t="s">
        <v>7663</v>
      </c>
      <c r="B95" s="247" t="s">
        <v>7618</v>
      </c>
      <c r="C95" s="248">
        <v>-0.80414650294700007</v>
      </c>
      <c r="D95" s="248">
        <v>1.68864622445</v>
      </c>
    </row>
    <row r="96" spans="1:4" ht="27.75" customHeight="1" x14ac:dyDescent="0.25">
      <c r="A96" s="246" t="s">
        <v>7664</v>
      </c>
      <c r="B96" s="247" t="s">
        <v>7618</v>
      </c>
      <c r="C96" s="248">
        <v>1.83394389221</v>
      </c>
      <c r="D96" s="248">
        <v>2.0435220244700001E-3</v>
      </c>
    </row>
    <row r="97" spans="1:4" ht="27.75" customHeight="1" x14ac:dyDescent="0.25">
      <c r="A97" s="246" t="s">
        <v>7665</v>
      </c>
      <c r="B97" s="247" t="s">
        <v>7618</v>
      </c>
      <c r="C97" s="248">
        <v>1.4132922852600001</v>
      </c>
      <c r="D97" s="248">
        <v>0.23216058901200001</v>
      </c>
    </row>
    <row r="98" spans="1:4" ht="27.75" customHeight="1" x14ac:dyDescent="0.25">
      <c r="A98" s="246" t="s">
        <v>7666</v>
      </c>
      <c r="B98" s="247" t="s">
        <v>7618</v>
      </c>
      <c r="C98" s="248">
        <v>0.57434868981600007</v>
      </c>
      <c r="D98" s="248">
        <v>4.8384165647399993</v>
      </c>
    </row>
    <row r="99" spans="1:4" ht="27.75" customHeight="1" x14ac:dyDescent="0.25">
      <c r="A99" s="246" t="s">
        <v>7667</v>
      </c>
      <c r="B99" s="247" t="s">
        <v>7618</v>
      </c>
      <c r="C99" s="248">
        <v>5.0079459109800004E-3</v>
      </c>
      <c r="D99" s="248">
        <v>3.0527110468699998</v>
      </c>
    </row>
    <row r="100" spans="1:4" ht="27.75" customHeight="1" x14ac:dyDescent="0.25">
      <c r="A100" s="246" t="s">
        <v>7668</v>
      </c>
      <c r="B100" s="247" t="s">
        <v>7618</v>
      </c>
      <c r="C100" s="248">
        <v>0.21945425110599998</v>
      </c>
      <c r="D100" s="248">
        <v>2.9678084706200001</v>
      </c>
    </row>
    <row r="101" spans="1:4" ht="27.75" customHeight="1" x14ac:dyDescent="0.25">
      <c r="A101" s="246" t="s">
        <v>7669</v>
      </c>
      <c r="B101" s="247" t="s">
        <v>7618</v>
      </c>
      <c r="C101" s="248">
        <v>0.59208103252299993</v>
      </c>
      <c r="D101" s="248">
        <v>2.13845507574</v>
      </c>
    </row>
    <row r="102" spans="1:4" ht="27.75" customHeight="1" x14ac:dyDescent="0.25">
      <c r="A102" s="246" t="s">
        <v>7670</v>
      </c>
      <c r="B102" s="247" t="s">
        <v>7618</v>
      </c>
      <c r="C102" s="248">
        <v>0.56371217701300003</v>
      </c>
      <c r="D102" s="248">
        <v>0.69978227300699991</v>
      </c>
    </row>
    <row r="103" spans="1:4" ht="27.75" customHeight="1" x14ac:dyDescent="0.25">
      <c r="A103" s="246" t="s">
        <v>7671</v>
      </c>
      <c r="B103" s="247" t="s">
        <v>7618</v>
      </c>
      <c r="C103" s="248">
        <v>0.11754239877099999</v>
      </c>
      <c r="D103" s="248">
        <v>0.62163183551099999</v>
      </c>
    </row>
    <row r="104" spans="1:4" ht="27.75" customHeight="1" x14ac:dyDescent="0.25">
      <c r="A104" s="246" t="s">
        <v>7672</v>
      </c>
      <c r="B104" s="247" t="s">
        <v>7618</v>
      </c>
      <c r="C104" s="248">
        <v>0.19754109678699999</v>
      </c>
      <c r="D104" s="248">
        <v>1.11633783812</v>
      </c>
    </row>
    <row r="105" spans="1:4" ht="27.75" customHeight="1" x14ac:dyDescent="0.25">
      <c r="A105" s="246" t="s">
        <v>7673</v>
      </c>
      <c r="B105" s="247" t="s">
        <v>7674</v>
      </c>
      <c r="C105" s="248">
        <v>0.32131170440099999</v>
      </c>
      <c r="D105" s="248">
        <v>2.27640902572E-3</v>
      </c>
    </row>
    <row r="106" spans="1:4" ht="27.75" customHeight="1" x14ac:dyDescent="0.25">
      <c r="A106" s="246" t="s">
        <v>7675</v>
      </c>
      <c r="B106" s="247" t="s">
        <v>7674</v>
      </c>
      <c r="C106" s="248">
        <v>11.875012274099999</v>
      </c>
      <c r="D106" s="248">
        <v>-0.60190822551300005</v>
      </c>
    </row>
    <row r="107" spans="1:4" ht="27.75" customHeight="1" x14ac:dyDescent="0.25">
      <c r="A107" s="246" t="s">
        <v>7676</v>
      </c>
      <c r="B107" s="247" t="s">
        <v>7674</v>
      </c>
      <c r="C107" s="248">
        <v>-0.80243875144400001</v>
      </c>
      <c r="D107" s="248">
        <v>0</v>
      </c>
    </row>
    <row r="108" spans="1:4" ht="27.75" customHeight="1" x14ac:dyDescent="0.25">
      <c r="A108" s="246" t="s">
        <v>7677</v>
      </c>
      <c r="B108" s="247" t="s">
        <v>7674</v>
      </c>
      <c r="C108" s="248">
        <v>15.014599321</v>
      </c>
      <c r="D108" s="248">
        <v>0.66844182625500004</v>
      </c>
    </row>
    <row r="109" spans="1:4" ht="27.75" customHeight="1" x14ac:dyDescent="0.25">
      <c r="A109" s="246" t="s">
        <v>7678</v>
      </c>
      <c r="B109" s="247" t="s">
        <v>7674</v>
      </c>
      <c r="C109" s="248">
        <v>-1.4922069864900001</v>
      </c>
      <c r="D109" s="248">
        <v>0</v>
      </c>
    </row>
    <row r="110" spans="1:4" ht="27.75" customHeight="1" x14ac:dyDescent="0.25">
      <c r="A110" s="246" t="s">
        <v>7679</v>
      </c>
      <c r="B110" s="247" t="s">
        <v>7674</v>
      </c>
      <c r="C110" s="248">
        <v>-2.6548441087400003</v>
      </c>
      <c r="D110" s="248">
        <v>0</v>
      </c>
    </row>
    <row r="111" spans="1:4" ht="27.75" customHeight="1" x14ac:dyDescent="0.25">
      <c r="A111" s="246" t="s">
        <v>7680</v>
      </c>
      <c r="B111" s="247" t="s">
        <v>7674</v>
      </c>
      <c r="C111" s="248">
        <v>0.71047348274099997</v>
      </c>
      <c r="D111" s="248">
        <v>9.9700433132100006</v>
      </c>
    </row>
    <row r="112" spans="1:4" ht="27.75" customHeight="1" x14ac:dyDescent="0.25">
      <c r="A112" s="246" t="s">
        <v>7681</v>
      </c>
      <c r="B112" s="247" t="s">
        <v>7674</v>
      </c>
      <c r="C112" s="248">
        <v>0.19538743017099999</v>
      </c>
      <c r="D112" s="248">
        <v>0.29526410064899999</v>
      </c>
    </row>
    <row r="113" spans="1:4" ht="27.75" customHeight="1" x14ac:dyDescent="0.25">
      <c r="A113" s="246" t="s">
        <v>7682</v>
      </c>
      <c r="B113" s="247" t="s">
        <v>7674</v>
      </c>
      <c r="C113" s="248">
        <v>-1.42004223287</v>
      </c>
      <c r="D113" s="248">
        <v>0</v>
      </c>
    </row>
    <row r="114" spans="1:4" ht="27.75" customHeight="1" x14ac:dyDescent="0.25">
      <c r="A114" s="246" t="s">
        <v>7683</v>
      </c>
      <c r="B114" s="247" t="s">
        <v>7674</v>
      </c>
      <c r="C114" s="248">
        <v>0.53039398795699999</v>
      </c>
      <c r="D114" s="248">
        <v>1.9434080116200001</v>
      </c>
    </row>
    <row r="115" spans="1:4" ht="27.75" customHeight="1" x14ac:dyDescent="0.25">
      <c r="A115" s="246" t="s">
        <v>7684</v>
      </c>
      <c r="B115" s="247" t="s">
        <v>7674</v>
      </c>
      <c r="C115" s="248">
        <v>1.3201558143200001</v>
      </c>
      <c r="D115" s="248">
        <v>7.4363924385099995</v>
      </c>
    </row>
    <row r="116" spans="1:4" ht="27.75" customHeight="1" x14ac:dyDescent="0.25">
      <c r="A116" s="246" t="s">
        <v>7685</v>
      </c>
      <c r="B116" s="247" t="s">
        <v>7686</v>
      </c>
      <c r="C116" s="248">
        <v>0</v>
      </c>
      <c r="D116" s="248">
        <v>0</v>
      </c>
    </row>
    <row r="117" spans="1:4" ht="27.75" customHeight="1" x14ac:dyDescent="0.25">
      <c r="A117" s="246" t="s">
        <v>7687</v>
      </c>
      <c r="B117" s="247" t="s">
        <v>7686</v>
      </c>
      <c r="C117" s="248">
        <v>0.102691828353</v>
      </c>
      <c r="D117" s="248">
        <v>0.20267414185300001</v>
      </c>
    </row>
    <row r="118" spans="1:4" ht="27.75" customHeight="1" x14ac:dyDescent="0.25">
      <c r="A118" s="246" t="s">
        <v>7688</v>
      </c>
      <c r="B118" s="247" t="s">
        <v>7686</v>
      </c>
      <c r="C118" s="248">
        <v>1.88760481026</v>
      </c>
      <c r="D118" s="248">
        <v>0.20848828885000001</v>
      </c>
    </row>
    <row r="119" spans="1:4" ht="27.75" customHeight="1" x14ac:dyDescent="0.25">
      <c r="A119" s="246" t="s">
        <v>7689</v>
      </c>
      <c r="B119" s="247" t="s">
        <v>7686</v>
      </c>
      <c r="C119" s="248">
        <v>0.26350751525499999</v>
      </c>
      <c r="D119" s="248">
        <v>1.9165331086499999</v>
      </c>
    </row>
    <row r="120" spans="1:4" ht="27.75" customHeight="1" x14ac:dyDescent="0.25">
      <c r="A120" s="246" t="s">
        <v>7690</v>
      </c>
      <c r="B120" s="247" t="s">
        <v>7686</v>
      </c>
      <c r="C120" s="248">
        <v>2.84148246594</v>
      </c>
      <c r="D120" s="248">
        <v>1.4203097958599999</v>
      </c>
    </row>
    <row r="121" spans="1:4" ht="27.75" customHeight="1" x14ac:dyDescent="0.25">
      <c r="A121" s="246" t="s">
        <v>7691</v>
      </c>
      <c r="B121" s="247" t="s">
        <v>7686</v>
      </c>
      <c r="C121" s="248">
        <v>0.42059965364500002</v>
      </c>
      <c r="D121" s="248">
        <v>0.54773110943600001</v>
      </c>
    </row>
    <row r="122" spans="1:4" ht="27.75" customHeight="1" x14ac:dyDescent="0.25">
      <c r="A122" s="246" t="s">
        <v>7692</v>
      </c>
      <c r="B122" s="247" t="s">
        <v>7686</v>
      </c>
      <c r="C122" s="248">
        <v>0.80665113591799997</v>
      </c>
      <c r="D122" s="248">
        <v>0.40798491235300005</v>
      </c>
    </row>
    <row r="123" spans="1:4" ht="27.75" customHeight="1" x14ac:dyDescent="0.25">
      <c r="A123" s="246" t="s">
        <v>7693</v>
      </c>
      <c r="B123" s="247" t="s">
        <v>7686</v>
      </c>
      <c r="C123" s="248">
        <v>2.8556188646899998</v>
      </c>
      <c r="D123" s="248">
        <v>3.11535248702</v>
      </c>
    </row>
    <row r="124" spans="1:4" ht="27.75" customHeight="1" x14ac:dyDescent="0.25">
      <c r="A124" s="246" t="s">
        <v>7694</v>
      </c>
      <c r="B124" s="247" t="s">
        <v>7686</v>
      </c>
      <c r="C124" s="248">
        <v>4.3061330372200002E-4</v>
      </c>
      <c r="D124" s="248">
        <v>1.0960741163900001</v>
      </c>
    </row>
    <row r="125" spans="1:4" ht="27.75" customHeight="1" x14ac:dyDescent="0.25">
      <c r="A125" s="246" t="s">
        <v>7695</v>
      </c>
      <c r="B125" s="247" t="s">
        <v>7686</v>
      </c>
      <c r="C125" s="248">
        <v>5.0474386862200002E-2</v>
      </c>
      <c r="D125" s="248">
        <v>0.56597600596599995</v>
      </c>
    </row>
    <row r="126" spans="1:4" ht="27.75" customHeight="1" x14ac:dyDescent="0.25">
      <c r="A126" s="246" t="s">
        <v>7696</v>
      </c>
      <c r="B126" s="247" t="s">
        <v>7686</v>
      </c>
      <c r="C126" s="248">
        <v>0.494658073649</v>
      </c>
      <c r="D126" s="248">
        <v>1.47293389256</v>
      </c>
    </row>
    <row r="127" spans="1:4" ht="27.75" customHeight="1" x14ac:dyDescent="0.25">
      <c r="A127" s="246" t="s">
        <v>7697</v>
      </c>
      <c r="B127" s="247" t="s">
        <v>7686</v>
      </c>
      <c r="C127" s="248">
        <v>4.1786354869199994E-2</v>
      </c>
      <c r="D127" s="248">
        <v>0.45966017082100002</v>
      </c>
    </row>
    <row r="128" spans="1:4" ht="27.75" customHeight="1" x14ac:dyDescent="0.25">
      <c r="A128" s="246" t="s">
        <v>7698</v>
      </c>
      <c r="B128" s="247" t="s">
        <v>7686</v>
      </c>
      <c r="C128" s="248">
        <v>-2.5518767283100004E-4</v>
      </c>
      <c r="D128" s="248">
        <v>8.3518390825899999E-2</v>
      </c>
    </row>
    <row r="129" spans="1:4" ht="27.75" customHeight="1" x14ac:dyDescent="0.25">
      <c r="A129" s="246" t="s">
        <v>7699</v>
      </c>
      <c r="B129" s="247" t="s">
        <v>7686</v>
      </c>
      <c r="C129" s="248">
        <v>9.5206634029600008E-3</v>
      </c>
      <c r="D129" s="248">
        <v>2.7880730856700002</v>
      </c>
    </row>
    <row r="130" spans="1:4" ht="27.75" customHeight="1" x14ac:dyDescent="0.25">
      <c r="A130" s="246" t="s">
        <v>7700</v>
      </c>
      <c r="B130" s="247" t="s">
        <v>7686</v>
      </c>
      <c r="C130" s="248">
        <v>0.11064633532000001</v>
      </c>
      <c r="D130" s="248">
        <v>0.70460057223599992</v>
      </c>
    </row>
    <row r="131" spans="1:4" ht="27.75" customHeight="1" x14ac:dyDescent="0.25">
      <c r="A131" s="246" t="s">
        <v>7701</v>
      </c>
      <c r="B131" s="247" t="s">
        <v>7686</v>
      </c>
      <c r="C131" s="248">
        <v>8.40495989143E-2</v>
      </c>
      <c r="D131" s="248">
        <v>3.4047401922799998</v>
      </c>
    </row>
    <row r="132" spans="1:4" ht="27.75" customHeight="1" x14ac:dyDescent="0.25">
      <c r="A132" s="246" t="s">
        <v>7702</v>
      </c>
      <c r="B132" s="247" t="s">
        <v>7686</v>
      </c>
      <c r="C132" s="248">
        <v>0.18662931873299998</v>
      </c>
      <c r="D132" s="248">
        <v>2.3263088572999999</v>
      </c>
    </row>
    <row r="133" spans="1:4" ht="27.75" customHeight="1" x14ac:dyDescent="0.25">
      <c r="A133" s="246" t="s">
        <v>7703</v>
      </c>
      <c r="B133" s="247" t="s">
        <v>7686</v>
      </c>
      <c r="C133" s="248">
        <v>2.6741124706500001E-3</v>
      </c>
      <c r="D133" s="248">
        <v>0.74903469834600001</v>
      </c>
    </row>
    <row r="134" spans="1:4" ht="27.75" customHeight="1" x14ac:dyDescent="0.25">
      <c r="A134" s="246" t="s">
        <v>7704</v>
      </c>
      <c r="B134" s="247" t="s">
        <v>7686</v>
      </c>
      <c r="C134" s="248">
        <v>4.5696491360499997E-2</v>
      </c>
      <c r="D134" s="248">
        <v>2.72147739063</v>
      </c>
    </row>
    <row r="135" spans="1:4" ht="27.75" customHeight="1" x14ac:dyDescent="0.25">
      <c r="A135" s="246" t="s">
        <v>7705</v>
      </c>
      <c r="B135" s="247" t="s">
        <v>7686</v>
      </c>
      <c r="C135" s="248">
        <v>2.66589873705</v>
      </c>
      <c r="D135" s="248">
        <v>0.85253411407500002</v>
      </c>
    </row>
    <row r="136" spans="1:4" ht="27.75" customHeight="1" x14ac:dyDescent="0.25">
      <c r="A136" s="246" t="s">
        <v>7706</v>
      </c>
      <c r="B136" s="247" t="s">
        <v>7686</v>
      </c>
      <c r="C136" s="248">
        <v>0.336494462243</v>
      </c>
      <c r="D136" s="248">
        <v>0.94795439194699993</v>
      </c>
    </row>
    <row r="137" spans="1:4" ht="27.75" customHeight="1" x14ac:dyDescent="0.25">
      <c r="A137" s="246" t="s">
        <v>7707</v>
      </c>
      <c r="B137" s="247" t="s">
        <v>7686</v>
      </c>
      <c r="C137" s="248">
        <v>0.17125186869</v>
      </c>
      <c r="D137" s="248">
        <v>0.67940630403800006</v>
      </c>
    </row>
    <row r="138" spans="1:4" ht="27.75" customHeight="1" x14ac:dyDescent="0.25">
      <c r="A138" s="246" t="s">
        <v>7708</v>
      </c>
      <c r="B138" s="247" t="s">
        <v>7686</v>
      </c>
      <c r="C138" s="248">
        <v>0.160076094345</v>
      </c>
      <c r="D138" s="248">
        <v>0.356380919179</v>
      </c>
    </row>
    <row r="139" spans="1:4" ht="27.75" customHeight="1" x14ac:dyDescent="0.25">
      <c r="A139" s="246" t="s">
        <v>7709</v>
      </c>
      <c r="B139" s="247" t="s">
        <v>7686</v>
      </c>
      <c r="C139" s="248">
        <v>0.61036678825599999</v>
      </c>
      <c r="D139" s="248">
        <v>0.95372793352199992</v>
      </c>
    </row>
    <row r="140" spans="1:4" ht="27.75" customHeight="1" x14ac:dyDescent="0.25">
      <c r="A140" s="246" t="s">
        <v>7710</v>
      </c>
      <c r="B140" s="247" t="s">
        <v>7686</v>
      </c>
      <c r="C140" s="248">
        <v>0.17734261581800001</v>
      </c>
      <c r="D140" s="248">
        <v>0.39943070877600001</v>
      </c>
    </row>
    <row r="141" spans="1:4" ht="27.75" customHeight="1" x14ac:dyDescent="0.25">
      <c r="A141" s="246" t="s">
        <v>7711</v>
      </c>
      <c r="B141" s="247" t="s">
        <v>7686</v>
      </c>
      <c r="C141" s="248">
        <v>0.16887534624400002</v>
      </c>
      <c r="D141" s="248">
        <v>3.0516569658600003</v>
      </c>
    </row>
    <row r="142" spans="1:4" ht="27.75" customHeight="1" x14ac:dyDescent="0.25">
      <c r="A142" s="246" t="s">
        <v>7712</v>
      </c>
      <c r="B142" s="247" t="s">
        <v>7686</v>
      </c>
      <c r="C142" s="248">
        <v>8.1965325971300004E-2</v>
      </c>
      <c r="D142" s="248">
        <v>2.8499641897200001</v>
      </c>
    </row>
    <row r="143" spans="1:4" ht="27.75" customHeight="1" x14ac:dyDescent="0.25">
      <c r="A143" s="246" t="s">
        <v>7713</v>
      </c>
      <c r="B143" s="247" t="s">
        <v>7686</v>
      </c>
      <c r="C143" s="248">
        <v>3.1051165112400001E-2</v>
      </c>
      <c r="D143" s="248">
        <v>1.1787901804799998</v>
      </c>
    </row>
    <row r="144" spans="1:4" ht="27.75" customHeight="1" x14ac:dyDescent="0.25">
      <c r="A144" s="246" t="s">
        <v>7714</v>
      </c>
      <c r="B144" s="247" t="s">
        <v>7686</v>
      </c>
      <c r="C144" s="248">
        <v>0.18594684168100001</v>
      </c>
      <c r="D144" s="248">
        <v>1.45238376498</v>
      </c>
    </row>
    <row r="145" spans="1:4" ht="27.75" customHeight="1" x14ac:dyDescent="0.25">
      <c r="A145" s="246" t="s">
        <v>7715</v>
      </c>
      <c r="B145" s="247" t="s">
        <v>7686</v>
      </c>
      <c r="C145" s="248">
        <v>0.38087365251999999</v>
      </c>
      <c r="D145" s="248">
        <v>0.32311200369599996</v>
      </c>
    </row>
    <row r="146" spans="1:4" ht="27.75" customHeight="1" x14ac:dyDescent="0.25">
      <c r="A146" s="246" t="s">
        <v>7716</v>
      </c>
      <c r="B146" s="247" t="s">
        <v>7686</v>
      </c>
      <c r="C146" s="248">
        <v>2.9057540545999998E-2</v>
      </c>
      <c r="D146" s="248">
        <v>1.8606850237599999</v>
      </c>
    </row>
    <row r="147" spans="1:4" ht="27.75" customHeight="1" x14ac:dyDescent="0.25">
      <c r="A147" s="246" t="s">
        <v>7717</v>
      </c>
      <c r="B147" s="247" t="s">
        <v>7686</v>
      </c>
      <c r="C147" s="248">
        <v>0.18394925589799999</v>
      </c>
      <c r="D147" s="248">
        <v>0.16408057926899999</v>
      </c>
    </row>
    <row r="148" spans="1:4" ht="27.75" customHeight="1" x14ac:dyDescent="0.25">
      <c r="A148" s="246" t="s">
        <v>7718</v>
      </c>
      <c r="B148" s="247" t="s">
        <v>7686</v>
      </c>
      <c r="C148" s="248">
        <v>-1.42624866396E-3</v>
      </c>
      <c r="D148" s="248">
        <v>0.49969745793599996</v>
      </c>
    </row>
    <row r="149" spans="1:4" ht="27.75" customHeight="1" x14ac:dyDescent="0.25">
      <c r="A149" s="246" t="s">
        <v>7719</v>
      </c>
      <c r="B149" s="247" t="s">
        <v>7720</v>
      </c>
      <c r="C149" s="248">
        <v>3.0448092312600004</v>
      </c>
      <c r="D149" s="248">
        <v>0</v>
      </c>
    </row>
    <row r="150" spans="1:4" ht="27.75" customHeight="1" x14ac:dyDescent="0.25">
      <c r="A150" s="246" t="s">
        <v>7721</v>
      </c>
      <c r="B150" s="247" t="s">
        <v>7720</v>
      </c>
      <c r="C150" s="248">
        <v>3.0449486723799999</v>
      </c>
      <c r="D150" s="248">
        <v>0</v>
      </c>
    </row>
    <row r="151" spans="1:4" ht="27.75" customHeight="1" x14ac:dyDescent="0.25">
      <c r="A151" s="246" t="s">
        <v>7722</v>
      </c>
      <c r="B151" s="247" t="s">
        <v>7720</v>
      </c>
      <c r="C151" s="248">
        <v>0</v>
      </c>
      <c r="D151" s="248">
        <v>0</v>
      </c>
    </row>
    <row r="152" spans="1:4" ht="27.75" customHeight="1" x14ac:dyDescent="0.25">
      <c r="A152" s="246" t="s">
        <v>7723</v>
      </c>
      <c r="B152" s="247" t="s">
        <v>7720</v>
      </c>
      <c r="C152" s="248">
        <v>3.06422322903</v>
      </c>
      <c r="D152" s="248">
        <v>0</v>
      </c>
    </row>
    <row r="153" spans="1:4" ht="27.75" customHeight="1" x14ac:dyDescent="0.25">
      <c r="A153" s="246" t="s">
        <v>7724</v>
      </c>
      <c r="B153" s="247" t="s">
        <v>7720</v>
      </c>
      <c r="C153" s="248">
        <v>0</v>
      </c>
      <c r="D153" s="248">
        <v>0</v>
      </c>
    </row>
    <row r="154" spans="1:4" ht="27.75" customHeight="1" x14ac:dyDescent="0.25">
      <c r="A154" s="246" t="s">
        <v>7725</v>
      </c>
      <c r="B154" s="247" t="s">
        <v>7720</v>
      </c>
      <c r="C154" s="248">
        <v>0</v>
      </c>
      <c r="D154" s="248">
        <v>0</v>
      </c>
    </row>
    <row r="155" spans="1:4" ht="27.75" customHeight="1" x14ac:dyDescent="0.25">
      <c r="A155" s="246" t="s">
        <v>7726</v>
      </c>
      <c r="B155" s="247" t="s">
        <v>7720</v>
      </c>
      <c r="C155" s="248">
        <v>1.52569486018E-2</v>
      </c>
      <c r="D155" s="248">
        <v>0</v>
      </c>
    </row>
    <row r="156" spans="1:4" ht="27.75" customHeight="1" x14ac:dyDescent="0.25">
      <c r="A156" s="246" t="s">
        <v>7727</v>
      </c>
      <c r="B156" s="247" t="s">
        <v>7720</v>
      </c>
      <c r="C156" s="248">
        <v>2.59895821923</v>
      </c>
      <c r="D156" s="248">
        <v>1.47326717893</v>
      </c>
    </row>
    <row r="157" spans="1:4" ht="27.75" customHeight="1" x14ac:dyDescent="0.25">
      <c r="A157" s="246" t="s">
        <v>7728</v>
      </c>
      <c r="B157" s="247" t="s">
        <v>7720</v>
      </c>
      <c r="C157" s="248">
        <v>0.76403126049299996</v>
      </c>
      <c r="D157" s="248">
        <v>8.4473283758099995E-7</v>
      </c>
    </row>
    <row r="158" spans="1:4" ht="27.75" customHeight="1" x14ac:dyDescent="0.25">
      <c r="A158" s="246" t="s">
        <v>7729</v>
      </c>
      <c r="B158" s="247" t="s">
        <v>7720</v>
      </c>
      <c r="C158" s="248">
        <v>1.5354647984500001</v>
      </c>
      <c r="D158" s="248">
        <v>1.5883138619400002E-2</v>
      </c>
    </row>
    <row r="159" spans="1:4" ht="27.75" customHeight="1" x14ac:dyDescent="0.25">
      <c r="A159" s="246" t="s">
        <v>7730</v>
      </c>
      <c r="B159" s="247" t="s">
        <v>7720</v>
      </c>
      <c r="C159" s="248">
        <v>0.12875142327800002</v>
      </c>
      <c r="D159" s="248">
        <v>9.9147501402700004E-3</v>
      </c>
    </row>
    <row r="160" spans="1:4" ht="27.75" customHeight="1" x14ac:dyDescent="0.25">
      <c r="A160" s="246" t="s">
        <v>7731</v>
      </c>
      <c r="B160" s="247" t="s">
        <v>7720</v>
      </c>
      <c r="C160" s="248">
        <v>2.8080012449300003</v>
      </c>
      <c r="D160" s="248">
        <v>0.6553562198659999</v>
      </c>
    </row>
    <row r="161" spans="1:4" ht="27.75" customHeight="1" x14ac:dyDescent="0.25">
      <c r="A161" s="246" t="s">
        <v>7732</v>
      </c>
      <c r="B161" s="247" t="s">
        <v>7720</v>
      </c>
      <c r="C161" s="248">
        <v>1.1909067983E-2</v>
      </c>
      <c r="D161" s="248">
        <v>0.166268240564</v>
      </c>
    </row>
    <row r="162" spans="1:4" ht="27.75" customHeight="1" x14ac:dyDescent="0.25">
      <c r="A162" s="246" t="s">
        <v>7733</v>
      </c>
      <c r="B162" s="247" t="s">
        <v>7720</v>
      </c>
      <c r="C162" s="248">
        <v>0.32065537583499998</v>
      </c>
      <c r="D162" s="248">
        <v>1.4619133171799998</v>
      </c>
    </row>
    <row r="163" spans="1:4" ht="27.75" customHeight="1" x14ac:dyDescent="0.25">
      <c r="A163" s="246" t="s">
        <v>7734</v>
      </c>
      <c r="B163" s="247" t="s">
        <v>7720</v>
      </c>
      <c r="C163" s="248">
        <v>1.4283539885900001</v>
      </c>
      <c r="D163" s="248">
        <v>0</v>
      </c>
    </row>
    <row r="164" spans="1:4" ht="27.75" customHeight="1" x14ac:dyDescent="0.25">
      <c r="A164" s="246" t="s">
        <v>7735</v>
      </c>
      <c r="B164" s="247" t="s">
        <v>7720</v>
      </c>
      <c r="C164" s="248">
        <v>9.1984320738699998E-3</v>
      </c>
      <c r="D164" s="248">
        <v>0.18576747096599999</v>
      </c>
    </row>
    <row r="165" spans="1:4" ht="27.75" customHeight="1" x14ac:dyDescent="0.25">
      <c r="A165" s="246" t="s">
        <v>7736</v>
      </c>
      <c r="B165" s="247" t="s">
        <v>7720</v>
      </c>
      <c r="C165" s="248">
        <v>0.34608645484099998</v>
      </c>
      <c r="D165" s="248">
        <v>1.36001482506E-2</v>
      </c>
    </row>
    <row r="166" spans="1:4" ht="27.75" customHeight="1" x14ac:dyDescent="0.25">
      <c r="A166" s="246" t="s">
        <v>7737</v>
      </c>
      <c r="B166" s="247" t="s">
        <v>7720</v>
      </c>
      <c r="C166" s="248">
        <v>0.57309978654799998</v>
      </c>
      <c r="D166" s="248">
        <v>0.16362193681599999</v>
      </c>
    </row>
    <row r="167" spans="1:4" ht="27.75" customHeight="1" x14ac:dyDescent="0.25">
      <c r="A167" s="246" t="s">
        <v>7738</v>
      </c>
      <c r="B167" s="247" t="s">
        <v>7720</v>
      </c>
      <c r="C167" s="248">
        <v>6.7895335454600005E-3</v>
      </c>
      <c r="D167" s="248">
        <v>1.4512437755000001</v>
      </c>
    </row>
    <row r="168" spans="1:4" ht="27.75" customHeight="1" x14ac:dyDescent="0.25">
      <c r="A168" s="246" t="s">
        <v>7739</v>
      </c>
      <c r="B168" s="247" t="s">
        <v>7720</v>
      </c>
      <c r="C168" s="248">
        <v>0.15628606740500001</v>
      </c>
      <c r="D168" s="248">
        <v>0.14813545337799999</v>
      </c>
    </row>
    <row r="169" spans="1:4" ht="27.75" customHeight="1" x14ac:dyDescent="0.25">
      <c r="A169" s="246" t="s">
        <v>7740</v>
      </c>
      <c r="B169" s="247" t="s">
        <v>7720</v>
      </c>
      <c r="C169" s="248">
        <v>0.22469280358500002</v>
      </c>
      <c r="D169" s="248">
        <v>0.18492291423500001</v>
      </c>
    </row>
    <row r="170" spans="1:4" ht="27.75" customHeight="1" x14ac:dyDescent="0.25">
      <c r="A170" s="246" t="s">
        <v>7741</v>
      </c>
      <c r="B170" s="247" t="s">
        <v>7742</v>
      </c>
      <c r="C170" s="248">
        <v>0</v>
      </c>
      <c r="D170" s="248">
        <v>0</v>
      </c>
    </row>
    <row r="171" spans="1:4" ht="27.75" customHeight="1" x14ac:dyDescent="0.25">
      <c r="A171" s="246" t="s">
        <v>7743</v>
      </c>
      <c r="B171" s="247" t="s">
        <v>7742</v>
      </c>
      <c r="C171" s="248">
        <v>0.81557479127600008</v>
      </c>
      <c r="D171" s="248">
        <v>1.9913310688500001</v>
      </c>
    </row>
    <row r="172" spans="1:4" ht="27.75" customHeight="1" x14ac:dyDescent="0.25">
      <c r="A172" s="246" t="s">
        <v>7744</v>
      </c>
      <c r="B172" s="247" t="s">
        <v>7742</v>
      </c>
      <c r="C172" s="248">
        <v>0</v>
      </c>
      <c r="D172" s="248">
        <v>2.3413098259000002E-2</v>
      </c>
    </row>
    <row r="173" spans="1:4" ht="27.75" customHeight="1" x14ac:dyDescent="0.25">
      <c r="A173" s="246" t="s">
        <v>7745</v>
      </c>
      <c r="B173" s="247" t="s">
        <v>7742</v>
      </c>
      <c r="C173" s="248">
        <v>0</v>
      </c>
      <c r="D173" s="248">
        <v>0</v>
      </c>
    </row>
    <row r="174" spans="1:4" ht="27.75" customHeight="1" x14ac:dyDescent="0.25">
      <c r="A174" s="246" t="s">
        <v>7746</v>
      </c>
      <c r="B174" s="247" t="s">
        <v>7742</v>
      </c>
      <c r="C174" s="248">
        <v>0.255823578341</v>
      </c>
      <c r="D174" s="248">
        <v>4.3072645097399997E-2</v>
      </c>
    </row>
    <row r="175" spans="1:4" ht="27.75" customHeight="1" x14ac:dyDescent="0.25">
      <c r="A175" s="246" t="s">
        <v>7747</v>
      </c>
      <c r="B175" s="247" t="s">
        <v>7742</v>
      </c>
      <c r="C175" s="248">
        <v>0.60716328495799998</v>
      </c>
      <c r="D175" s="248">
        <v>2.27474024066E-2</v>
      </c>
    </row>
    <row r="176" spans="1:4" ht="27.75" customHeight="1" x14ac:dyDescent="0.25">
      <c r="A176" s="246" t="s">
        <v>7748</v>
      </c>
      <c r="B176" s="247" t="s">
        <v>7742</v>
      </c>
      <c r="C176" s="248">
        <v>0.133020855716</v>
      </c>
      <c r="D176" s="248">
        <v>1.67636329207</v>
      </c>
    </row>
    <row r="177" spans="1:4" ht="27.75" customHeight="1" x14ac:dyDescent="0.25">
      <c r="A177" s="246" t="s">
        <v>7749</v>
      </c>
      <c r="B177" s="247" t="s">
        <v>7742</v>
      </c>
      <c r="C177" s="248">
        <v>1.5932928355</v>
      </c>
      <c r="D177" s="248">
        <v>7.9197053784399998</v>
      </c>
    </row>
    <row r="178" spans="1:4" ht="27.75" customHeight="1" x14ac:dyDescent="0.25">
      <c r="A178" s="246" t="s">
        <v>7750</v>
      </c>
      <c r="B178" s="247" t="s">
        <v>7742</v>
      </c>
      <c r="C178" s="248">
        <v>4.7008846687400005E-2</v>
      </c>
      <c r="D178" s="248">
        <v>2.3502683038500001</v>
      </c>
    </row>
    <row r="179" spans="1:4" ht="27.75" customHeight="1" x14ac:dyDescent="0.25">
      <c r="A179" s="246" t="s">
        <v>7751</v>
      </c>
      <c r="B179" s="247" t="s">
        <v>7742</v>
      </c>
      <c r="C179" s="248">
        <v>0.36377417200899997</v>
      </c>
      <c r="D179" s="248">
        <v>0.273629190252</v>
      </c>
    </row>
    <row r="180" spans="1:4" ht="27.75" customHeight="1" x14ac:dyDescent="0.25">
      <c r="A180" s="246" t="s">
        <v>7752</v>
      </c>
      <c r="B180" s="247" t="s">
        <v>7742</v>
      </c>
      <c r="C180" s="248">
        <v>0.19138540409599999</v>
      </c>
      <c r="D180" s="248">
        <v>0.19553061304200001</v>
      </c>
    </row>
    <row r="181" spans="1:4" ht="27.75" customHeight="1" x14ac:dyDescent="0.25">
      <c r="A181" s="246" t="s">
        <v>7753</v>
      </c>
      <c r="B181" s="247" t="s">
        <v>7742</v>
      </c>
      <c r="C181" s="248">
        <v>4.0142702668500001E-2</v>
      </c>
      <c r="D181" s="248">
        <v>3.8130809093</v>
      </c>
    </row>
    <row r="182" spans="1:4" ht="27.75" customHeight="1" x14ac:dyDescent="0.25">
      <c r="A182" s="246" t="s">
        <v>7754</v>
      </c>
      <c r="B182" s="247" t="s">
        <v>7742</v>
      </c>
      <c r="C182" s="248">
        <v>6.09239290573E-2</v>
      </c>
      <c r="D182" s="248">
        <v>2.6882340633600004</v>
      </c>
    </row>
    <row r="183" spans="1:4" ht="27.75" customHeight="1" x14ac:dyDescent="0.25">
      <c r="A183" s="246" t="s">
        <v>7755</v>
      </c>
      <c r="B183" s="247" t="s">
        <v>7742</v>
      </c>
      <c r="C183" s="248">
        <v>1.69146407096E-5</v>
      </c>
      <c r="D183" s="248">
        <v>0</v>
      </c>
    </row>
    <row r="184" spans="1:4" ht="27.75" customHeight="1" x14ac:dyDescent="0.25">
      <c r="A184" s="246" t="s">
        <v>7756</v>
      </c>
      <c r="B184" s="247" t="s">
        <v>7742</v>
      </c>
      <c r="C184" s="248">
        <v>-7.2313090914600002E-3</v>
      </c>
      <c r="D184" s="248">
        <v>3.7691395560300003</v>
      </c>
    </row>
    <row r="185" spans="1:4" ht="27.75" customHeight="1" x14ac:dyDescent="0.25">
      <c r="A185" s="246" t="s">
        <v>7757</v>
      </c>
      <c r="B185" s="247" t="s">
        <v>7742</v>
      </c>
      <c r="C185" s="248">
        <v>0.27404492633400002</v>
      </c>
      <c r="D185" s="248">
        <v>8.6111576687600007</v>
      </c>
    </row>
    <row r="186" spans="1:4" ht="27.75" customHeight="1" x14ac:dyDescent="0.25">
      <c r="A186" s="246" t="s">
        <v>7758</v>
      </c>
      <c r="B186" s="247" t="s">
        <v>7742</v>
      </c>
      <c r="C186" s="248">
        <v>0.28856706741900001</v>
      </c>
      <c r="D186" s="248">
        <v>0.54378432591399994</v>
      </c>
    </row>
    <row r="187" spans="1:4" ht="27.75" customHeight="1" x14ac:dyDescent="0.25">
      <c r="A187" s="246" t="s">
        <v>7759</v>
      </c>
      <c r="B187" s="247" t="s">
        <v>7742</v>
      </c>
      <c r="C187" s="248">
        <v>4.2744398362200002E-2</v>
      </c>
      <c r="D187" s="248">
        <v>1.9286490971799999</v>
      </c>
    </row>
    <row r="188" spans="1:4" ht="27.75" customHeight="1" x14ac:dyDescent="0.25">
      <c r="A188" s="246" t="s">
        <v>7760</v>
      </c>
      <c r="B188" s="247" t="s">
        <v>7742</v>
      </c>
      <c r="C188" s="248">
        <v>6.1471232158399999E-4</v>
      </c>
      <c r="D188" s="248">
        <v>3.9140403268999993E-2</v>
      </c>
    </row>
    <row r="189" spans="1:4" ht="27.75" customHeight="1" x14ac:dyDescent="0.25">
      <c r="A189" s="246" t="s">
        <v>7761</v>
      </c>
      <c r="B189" s="247" t="s">
        <v>7742</v>
      </c>
      <c r="C189" s="248">
        <v>0</v>
      </c>
      <c r="D189" s="248">
        <v>0.208784108903</v>
      </c>
    </row>
    <row r="190" spans="1:4" ht="27.75" customHeight="1" x14ac:dyDescent="0.25">
      <c r="A190" s="246" t="s">
        <v>7762</v>
      </c>
      <c r="B190" s="247" t="s">
        <v>7742</v>
      </c>
      <c r="C190" s="248">
        <v>0</v>
      </c>
      <c r="D190" s="248">
        <v>0.20854006099299999</v>
      </c>
    </row>
    <row r="191" spans="1:4" ht="27.75" customHeight="1" x14ac:dyDescent="0.25">
      <c r="A191" s="246" t="s">
        <v>7763</v>
      </c>
      <c r="B191" s="247" t="s">
        <v>7742</v>
      </c>
      <c r="C191" s="248">
        <v>0.37417847717799996</v>
      </c>
      <c r="D191" s="248">
        <v>3.9450222035400002</v>
      </c>
    </row>
    <row r="192" spans="1:4" ht="27.75" customHeight="1" x14ac:dyDescent="0.25">
      <c r="A192" s="246" t="s">
        <v>7764</v>
      </c>
      <c r="B192" s="247" t="s">
        <v>7742</v>
      </c>
      <c r="C192" s="248">
        <v>0.19555721676600002</v>
      </c>
      <c r="D192" s="248">
        <v>1.98479051156</v>
      </c>
    </row>
    <row r="193" spans="1:4" ht="27.75" customHeight="1" x14ac:dyDescent="0.25">
      <c r="A193" s="246" t="s">
        <v>7765</v>
      </c>
      <c r="B193" s="247" t="s">
        <v>7742</v>
      </c>
      <c r="C193" s="248">
        <v>3.4598709776600005E-2</v>
      </c>
      <c r="D193" s="248">
        <v>1.8352960813300001</v>
      </c>
    </row>
    <row r="194" spans="1:4" ht="27.75" customHeight="1" x14ac:dyDescent="0.25">
      <c r="A194" s="246" t="s">
        <v>7766</v>
      </c>
      <c r="B194" s="247" t="s">
        <v>7742</v>
      </c>
      <c r="C194" s="248">
        <v>7.7577253771999996E-3</v>
      </c>
      <c r="D194" s="248">
        <v>0.442491767461</v>
      </c>
    </row>
    <row r="195" spans="1:4" ht="27.75" customHeight="1" x14ac:dyDescent="0.25">
      <c r="A195" s="246" t="s">
        <v>7767</v>
      </c>
      <c r="B195" s="247" t="s">
        <v>7742</v>
      </c>
      <c r="C195" s="248">
        <v>0.31950640837900002</v>
      </c>
      <c r="D195" s="248">
        <v>3.7189793840699998</v>
      </c>
    </row>
    <row r="196" spans="1:4" ht="27.75" customHeight="1" x14ac:dyDescent="0.25">
      <c r="A196" s="246" t="s">
        <v>7768</v>
      </c>
      <c r="B196" s="247" t="s">
        <v>7742</v>
      </c>
      <c r="C196" s="248">
        <v>6.0303223125599999E-3</v>
      </c>
      <c r="D196" s="248">
        <v>1.8271774405599999</v>
      </c>
    </row>
    <row r="197" spans="1:4" ht="27.75" customHeight="1" x14ac:dyDescent="0.25">
      <c r="A197" s="246" t="s">
        <v>7769</v>
      </c>
      <c r="B197" s="247" t="s">
        <v>7742</v>
      </c>
      <c r="C197" s="248">
        <v>9.3977297461599989E-3</v>
      </c>
      <c r="D197" s="248">
        <v>0.18640691842600002</v>
      </c>
    </row>
    <row r="198" spans="1:4" ht="27.75" customHeight="1" x14ac:dyDescent="0.25">
      <c r="A198" s="246" t="s">
        <v>7770</v>
      </c>
      <c r="B198" s="247" t="s">
        <v>7742</v>
      </c>
      <c r="C198" s="248">
        <v>0.15109285344700002</v>
      </c>
      <c r="D198" s="248">
        <v>2.6016336140499998</v>
      </c>
    </row>
    <row r="199" spans="1:4" ht="27.75" customHeight="1" x14ac:dyDescent="0.25">
      <c r="A199" s="246" t="s">
        <v>7771</v>
      </c>
      <c r="B199" s="247" t="s">
        <v>7742</v>
      </c>
      <c r="C199" s="248">
        <v>1.8465531365200001E-3</v>
      </c>
      <c r="D199" s="248">
        <v>2.5665161267200003</v>
      </c>
    </row>
    <row r="200" spans="1:4" ht="27.75" customHeight="1" x14ac:dyDescent="0.25">
      <c r="A200" s="246" t="s">
        <v>7772</v>
      </c>
      <c r="B200" s="247" t="s">
        <v>7742</v>
      </c>
      <c r="C200" s="248">
        <v>9.5156007080099997E-2</v>
      </c>
      <c r="D200" s="248">
        <v>0.289043961716</v>
      </c>
    </row>
    <row r="201" spans="1:4" ht="27.75" customHeight="1" x14ac:dyDescent="0.25">
      <c r="A201" s="246" t="s">
        <v>7773</v>
      </c>
      <c r="B201" s="247" t="s">
        <v>7742</v>
      </c>
      <c r="C201" s="248">
        <v>0.46282571606799999</v>
      </c>
      <c r="D201" s="248">
        <v>2.2697310431199997</v>
      </c>
    </row>
    <row r="202" spans="1:4" ht="27.75" customHeight="1" x14ac:dyDescent="0.25">
      <c r="A202" s="246" t="s">
        <v>7774</v>
      </c>
      <c r="B202" s="247" t="s">
        <v>7775</v>
      </c>
      <c r="C202" s="248">
        <v>0</v>
      </c>
      <c r="D202" s="248">
        <v>0</v>
      </c>
    </row>
    <row r="203" spans="1:4" ht="27.75" customHeight="1" x14ac:dyDescent="0.25">
      <c r="A203" s="246" t="s">
        <v>7776</v>
      </c>
      <c r="B203" s="247" t="s">
        <v>7775</v>
      </c>
      <c r="C203" s="248">
        <v>4.2397132145199998E-3</v>
      </c>
      <c r="D203" s="248">
        <v>-2.20759865038E-4</v>
      </c>
    </row>
    <row r="204" spans="1:4" ht="27.75" customHeight="1" x14ac:dyDescent="0.25">
      <c r="A204" s="246" t="s">
        <v>7777</v>
      </c>
      <c r="B204" s="247" t="s">
        <v>7775</v>
      </c>
      <c r="C204" s="248">
        <v>0</v>
      </c>
      <c r="D204" s="248">
        <v>0</v>
      </c>
    </row>
    <row r="205" spans="1:4" ht="27.75" customHeight="1" x14ac:dyDescent="0.25">
      <c r="A205" s="246" t="s">
        <v>7778</v>
      </c>
      <c r="B205" s="247" t="s">
        <v>7775</v>
      </c>
      <c r="C205" s="248">
        <v>2.3658200217499998E-2</v>
      </c>
      <c r="D205" s="248">
        <v>4.4659419231399995E-3</v>
      </c>
    </row>
    <row r="206" spans="1:4" ht="27.75" customHeight="1" x14ac:dyDescent="0.25">
      <c r="A206" s="246" t="s">
        <v>7779</v>
      </c>
      <c r="B206" s="247" t="s">
        <v>7775</v>
      </c>
      <c r="C206" s="248">
        <v>0</v>
      </c>
      <c r="D206" s="248">
        <v>0</v>
      </c>
    </row>
    <row r="207" spans="1:4" ht="27.75" customHeight="1" x14ac:dyDescent="0.25">
      <c r="A207" s="246" t="s">
        <v>7780</v>
      </c>
      <c r="B207" s="247" t="s">
        <v>7775</v>
      </c>
      <c r="C207" s="248">
        <v>2.2093226237599999E-3</v>
      </c>
      <c r="D207" s="248">
        <v>5.2107897166299999E-5</v>
      </c>
    </row>
    <row r="208" spans="1:4" ht="27.75" customHeight="1" x14ac:dyDescent="0.25">
      <c r="A208" s="246" t="s">
        <v>7781</v>
      </c>
      <c r="B208" s="247" t="s">
        <v>7775</v>
      </c>
      <c r="C208" s="248">
        <v>6.1056338785300008</v>
      </c>
      <c r="D208" s="248">
        <v>0.149260256782</v>
      </c>
    </row>
    <row r="209" spans="1:4" ht="27.75" customHeight="1" x14ac:dyDescent="0.25">
      <c r="A209" s="246" t="s">
        <v>7782</v>
      </c>
      <c r="B209" s="247" t="s">
        <v>7775</v>
      </c>
      <c r="C209" s="248">
        <v>0</v>
      </c>
      <c r="D209" s="248">
        <v>0</v>
      </c>
    </row>
    <row r="210" spans="1:4" ht="27.75" customHeight="1" x14ac:dyDescent="0.25">
      <c r="A210" s="246" t="s">
        <v>7783</v>
      </c>
      <c r="B210" s="247" t="s">
        <v>7775</v>
      </c>
      <c r="C210" s="248">
        <v>4.2753535415899997E-2</v>
      </c>
      <c r="D210" s="248">
        <v>6.5181342279099996E-2</v>
      </c>
    </row>
    <row r="211" spans="1:4" ht="27.75" customHeight="1" x14ac:dyDescent="0.25">
      <c r="A211" s="246" t="s">
        <v>7784</v>
      </c>
      <c r="B211" s="247" t="s">
        <v>7775</v>
      </c>
      <c r="C211" s="248">
        <v>-7.1571606152399998E-6</v>
      </c>
      <c r="D211" s="248">
        <v>0</v>
      </c>
    </row>
    <row r="212" spans="1:4" ht="27.75" customHeight="1" x14ac:dyDescent="0.25">
      <c r="A212" s="246" t="s">
        <v>7785</v>
      </c>
      <c r="B212" s="247" t="s">
        <v>7775</v>
      </c>
      <c r="C212" s="248">
        <v>2.6715811064999997</v>
      </c>
      <c r="D212" s="248">
        <v>0.57460082743999996</v>
      </c>
    </row>
    <row r="213" spans="1:4" ht="27.75" customHeight="1" x14ac:dyDescent="0.25">
      <c r="A213" s="246" t="s">
        <v>7786</v>
      </c>
      <c r="B213" s="247" t="s">
        <v>7775</v>
      </c>
      <c r="C213" s="248">
        <v>0.427642059741</v>
      </c>
      <c r="D213" s="248">
        <v>0.52390828407199996</v>
      </c>
    </row>
    <row r="214" spans="1:4" ht="27.75" customHeight="1" x14ac:dyDescent="0.25">
      <c r="A214" s="246" t="s">
        <v>7787</v>
      </c>
      <c r="B214" s="247" t="s">
        <v>7775</v>
      </c>
      <c r="C214" s="248">
        <v>1.3341847736500002E-3</v>
      </c>
      <c r="D214" s="248">
        <v>0.45740525226599998</v>
      </c>
    </row>
    <row r="215" spans="1:4" ht="27.75" customHeight="1" x14ac:dyDescent="0.25">
      <c r="A215" s="246" t="s">
        <v>7788</v>
      </c>
      <c r="B215" s="247" t="s">
        <v>7775</v>
      </c>
      <c r="C215" s="248">
        <v>4.0021770087299999E-2</v>
      </c>
      <c r="D215" s="248">
        <v>0.16862439292500001</v>
      </c>
    </row>
    <row r="216" spans="1:4" ht="27.75" customHeight="1" x14ac:dyDescent="0.25">
      <c r="A216" s="246" t="s">
        <v>7789</v>
      </c>
      <c r="B216" s="247" t="s">
        <v>7775</v>
      </c>
      <c r="C216" s="248">
        <v>9.724145352550001E-2</v>
      </c>
      <c r="D216" s="248">
        <v>0.42167353897100002</v>
      </c>
    </row>
    <row r="217" spans="1:4" ht="27.75" customHeight="1" x14ac:dyDescent="0.25">
      <c r="A217" s="246" t="s">
        <v>7790</v>
      </c>
      <c r="B217" s="247" t="s">
        <v>7775</v>
      </c>
      <c r="C217" s="248">
        <v>0.37318253071899998</v>
      </c>
      <c r="D217" s="248">
        <v>0.73632941006999997</v>
      </c>
    </row>
    <row r="218" spans="1:4" ht="27.75" customHeight="1" x14ac:dyDescent="0.25">
      <c r="A218" s="246" t="s">
        <v>7791</v>
      </c>
      <c r="B218" s="247" t="s">
        <v>7775</v>
      </c>
      <c r="C218" s="248">
        <v>1.6840415735299999E-2</v>
      </c>
      <c r="D218" s="248">
        <v>1.64426618684E-3</v>
      </c>
    </row>
    <row r="219" spans="1:4" ht="27.75" customHeight="1" x14ac:dyDescent="0.25">
      <c r="A219" s="246" t="s">
        <v>7792</v>
      </c>
      <c r="B219" s="247" t="s">
        <v>7775</v>
      </c>
      <c r="C219" s="248">
        <v>0</v>
      </c>
      <c r="D219" s="248">
        <v>0.60155890704299997</v>
      </c>
    </row>
    <row r="220" spans="1:4" ht="27.75" customHeight="1" x14ac:dyDescent="0.25">
      <c r="A220" s="246" t="s">
        <v>7793</v>
      </c>
      <c r="B220" s="247" t="s">
        <v>7775</v>
      </c>
      <c r="C220" s="248">
        <v>0.25536115145400001</v>
      </c>
      <c r="D220" s="248">
        <v>0.362540046467</v>
      </c>
    </row>
    <row r="221" spans="1:4" ht="27.75" customHeight="1" x14ac:dyDescent="0.25">
      <c r="A221" s="246" t="s">
        <v>7794</v>
      </c>
      <c r="B221" s="247" t="s">
        <v>7775</v>
      </c>
      <c r="C221" s="248">
        <v>7.9965641706599991E-2</v>
      </c>
      <c r="D221" s="248">
        <v>4.1646225931300004E-2</v>
      </c>
    </row>
    <row r="222" spans="1:4" ht="27.75" customHeight="1" x14ac:dyDescent="0.25">
      <c r="A222" s="246" t="s">
        <v>7795</v>
      </c>
      <c r="B222" s="247" t="s">
        <v>7775</v>
      </c>
      <c r="C222" s="248">
        <v>1.65578848791E-3</v>
      </c>
      <c r="D222" s="248">
        <v>1.16591164296E-5</v>
      </c>
    </row>
    <row r="223" spans="1:4" ht="27.75" customHeight="1" x14ac:dyDescent="0.25">
      <c r="A223" s="246" t="s">
        <v>7796</v>
      </c>
      <c r="B223" s="247" t="s">
        <v>7775</v>
      </c>
      <c r="C223" s="248">
        <v>0.156662297097</v>
      </c>
      <c r="D223" s="248">
        <v>0.88649613685400008</v>
      </c>
    </row>
    <row r="224" spans="1:4" ht="27.75" customHeight="1" x14ac:dyDescent="0.25">
      <c r="A224" s="246" t="s">
        <v>7797</v>
      </c>
      <c r="B224" s="247" t="s">
        <v>7775</v>
      </c>
      <c r="C224" s="248">
        <v>0</v>
      </c>
      <c r="D224" s="248">
        <v>0</v>
      </c>
    </row>
    <row r="225" spans="1:4" ht="27.75" customHeight="1" x14ac:dyDescent="0.25">
      <c r="A225" s="246" t="s">
        <v>7798</v>
      </c>
      <c r="B225" s="247" t="s">
        <v>7775</v>
      </c>
      <c r="C225" s="248">
        <v>0.301964281296</v>
      </c>
      <c r="D225" s="248">
        <v>0.13345802882000002</v>
      </c>
    </row>
    <row r="226" spans="1:4" ht="27.75" customHeight="1" x14ac:dyDescent="0.25">
      <c r="A226" s="246" t="s">
        <v>7799</v>
      </c>
      <c r="B226" s="247" t="s">
        <v>7775</v>
      </c>
      <c r="C226" s="248">
        <v>2.3646791507100002</v>
      </c>
      <c r="D226" s="248">
        <v>3.0973545604399999</v>
      </c>
    </row>
    <row r="227" spans="1:4" ht="27.75" customHeight="1" x14ac:dyDescent="0.25">
      <c r="A227" s="246" t="s">
        <v>7800</v>
      </c>
      <c r="B227" s="247" t="s">
        <v>7775</v>
      </c>
      <c r="C227" s="248">
        <v>0.20051980753099999</v>
      </c>
      <c r="D227" s="248">
        <v>0.34334089656900002</v>
      </c>
    </row>
    <row r="228" spans="1:4" ht="27.75" customHeight="1" x14ac:dyDescent="0.25">
      <c r="A228" s="246" t="s">
        <v>7801</v>
      </c>
      <c r="B228" s="247" t="s">
        <v>7775</v>
      </c>
      <c r="C228" s="248">
        <v>0.33645449041799996</v>
      </c>
      <c r="D228" s="248">
        <v>0.117493351238</v>
      </c>
    </row>
    <row r="229" spans="1:4" ht="27.75" customHeight="1" x14ac:dyDescent="0.25">
      <c r="A229" s="246" t="s">
        <v>7802</v>
      </c>
      <c r="B229" s="247" t="s">
        <v>7803</v>
      </c>
      <c r="C229" s="248">
        <v>4.4236409526199998E-2</v>
      </c>
      <c r="D229" s="248">
        <v>0.25816544268299996</v>
      </c>
    </row>
    <row r="230" spans="1:4" ht="27.75" customHeight="1" x14ac:dyDescent="0.25">
      <c r="A230" s="246" t="s">
        <v>7804</v>
      </c>
      <c r="B230" s="247" t="s">
        <v>7803</v>
      </c>
      <c r="C230" s="248">
        <v>2.6713479175399998E-2</v>
      </c>
      <c r="D230" s="248">
        <v>0.36339410277899997</v>
      </c>
    </row>
    <row r="231" spans="1:4" ht="27.75" customHeight="1" x14ac:dyDescent="0.25">
      <c r="A231" s="246" t="s">
        <v>7805</v>
      </c>
      <c r="B231" s="247" t="s">
        <v>7803</v>
      </c>
      <c r="C231" s="248">
        <v>0.105615553448</v>
      </c>
      <c r="D231" s="248">
        <v>0.29286881988300001</v>
      </c>
    </row>
    <row r="232" spans="1:4" ht="27.75" customHeight="1" x14ac:dyDescent="0.25">
      <c r="A232" s="246" t="s">
        <v>7806</v>
      </c>
      <c r="B232" s="247" t="s">
        <v>7803</v>
      </c>
      <c r="C232" s="248">
        <v>5.15519857712E-3</v>
      </c>
      <c r="D232" s="248">
        <v>0.363567431346</v>
      </c>
    </row>
    <row r="233" spans="1:4" ht="27.75" customHeight="1" x14ac:dyDescent="0.25">
      <c r="A233" s="246" t="s">
        <v>7807</v>
      </c>
      <c r="B233" s="247" t="s">
        <v>7803</v>
      </c>
      <c r="C233" s="248">
        <v>1.47430496498E-2</v>
      </c>
      <c r="D233" s="248">
        <v>0.32871574569599998</v>
      </c>
    </row>
    <row r="234" spans="1:4" ht="27.75" customHeight="1" x14ac:dyDescent="0.25">
      <c r="A234" s="246" t="s">
        <v>7808</v>
      </c>
      <c r="B234" s="247" t="s">
        <v>7803</v>
      </c>
      <c r="C234" s="248">
        <v>8.2654464161400001E-2</v>
      </c>
      <c r="D234" s="248">
        <v>0.35161702449900001</v>
      </c>
    </row>
    <row r="235" spans="1:4" ht="27.75" customHeight="1" x14ac:dyDescent="0.25">
      <c r="A235" s="246" t="s">
        <v>7809</v>
      </c>
      <c r="B235" s="247" t="s">
        <v>7810</v>
      </c>
      <c r="C235" s="248">
        <v>-1.1154181653E-3</v>
      </c>
      <c r="D235" s="248">
        <v>5.0206433000499998E-2</v>
      </c>
    </row>
    <row r="236" spans="1:4" ht="27.75" customHeight="1" x14ac:dyDescent="0.25">
      <c r="A236" s="246" t="s">
        <v>7811</v>
      </c>
      <c r="B236" s="247" t="s">
        <v>7810</v>
      </c>
      <c r="C236" s="248">
        <v>0.10036613085400001</v>
      </c>
      <c r="D236" s="248">
        <v>0.50835397582100006</v>
      </c>
    </row>
    <row r="237" spans="1:4" ht="27.75" customHeight="1" x14ac:dyDescent="0.25">
      <c r="A237" s="246" t="s">
        <v>7812</v>
      </c>
      <c r="B237" s="247" t="s">
        <v>7810</v>
      </c>
      <c r="C237" s="248">
        <v>9.6200823018099998E-2</v>
      </c>
      <c r="D237" s="248">
        <v>0.48898341964300002</v>
      </c>
    </row>
    <row r="238" spans="1:4" ht="27.75" customHeight="1" x14ac:dyDescent="0.25">
      <c r="A238" s="246" t="s">
        <v>7813</v>
      </c>
      <c r="B238" s="247" t="s">
        <v>7810</v>
      </c>
      <c r="C238" s="248">
        <v>0</v>
      </c>
      <c r="D238" s="248">
        <v>1.32297239454E-2</v>
      </c>
    </row>
    <row r="239" spans="1:4" ht="27.75" customHeight="1" x14ac:dyDescent="0.25">
      <c r="A239" s="246" t="s">
        <v>7814</v>
      </c>
      <c r="B239" s="247" t="s">
        <v>7810</v>
      </c>
      <c r="C239" s="248">
        <v>4.8299628925800003E-2</v>
      </c>
      <c r="D239" s="248">
        <v>2.39284714518E-2</v>
      </c>
    </row>
    <row r="240" spans="1:4" ht="27.75" customHeight="1" x14ac:dyDescent="0.25">
      <c r="A240" s="246" t="s">
        <v>7815</v>
      </c>
      <c r="B240" s="247" t="s">
        <v>7810</v>
      </c>
      <c r="C240" s="248">
        <v>4.8316605726400001E-2</v>
      </c>
      <c r="D240" s="248">
        <v>2.3936360208699999E-2</v>
      </c>
    </row>
    <row r="241" spans="1:4" ht="27.75" customHeight="1" x14ac:dyDescent="0.25">
      <c r="A241" s="246" t="s">
        <v>7816</v>
      </c>
      <c r="B241" s="247" t="s">
        <v>7810</v>
      </c>
      <c r="C241" s="248">
        <v>9.861094801890001E-2</v>
      </c>
      <c r="D241" s="248">
        <v>0.49996698053099997</v>
      </c>
    </row>
    <row r="242" spans="1:4" ht="27.75" customHeight="1" x14ac:dyDescent="0.25">
      <c r="A242" s="246" t="s">
        <v>7817</v>
      </c>
      <c r="B242" s="247" t="s">
        <v>7810</v>
      </c>
      <c r="C242" s="248">
        <v>0.13585826329099998</v>
      </c>
      <c r="D242" s="248">
        <v>6.4380617266999998E-3</v>
      </c>
    </row>
    <row r="243" spans="1:4" ht="27.75" customHeight="1" x14ac:dyDescent="0.25">
      <c r="A243" s="246" t="s">
        <v>7818</v>
      </c>
      <c r="B243" s="247" t="s">
        <v>7810</v>
      </c>
      <c r="C243" s="248">
        <v>0.38558259798300004</v>
      </c>
      <c r="D243" s="248">
        <v>4.0714702234700001E-2</v>
      </c>
    </row>
    <row r="244" spans="1:4" ht="27.75" customHeight="1" x14ac:dyDescent="0.25">
      <c r="A244" s="246" t="s">
        <v>7819</v>
      </c>
      <c r="B244" s="247" t="s">
        <v>7810</v>
      </c>
      <c r="C244" s="248">
        <v>0</v>
      </c>
      <c r="D244" s="248">
        <v>4.7101663394099998E-2</v>
      </c>
    </row>
    <row r="245" spans="1:4" ht="27.75" customHeight="1" x14ac:dyDescent="0.25">
      <c r="A245" s="246" t="s">
        <v>7820</v>
      </c>
      <c r="B245" s="247" t="s">
        <v>7810</v>
      </c>
      <c r="C245" s="248">
        <v>3.13193200186E-3</v>
      </c>
      <c r="D245" s="248">
        <v>0</v>
      </c>
    </row>
    <row r="246" spans="1:4" ht="27.75" customHeight="1" x14ac:dyDescent="0.25">
      <c r="A246" s="246" t="s">
        <v>7821</v>
      </c>
      <c r="B246" s="247" t="s">
        <v>7810</v>
      </c>
      <c r="C246" s="248">
        <v>3.13193200186E-3</v>
      </c>
      <c r="D246" s="248">
        <v>0</v>
      </c>
    </row>
    <row r="247" spans="1:4" ht="27.75" customHeight="1" x14ac:dyDescent="0.25">
      <c r="A247" s="246" t="s">
        <v>7822</v>
      </c>
      <c r="B247" s="247" t="s">
        <v>7810</v>
      </c>
      <c r="C247" s="248">
        <v>3.1323054991500001E-3</v>
      </c>
      <c r="D247" s="248">
        <v>0</v>
      </c>
    </row>
    <row r="248" spans="1:4" ht="27.75" customHeight="1" x14ac:dyDescent="0.25">
      <c r="A248" s="246" t="s">
        <v>7823</v>
      </c>
      <c r="B248" s="247" t="s">
        <v>7810</v>
      </c>
      <c r="C248" s="248">
        <v>0</v>
      </c>
      <c r="D248" s="248">
        <v>1.3230663397700002E-2</v>
      </c>
    </row>
    <row r="249" spans="1:4" ht="27.75" customHeight="1" x14ac:dyDescent="0.25">
      <c r="A249" s="246" t="s">
        <v>7824</v>
      </c>
      <c r="B249" s="247" t="s">
        <v>7810</v>
      </c>
      <c r="C249" s="248">
        <v>1.5694440455799999E-2</v>
      </c>
      <c r="D249" s="248">
        <v>1.3711019330400001</v>
      </c>
    </row>
    <row r="250" spans="1:4" ht="27.75" customHeight="1" x14ac:dyDescent="0.25">
      <c r="A250" s="246" t="s">
        <v>7825</v>
      </c>
      <c r="B250" s="247" t="s">
        <v>7810</v>
      </c>
      <c r="C250" s="248">
        <v>0.19920406077000002</v>
      </c>
      <c r="D250" s="248">
        <v>0.64913661421699997</v>
      </c>
    </row>
    <row r="251" spans="1:4" ht="27.75" customHeight="1" x14ac:dyDescent="0.25">
      <c r="A251" s="246" t="s">
        <v>7826</v>
      </c>
      <c r="B251" s="247" t="s">
        <v>7810</v>
      </c>
      <c r="C251" s="248">
        <v>1.0418619498200001E-2</v>
      </c>
      <c r="D251" s="248">
        <v>0.60320234696499997</v>
      </c>
    </row>
    <row r="252" spans="1:4" ht="27.75" customHeight="1" x14ac:dyDescent="0.25">
      <c r="A252" s="246" t="s">
        <v>7827</v>
      </c>
      <c r="B252" s="247" t="s">
        <v>7810</v>
      </c>
      <c r="C252" s="248">
        <v>5.1342398443999994E-2</v>
      </c>
      <c r="D252" s="248">
        <v>2.50244015567E-2</v>
      </c>
    </row>
    <row r="253" spans="1:4" ht="27.75" customHeight="1" x14ac:dyDescent="0.25">
      <c r="A253" s="246" t="s">
        <v>7828</v>
      </c>
      <c r="B253" s="247" t="s">
        <v>7810</v>
      </c>
      <c r="C253" s="248">
        <v>0.43786177700899998</v>
      </c>
      <c r="D253" s="248">
        <v>6.937865164769999E-2</v>
      </c>
    </row>
    <row r="254" spans="1:4" ht="27.75" customHeight="1" x14ac:dyDescent="0.25">
      <c r="A254" s="246" t="s">
        <v>7829</v>
      </c>
      <c r="B254" s="247" t="s">
        <v>7810</v>
      </c>
      <c r="C254" s="248">
        <v>0.21334740207199998</v>
      </c>
      <c r="D254" s="248">
        <v>0.31325957541799998</v>
      </c>
    </row>
    <row r="255" spans="1:4" ht="27.75" customHeight="1" x14ac:dyDescent="0.25">
      <c r="A255" s="246" t="s">
        <v>7830</v>
      </c>
      <c r="B255" s="247" t="s">
        <v>7810</v>
      </c>
      <c r="C255" s="248">
        <v>0</v>
      </c>
      <c r="D255" s="248">
        <v>3.1153273837899998E-2</v>
      </c>
    </row>
    <row r="256" spans="1:4" ht="27.75" customHeight="1" x14ac:dyDescent="0.25">
      <c r="A256" s="246" t="s">
        <v>7831</v>
      </c>
      <c r="B256" s="247" t="s">
        <v>7810</v>
      </c>
      <c r="C256" s="248">
        <v>2.2282511921700001E-3</v>
      </c>
      <c r="D256" s="248">
        <v>0.58972103912999996</v>
      </c>
    </row>
    <row r="257" spans="1:4" ht="27.75" customHeight="1" x14ac:dyDescent="0.25">
      <c r="A257" s="246" t="s">
        <v>7832</v>
      </c>
      <c r="B257" s="247" t="s">
        <v>7810</v>
      </c>
      <c r="C257" s="248">
        <v>0.159911848494</v>
      </c>
      <c r="D257" s="248">
        <v>0.71615722157200001</v>
      </c>
    </row>
    <row r="258" spans="1:4" ht="27.75" customHeight="1" x14ac:dyDescent="0.25">
      <c r="A258" s="246" t="s">
        <v>7833</v>
      </c>
      <c r="B258" s="247" t="s">
        <v>7810</v>
      </c>
      <c r="C258" s="248">
        <v>2.4336388043400001E-3</v>
      </c>
      <c r="D258" s="248">
        <v>1.2577345205199999</v>
      </c>
    </row>
    <row r="259" spans="1:4" ht="27.75" customHeight="1" x14ac:dyDescent="0.25">
      <c r="A259" s="246" t="s">
        <v>7834</v>
      </c>
      <c r="B259" s="247" t="s">
        <v>7810</v>
      </c>
      <c r="C259" s="248">
        <v>6.7785122545299999E-3</v>
      </c>
      <c r="D259" s="248">
        <v>5.8800243996799999E-2</v>
      </c>
    </row>
    <row r="260" spans="1:4" ht="27.75" customHeight="1" x14ac:dyDescent="0.25">
      <c r="A260" s="246" t="s">
        <v>7835</v>
      </c>
      <c r="B260" s="247" t="s">
        <v>7810</v>
      </c>
      <c r="C260" s="248">
        <v>0.118170131513</v>
      </c>
      <c r="D260" s="248">
        <v>0.39451717874699999</v>
      </c>
    </row>
    <row r="261" spans="1:4" ht="27.75" customHeight="1" x14ac:dyDescent="0.25">
      <c r="A261" s="246" t="s">
        <v>7836</v>
      </c>
      <c r="B261" s="247" t="s">
        <v>7810</v>
      </c>
      <c r="C261" s="248">
        <v>6.1294441013600001E-2</v>
      </c>
      <c r="D261" s="248">
        <v>0.314227544089</v>
      </c>
    </row>
    <row r="262" spans="1:4" ht="27.75" customHeight="1" x14ac:dyDescent="0.25">
      <c r="A262" s="246" t="s">
        <v>7837</v>
      </c>
      <c r="B262" s="247" t="s">
        <v>7810</v>
      </c>
      <c r="C262" s="248">
        <v>0.28396878226799999</v>
      </c>
      <c r="D262" s="248">
        <v>0.58891890401600011</v>
      </c>
    </row>
    <row r="263" spans="1:4" ht="27.75" customHeight="1" x14ac:dyDescent="0.25">
      <c r="A263" s="246" t="s">
        <v>7838</v>
      </c>
      <c r="B263" s="247" t="s">
        <v>7810</v>
      </c>
      <c r="C263" s="248">
        <v>4.3525409307200004E-3</v>
      </c>
      <c r="D263" s="248">
        <v>1.5694017607999999</v>
      </c>
    </row>
    <row r="264" spans="1:4" ht="27.75" customHeight="1" x14ac:dyDescent="0.25">
      <c r="A264" s="246" t="s">
        <v>7839</v>
      </c>
      <c r="B264" s="247" t="s">
        <v>7810</v>
      </c>
      <c r="C264" s="248">
        <v>0.131301891639</v>
      </c>
      <c r="D264" s="248">
        <v>1.26406511838</v>
      </c>
    </row>
    <row r="265" spans="1:4" ht="27.75" customHeight="1" x14ac:dyDescent="0.25">
      <c r="A265" s="246" t="s">
        <v>7840</v>
      </c>
      <c r="B265" s="247" t="s">
        <v>7810</v>
      </c>
      <c r="C265" s="248">
        <v>1.5957657055100001</v>
      </c>
      <c r="D265" s="248">
        <v>1.59977158745</v>
      </c>
    </row>
    <row r="266" spans="1:4" ht="27.75" customHeight="1" x14ac:dyDescent="0.25">
      <c r="A266" s="246" t="s">
        <v>7841</v>
      </c>
      <c r="B266" s="247" t="s">
        <v>7810</v>
      </c>
      <c r="C266" s="248">
        <v>1.10715268508E-2</v>
      </c>
      <c r="D266" s="248">
        <v>0.59629105147700001</v>
      </c>
    </row>
    <row r="267" spans="1:4" ht="27.75" customHeight="1" x14ac:dyDescent="0.25">
      <c r="A267" s="246" t="s">
        <v>7842</v>
      </c>
      <c r="B267" s="247" t="s">
        <v>7810</v>
      </c>
      <c r="C267" s="248">
        <v>3.2389976566000005E-2</v>
      </c>
      <c r="D267" s="248">
        <v>1.0646269814</v>
      </c>
    </row>
    <row r="268" spans="1:4" ht="27.75" customHeight="1" x14ac:dyDescent="0.25">
      <c r="A268" s="246" t="s">
        <v>7843</v>
      </c>
      <c r="B268" s="247" t="s">
        <v>7810</v>
      </c>
      <c r="C268" s="248">
        <v>0.16022128190099999</v>
      </c>
      <c r="D268" s="248">
        <v>2.48501698317</v>
      </c>
    </row>
    <row r="269" spans="1:4" ht="27.75" customHeight="1" x14ac:dyDescent="0.25">
      <c r="A269" s="246" t="s">
        <v>7844</v>
      </c>
      <c r="B269" s="247" t="s">
        <v>7810</v>
      </c>
      <c r="C269" s="248">
        <v>0.35958473111099998</v>
      </c>
      <c r="D269" s="248">
        <v>1.6108311825200001</v>
      </c>
    </row>
    <row r="270" spans="1:4" ht="27.75" customHeight="1" x14ac:dyDescent="0.25">
      <c r="A270" s="246" t="s">
        <v>7845</v>
      </c>
      <c r="B270" s="247" t="s">
        <v>7810</v>
      </c>
      <c r="C270" s="248">
        <v>4.2760010089599998E-4</v>
      </c>
      <c r="D270" s="248">
        <v>0.582591654884</v>
      </c>
    </row>
    <row r="271" spans="1:4" ht="27.75" customHeight="1" x14ac:dyDescent="0.25">
      <c r="A271" s="246" t="s">
        <v>7846</v>
      </c>
      <c r="B271" s="247" t="s">
        <v>7810</v>
      </c>
      <c r="C271" s="248">
        <v>0.182459406312</v>
      </c>
      <c r="D271" s="248">
        <v>0.928163834016</v>
      </c>
    </row>
    <row r="272" spans="1:4" ht="27.75" customHeight="1" x14ac:dyDescent="0.25">
      <c r="A272" s="246" t="s">
        <v>7847</v>
      </c>
      <c r="B272" s="247" t="s">
        <v>7810</v>
      </c>
      <c r="C272" s="248">
        <v>4.7162382253099997E-4</v>
      </c>
      <c r="D272" s="248">
        <v>9.05400762395E-2</v>
      </c>
    </row>
    <row r="273" spans="1:4" ht="27.75" customHeight="1" x14ac:dyDescent="0.25">
      <c r="A273" s="246" t="s">
        <v>7848</v>
      </c>
      <c r="B273" s="247" t="s">
        <v>7810</v>
      </c>
      <c r="C273" s="248">
        <v>-1.9236942569999999E-2</v>
      </c>
      <c r="D273" s="248">
        <v>2.1162557572800003</v>
      </c>
    </row>
    <row r="274" spans="1:4" ht="27.75" customHeight="1" x14ac:dyDescent="0.25">
      <c r="A274" s="246" t="s">
        <v>7849</v>
      </c>
      <c r="B274" s="247" t="s">
        <v>7810</v>
      </c>
      <c r="C274" s="248">
        <v>0.44111701585499996</v>
      </c>
      <c r="D274" s="248">
        <v>1.3301954524400001</v>
      </c>
    </row>
    <row r="275" spans="1:4" ht="27.75" customHeight="1" x14ac:dyDescent="0.25">
      <c r="A275" s="246" t="s">
        <v>7850</v>
      </c>
      <c r="B275" s="247" t="s">
        <v>7810</v>
      </c>
      <c r="C275" s="248">
        <v>3.7149662555199998E-3</v>
      </c>
      <c r="D275" s="248">
        <v>1.7568840343899998</v>
      </c>
    </row>
    <row r="276" spans="1:4" ht="27.75" customHeight="1" x14ac:dyDescent="0.25">
      <c r="A276" s="246" t="s">
        <v>7851</v>
      </c>
      <c r="B276" s="247" t="s">
        <v>7810</v>
      </c>
      <c r="C276" s="248">
        <v>4.1199463919700001E-3</v>
      </c>
      <c r="D276" s="248">
        <v>0.62191138254</v>
      </c>
    </row>
    <row r="277" spans="1:4" ht="27.75" customHeight="1" x14ac:dyDescent="0.25">
      <c r="A277" s="246" t="s">
        <v>7852</v>
      </c>
      <c r="B277" s="247" t="s">
        <v>7810</v>
      </c>
      <c r="C277" s="248">
        <v>0.12839099144799998</v>
      </c>
      <c r="D277" s="248">
        <v>1.3933160636199999</v>
      </c>
    </row>
    <row r="278" spans="1:4" ht="27.75" customHeight="1" x14ac:dyDescent="0.25">
      <c r="A278" s="246" t="s">
        <v>7853</v>
      </c>
      <c r="B278" s="247" t="s">
        <v>7810</v>
      </c>
      <c r="C278" s="248">
        <v>0</v>
      </c>
      <c r="D278" s="248">
        <v>0</v>
      </c>
    </row>
    <row r="279" spans="1:4" ht="27.75" customHeight="1" x14ac:dyDescent="0.25">
      <c r="A279" s="246" t="s">
        <v>7854</v>
      </c>
      <c r="B279" s="247" t="s">
        <v>7855</v>
      </c>
      <c r="C279" s="248">
        <v>0.31644609061500001</v>
      </c>
      <c r="D279" s="248">
        <v>1.6612983215600001E-2</v>
      </c>
    </row>
    <row r="280" spans="1:4" ht="27.75" customHeight="1" x14ac:dyDescent="0.25">
      <c r="A280" s="246" t="s">
        <v>7856</v>
      </c>
      <c r="B280" s="247" t="s">
        <v>7855</v>
      </c>
      <c r="C280" s="248">
        <v>2.0460199505100002E-2</v>
      </c>
      <c r="D280" s="248">
        <v>0.64733365002999999</v>
      </c>
    </row>
    <row r="281" spans="1:4" ht="27.75" customHeight="1" x14ac:dyDescent="0.25">
      <c r="A281" s="246" t="s">
        <v>7857</v>
      </c>
      <c r="B281" s="247" t="s">
        <v>7855</v>
      </c>
      <c r="C281" s="248">
        <v>3.5730688388599997E-3</v>
      </c>
      <c r="D281" s="248">
        <v>0.13979247336600001</v>
      </c>
    </row>
    <row r="282" spans="1:4" ht="27.75" customHeight="1" x14ac:dyDescent="0.25">
      <c r="A282" s="246" t="s">
        <v>7858</v>
      </c>
      <c r="B282" s="247" t="s">
        <v>7855</v>
      </c>
      <c r="C282" s="248">
        <v>2.41525823949E-2</v>
      </c>
      <c r="D282" s="248">
        <v>0.14901332365199998</v>
      </c>
    </row>
    <row r="283" spans="1:4" ht="27.75" customHeight="1" x14ac:dyDescent="0.25">
      <c r="A283" s="246" t="s">
        <v>7859</v>
      </c>
      <c r="B283" s="247" t="s">
        <v>7855</v>
      </c>
      <c r="C283" s="248">
        <v>0</v>
      </c>
      <c r="D283" s="248">
        <v>4.1143689099399999E-2</v>
      </c>
    </row>
    <row r="284" spans="1:4" ht="27.75" customHeight="1" x14ac:dyDescent="0.25">
      <c r="A284" s="246" t="s">
        <v>7860</v>
      </c>
      <c r="B284" s="247" t="s">
        <v>7855</v>
      </c>
      <c r="C284" s="248">
        <v>0.41393343231699997</v>
      </c>
      <c r="D284" s="248">
        <v>0.98678008835699993</v>
      </c>
    </row>
    <row r="285" spans="1:4" ht="27.75" customHeight="1" x14ac:dyDescent="0.25">
      <c r="A285" s="246" t="s">
        <v>7861</v>
      </c>
      <c r="B285" s="247" t="s">
        <v>7855</v>
      </c>
      <c r="C285" s="248">
        <v>6.1426575317700002E-2</v>
      </c>
      <c r="D285" s="248">
        <v>0.40088276323500005</v>
      </c>
    </row>
    <row r="286" spans="1:4" ht="27.75" customHeight="1" x14ac:dyDescent="0.25">
      <c r="A286" s="246" t="s">
        <v>7862</v>
      </c>
      <c r="B286" s="247" t="s">
        <v>7855</v>
      </c>
      <c r="C286" s="248">
        <v>5.3061997416700001E-2</v>
      </c>
      <c r="D286" s="248">
        <v>0.42316052924500003</v>
      </c>
    </row>
    <row r="287" spans="1:4" ht="27.75" customHeight="1" x14ac:dyDescent="0.25">
      <c r="A287" s="246" t="s">
        <v>7863</v>
      </c>
      <c r="B287" s="247" t="s">
        <v>7855</v>
      </c>
      <c r="C287" s="248">
        <v>7.3539948270800001E-2</v>
      </c>
      <c r="D287" s="248">
        <v>0.88943162528300002</v>
      </c>
    </row>
    <row r="288" spans="1:4" ht="27.75" customHeight="1" x14ac:dyDescent="0.25">
      <c r="A288" s="246" t="s">
        <v>7864</v>
      </c>
      <c r="B288" s="247" t="s">
        <v>7855</v>
      </c>
      <c r="C288" s="248">
        <v>0.32227218222200005</v>
      </c>
      <c r="D288" s="248">
        <v>1.3767775440999999</v>
      </c>
    </row>
    <row r="289" spans="1:4" ht="27.75" customHeight="1" x14ac:dyDescent="0.25">
      <c r="A289" s="246" t="s">
        <v>7865</v>
      </c>
      <c r="B289" s="247" t="s">
        <v>7855</v>
      </c>
      <c r="C289" s="248">
        <v>3.3813596485500003E-2</v>
      </c>
      <c r="D289" s="248">
        <v>0.19283873789800002</v>
      </c>
    </row>
    <row r="290" spans="1:4" ht="27.75" customHeight="1" x14ac:dyDescent="0.25">
      <c r="A290" s="246" t="s">
        <v>7866</v>
      </c>
      <c r="B290" s="247" t="s">
        <v>7855</v>
      </c>
      <c r="C290" s="248">
        <v>2.5084947663200002E-2</v>
      </c>
      <c r="D290" s="248">
        <v>0.24331605856999999</v>
      </c>
    </row>
    <row r="291" spans="1:4" ht="27.75" customHeight="1" x14ac:dyDescent="0.25">
      <c r="A291" s="246" t="s">
        <v>7867</v>
      </c>
      <c r="B291" s="247" t="s">
        <v>7855</v>
      </c>
      <c r="C291" s="248">
        <v>0.310064932716</v>
      </c>
      <c r="D291" s="248">
        <v>-7.55429126331E-3</v>
      </c>
    </row>
    <row r="292" spans="1:4" ht="27.75" customHeight="1" x14ac:dyDescent="0.25">
      <c r="A292" s="246" t="s">
        <v>7868</v>
      </c>
      <c r="B292" s="247" t="s">
        <v>7855</v>
      </c>
      <c r="C292" s="248">
        <v>0.53329468637499999</v>
      </c>
      <c r="D292" s="248">
        <v>1.21297348524</v>
      </c>
    </row>
    <row r="293" spans="1:4" ht="27.75" customHeight="1" x14ac:dyDescent="0.25">
      <c r="A293" s="246" t="s">
        <v>7869</v>
      </c>
      <c r="B293" s="247" t="s">
        <v>7855</v>
      </c>
      <c r="C293" s="248">
        <v>0.13187368648699999</v>
      </c>
      <c r="D293" s="248">
        <v>0.28906671059</v>
      </c>
    </row>
    <row r="294" spans="1:4" ht="27.75" customHeight="1" x14ac:dyDescent="0.25">
      <c r="A294" s="246" t="s">
        <v>7870</v>
      </c>
      <c r="B294" s="247" t="s">
        <v>7855</v>
      </c>
      <c r="C294" s="248">
        <v>0.114653245658</v>
      </c>
      <c r="D294" s="248">
        <v>2.4774449403999997E-2</v>
      </c>
    </row>
    <row r="295" spans="1:4" ht="27.75" customHeight="1" x14ac:dyDescent="0.25">
      <c r="A295" s="246" t="s">
        <v>7871</v>
      </c>
      <c r="B295" s="247" t="s">
        <v>7855</v>
      </c>
      <c r="C295" s="248">
        <v>4.0946154613799995E-2</v>
      </c>
      <c r="D295" s="248">
        <v>1.1480698681999999</v>
      </c>
    </row>
    <row r="296" spans="1:4" ht="27.75" customHeight="1" x14ac:dyDescent="0.25">
      <c r="A296" s="246" t="s">
        <v>7872</v>
      </c>
      <c r="B296" s="247" t="s">
        <v>7855</v>
      </c>
      <c r="C296" s="248">
        <v>0.114694945306</v>
      </c>
      <c r="D296" s="248">
        <v>1.0161295854500001</v>
      </c>
    </row>
    <row r="297" spans="1:4" ht="27.75" customHeight="1" x14ac:dyDescent="0.25">
      <c r="A297" s="246" t="s">
        <v>7873</v>
      </c>
      <c r="B297" s="247" t="s">
        <v>7855</v>
      </c>
      <c r="C297" s="248">
        <v>1.08143092549E-2</v>
      </c>
      <c r="D297" s="248">
        <v>0.153941368839</v>
      </c>
    </row>
    <row r="298" spans="1:4" ht="27.75" customHeight="1" x14ac:dyDescent="0.25">
      <c r="A298" s="246" t="s">
        <v>7874</v>
      </c>
      <c r="B298" s="247" t="s">
        <v>7855</v>
      </c>
      <c r="C298" s="248">
        <v>2.6732176573999998E-3</v>
      </c>
      <c r="D298" s="248">
        <v>0.8717511613079999</v>
      </c>
    </row>
    <row r="299" spans="1:4" ht="27.75" customHeight="1" x14ac:dyDescent="0.25">
      <c r="A299" s="246" t="s">
        <v>7875</v>
      </c>
      <c r="B299" s="247" t="s">
        <v>7855</v>
      </c>
      <c r="C299" s="248">
        <v>5.9498685694000006E-2</v>
      </c>
      <c r="D299" s="248">
        <v>0.22597663032500001</v>
      </c>
    </row>
    <row r="300" spans="1:4" ht="27.75" customHeight="1" x14ac:dyDescent="0.25">
      <c r="A300" s="246" t="s">
        <v>7876</v>
      </c>
      <c r="B300" s="247" t="s">
        <v>7877</v>
      </c>
      <c r="C300" s="248">
        <v>0.158488445768</v>
      </c>
      <c r="D300" s="248">
        <v>0.76232266935199999</v>
      </c>
    </row>
    <row r="301" spans="1:4" ht="27.75" customHeight="1" x14ac:dyDescent="0.25">
      <c r="A301" s="246" t="s">
        <v>7878</v>
      </c>
      <c r="B301" s="247" t="s">
        <v>7877</v>
      </c>
      <c r="C301" s="248">
        <v>0.83904514612900005</v>
      </c>
      <c r="D301" s="248">
        <v>1.05712459862</v>
      </c>
    </row>
    <row r="302" spans="1:4" ht="27.75" customHeight="1" x14ac:dyDescent="0.25">
      <c r="A302" s="246" t="s">
        <v>7879</v>
      </c>
      <c r="B302" s="247" t="s">
        <v>7877</v>
      </c>
      <c r="C302" s="248">
        <v>6.7079064447799999E-2</v>
      </c>
      <c r="D302" s="248">
        <v>0.49699704724499999</v>
      </c>
    </row>
    <row r="303" spans="1:4" ht="27.75" customHeight="1" x14ac:dyDescent="0.25">
      <c r="A303" s="246" t="s">
        <v>7880</v>
      </c>
      <c r="B303" s="247" t="s">
        <v>7877</v>
      </c>
      <c r="C303" s="248">
        <v>1.63485884831E-4</v>
      </c>
      <c r="D303" s="248">
        <v>3.7050267780300002E-4</v>
      </c>
    </row>
    <row r="304" spans="1:4" ht="27.75" customHeight="1" x14ac:dyDescent="0.25">
      <c r="A304" s="246" t="s">
        <v>7881</v>
      </c>
      <c r="B304" s="247" t="s">
        <v>7877</v>
      </c>
      <c r="C304" s="248">
        <v>8.7186531370799999E-2</v>
      </c>
      <c r="D304" s="248">
        <v>0.100482141732</v>
      </c>
    </row>
    <row r="305" spans="1:4" ht="27.75" customHeight="1" x14ac:dyDescent="0.25">
      <c r="A305" s="246" t="s">
        <v>7882</v>
      </c>
      <c r="B305" s="247" t="s">
        <v>7877</v>
      </c>
      <c r="C305" s="248">
        <v>0.24855534982699998</v>
      </c>
      <c r="D305" s="248">
        <v>0.26366685263800005</v>
      </c>
    </row>
    <row r="306" spans="1:4" ht="27.75" customHeight="1" x14ac:dyDescent="0.25">
      <c r="A306" s="246" t="s">
        <v>7883</v>
      </c>
      <c r="B306" s="247" t="s">
        <v>7877</v>
      </c>
      <c r="C306" s="248">
        <v>0.213435301828</v>
      </c>
      <c r="D306" s="248">
        <v>0.31665189742400002</v>
      </c>
    </row>
    <row r="307" spans="1:4" ht="27.75" customHeight="1" x14ac:dyDescent="0.25">
      <c r="A307" s="246" t="s">
        <v>7884</v>
      </c>
      <c r="B307" s="247" t="s">
        <v>7885</v>
      </c>
      <c r="C307" s="248">
        <v>3.2547820446599998E-2</v>
      </c>
      <c r="D307" s="248">
        <v>6.0490378837299998E-2</v>
      </c>
    </row>
    <row r="308" spans="1:4" ht="27.75" customHeight="1" x14ac:dyDescent="0.25">
      <c r="A308" s="246" t="s">
        <v>7886</v>
      </c>
      <c r="B308" s="247" t="s">
        <v>7885</v>
      </c>
      <c r="C308" s="248">
        <v>0.19584522612300001</v>
      </c>
      <c r="D308" s="248">
        <v>1.6423743535099999</v>
      </c>
    </row>
    <row r="309" spans="1:4" ht="27.75" customHeight="1" x14ac:dyDescent="0.25">
      <c r="A309" s="246" t="s">
        <v>7887</v>
      </c>
      <c r="B309" s="247" t="s">
        <v>7885</v>
      </c>
      <c r="C309" s="248">
        <v>4.83191039665E-2</v>
      </c>
      <c r="D309" s="248">
        <v>0.352422766434</v>
      </c>
    </row>
    <row r="310" spans="1:4" ht="27.75" customHeight="1" x14ac:dyDescent="0.25">
      <c r="A310" s="246" t="s">
        <v>7888</v>
      </c>
      <c r="B310" s="247" t="s">
        <v>7885</v>
      </c>
      <c r="C310" s="248">
        <v>0.11036530962800001</v>
      </c>
      <c r="D310" s="248">
        <v>0.540867603433</v>
      </c>
    </row>
    <row r="311" spans="1:4" ht="27.75" customHeight="1" x14ac:dyDescent="0.25">
      <c r="A311" s="246" t="s">
        <v>7889</v>
      </c>
      <c r="B311" s="247" t="s">
        <v>7885</v>
      </c>
      <c r="C311" s="248">
        <v>0.18766693790599998</v>
      </c>
      <c r="D311" s="248">
        <v>1.57053143605</v>
      </c>
    </row>
    <row r="312" spans="1:4" ht="27.75" customHeight="1" x14ac:dyDescent="0.25">
      <c r="A312" s="246" t="s">
        <v>7890</v>
      </c>
      <c r="B312" s="247" t="s">
        <v>7891</v>
      </c>
      <c r="C312" s="248">
        <v>0</v>
      </c>
      <c r="D312" s="248">
        <v>0</v>
      </c>
    </row>
    <row r="313" spans="1:4" ht="27.75" customHeight="1" x14ac:dyDescent="0.25">
      <c r="A313" s="246" t="s">
        <v>7892</v>
      </c>
      <c r="B313" s="247" t="s">
        <v>7891</v>
      </c>
      <c r="C313" s="248">
        <v>4.4185695606100001E-3</v>
      </c>
      <c r="D313" s="248">
        <v>2.0138126450999997E-3</v>
      </c>
    </row>
    <row r="314" spans="1:4" ht="27.75" customHeight="1" x14ac:dyDescent="0.25">
      <c r="A314" s="246" t="s">
        <v>7893</v>
      </c>
      <c r="B314" s="247" t="s">
        <v>7891</v>
      </c>
      <c r="C314" s="248">
        <v>5.0914598088200001E-2</v>
      </c>
      <c r="D314" s="248">
        <v>5.1921099931100001E-2</v>
      </c>
    </row>
    <row r="315" spans="1:4" ht="27.75" customHeight="1" x14ac:dyDescent="0.25">
      <c r="A315" s="246" t="s">
        <v>7894</v>
      </c>
      <c r="B315" s="247" t="s">
        <v>7891</v>
      </c>
      <c r="C315" s="248">
        <v>0</v>
      </c>
      <c r="D315" s="248">
        <v>0</v>
      </c>
    </row>
    <row r="316" spans="1:4" ht="27.75" customHeight="1" x14ac:dyDescent="0.25">
      <c r="A316" s="246" t="s">
        <v>7895</v>
      </c>
      <c r="B316" s="247" t="s">
        <v>7891</v>
      </c>
      <c r="C316" s="248">
        <v>0.21464734329900001</v>
      </c>
      <c r="D316" s="248">
        <v>8.1165391870199999E-2</v>
      </c>
    </row>
    <row r="317" spans="1:4" ht="27.75" customHeight="1" x14ac:dyDescent="0.25">
      <c r="A317" s="246" t="s">
        <v>7896</v>
      </c>
      <c r="B317" s="247" t="s">
        <v>7891</v>
      </c>
      <c r="C317" s="248">
        <v>2.9601586409500003E-2</v>
      </c>
      <c r="D317" s="248">
        <v>2.15781432297E-2</v>
      </c>
    </row>
    <row r="318" spans="1:4" ht="27.75" customHeight="1" x14ac:dyDescent="0.25">
      <c r="A318" s="246" t="s">
        <v>7897</v>
      </c>
      <c r="B318" s="247" t="s">
        <v>7891</v>
      </c>
      <c r="C318" s="248">
        <v>1.42595958201E-2</v>
      </c>
      <c r="D318" s="248">
        <v>7.5370713159600006E-2</v>
      </c>
    </row>
    <row r="319" spans="1:4" ht="27.75" customHeight="1" x14ac:dyDescent="0.25">
      <c r="A319" s="246" t="s">
        <v>7898</v>
      </c>
      <c r="B319" s="247" t="s">
        <v>7899</v>
      </c>
      <c r="C319" s="248">
        <v>0.54920482107599999</v>
      </c>
      <c r="D319" s="248">
        <v>1.93000313389E-4</v>
      </c>
    </row>
    <row r="320" spans="1:4" ht="27.75" customHeight="1" x14ac:dyDescent="0.25">
      <c r="A320" s="246" t="s">
        <v>7900</v>
      </c>
      <c r="B320" s="247" t="s">
        <v>7899</v>
      </c>
      <c r="C320" s="248">
        <v>-0.18359841019999998</v>
      </c>
      <c r="D320" s="248">
        <v>1.3384536585000001E-4</v>
      </c>
    </row>
    <row r="321" spans="1:4" ht="27.75" customHeight="1" x14ac:dyDescent="0.25">
      <c r="A321" s="246" t="s">
        <v>7901</v>
      </c>
      <c r="B321" s="247" t="s">
        <v>7899</v>
      </c>
      <c r="C321" s="248">
        <v>0</v>
      </c>
      <c r="D321" s="248">
        <v>-0.208816894197</v>
      </c>
    </row>
    <row r="322" spans="1:4" ht="27.75" customHeight="1" x14ac:dyDescent="0.25">
      <c r="A322" s="246" t="s">
        <v>7902</v>
      </c>
      <c r="B322" s="247" t="s">
        <v>7899</v>
      </c>
      <c r="C322" s="248">
        <v>-1.23622195731E-2</v>
      </c>
      <c r="D322" s="248">
        <v>0.49994021621200002</v>
      </c>
    </row>
    <row r="323" spans="1:4" ht="27.75" customHeight="1" x14ac:dyDescent="0.25">
      <c r="A323" s="246" t="s">
        <v>7903</v>
      </c>
      <c r="B323" s="247" t="s">
        <v>7899</v>
      </c>
      <c r="C323" s="248">
        <v>0.89278900304800002</v>
      </c>
      <c r="D323" s="248">
        <v>3.2930289291800002E-2</v>
      </c>
    </row>
    <row r="324" spans="1:4" ht="27.75" customHeight="1" x14ac:dyDescent="0.25">
      <c r="A324" s="246" t="s">
        <v>7904</v>
      </c>
      <c r="B324" s="247" t="s">
        <v>7899</v>
      </c>
      <c r="C324" s="248">
        <v>0.658284380487</v>
      </c>
      <c r="D324" s="248">
        <v>1.5934100807200001E-2</v>
      </c>
    </row>
    <row r="325" spans="1:4" ht="27.75" customHeight="1" x14ac:dyDescent="0.25">
      <c r="A325" s="246" t="s">
        <v>7905</v>
      </c>
      <c r="B325" s="247" t="s">
        <v>7899</v>
      </c>
      <c r="C325" s="248">
        <v>6.6728798066400001E-3</v>
      </c>
      <c r="D325" s="248">
        <v>0.140132680117</v>
      </c>
    </row>
    <row r="326" spans="1:4" ht="27.75" customHeight="1" x14ac:dyDescent="0.25">
      <c r="A326" s="246" t="s">
        <v>7906</v>
      </c>
      <c r="B326" s="247" t="s">
        <v>7899</v>
      </c>
      <c r="C326" s="248">
        <v>0</v>
      </c>
      <c r="D326" s="248">
        <v>0</v>
      </c>
    </row>
    <row r="327" spans="1:4" ht="27.75" customHeight="1" x14ac:dyDescent="0.25">
      <c r="A327" s="246" t="s">
        <v>7907</v>
      </c>
      <c r="B327" s="247" t="s">
        <v>7899</v>
      </c>
      <c r="C327" s="248">
        <v>2.2728423097299999E-2</v>
      </c>
      <c r="D327" s="248">
        <v>0.51295307990700001</v>
      </c>
    </row>
    <row r="328" spans="1:4" ht="27.75" customHeight="1" x14ac:dyDescent="0.25">
      <c r="A328" s="246" t="s">
        <v>7908</v>
      </c>
      <c r="B328" s="247" t="s">
        <v>7899</v>
      </c>
      <c r="C328" s="248">
        <v>4.7255226340599997E-2</v>
      </c>
      <c r="D328" s="248">
        <v>0.13628456031299999</v>
      </c>
    </row>
    <row r="329" spans="1:4" ht="27.75" customHeight="1" x14ac:dyDescent="0.25">
      <c r="A329" s="246" t="s">
        <v>7909</v>
      </c>
      <c r="B329" s="247" t="s">
        <v>7899</v>
      </c>
      <c r="C329" s="248">
        <v>3.3904760617399998E-2</v>
      </c>
      <c r="D329" s="248">
        <v>0.12958706709699999</v>
      </c>
    </row>
    <row r="330" spans="1:4" ht="27.75" customHeight="1" x14ac:dyDescent="0.25">
      <c r="A330" s="246" t="s">
        <v>7910</v>
      </c>
      <c r="B330" s="247" t="s">
        <v>7899</v>
      </c>
      <c r="C330" s="248">
        <v>-7.6580118944800006E-3</v>
      </c>
      <c r="D330" s="248">
        <v>0.39781128061099996</v>
      </c>
    </row>
    <row r="331" spans="1:4" ht="27.75" customHeight="1" x14ac:dyDescent="0.25">
      <c r="A331" s="246" t="s">
        <v>7911</v>
      </c>
      <c r="B331" s="247" t="s">
        <v>7899</v>
      </c>
      <c r="C331" s="248">
        <v>6.8515096505799997E-2</v>
      </c>
      <c r="D331" s="248">
        <v>0.73057351225</v>
      </c>
    </row>
    <row r="332" spans="1:4" ht="27.75" customHeight="1" x14ac:dyDescent="0.25">
      <c r="A332" s="246" t="s">
        <v>7912</v>
      </c>
      <c r="B332" s="247" t="s">
        <v>7899</v>
      </c>
      <c r="C332" s="248">
        <v>2.1052276104299997E-2</v>
      </c>
      <c r="D332" s="248">
        <v>0.43188542501900001</v>
      </c>
    </row>
    <row r="333" spans="1:4" ht="27.75" customHeight="1" x14ac:dyDescent="0.25">
      <c r="A333" s="246" t="s">
        <v>7913</v>
      </c>
      <c r="B333" s="247" t="s">
        <v>7899</v>
      </c>
      <c r="C333" s="248">
        <v>2.88335945745E-3</v>
      </c>
      <c r="D333" s="248">
        <v>-0.49577217804200002</v>
      </c>
    </row>
    <row r="334" spans="1:4" ht="27.75" customHeight="1" x14ac:dyDescent="0.25">
      <c r="A334" s="246" t="s">
        <v>7914</v>
      </c>
      <c r="B334" s="247" t="s">
        <v>7915</v>
      </c>
      <c r="C334" s="248">
        <v>0.122616003561</v>
      </c>
      <c r="D334" s="248">
        <v>3.0797712354800003E-2</v>
      </c>
    </row>
    <row r="335" spans="1:4" ht="27.75" customHeight="1" x14ac:dyDescent="0.25">
      <c r="A335" s="246" t="s">
        <v>7916</v>
      </c>
      <c r="B335" s="247" t="s">
        <v>7915</v>
      </c>
      <c r="C335" s="248">
        <v>0</v>
      </c>
      <c r="D335" s="248">
        <v>0</v>
      </c>
    </row>
    <row r="336" spans="1:4" ht="27.75" customHeight="1" x14ac:dyDescent="0.25">
      <c r="A336" s="246" t="s">
        <v>7917</v>
      </c>
      <c r="B336" s="247" t="s">
        <v>7915</v>
      </c>
      <c r="C336" s="248">
        <v>7.2864060174499992E-2</v>
      </c>
      <c r="D336" s="248">
        <v>4.6389790692600005E-2</v>
      </c>
    </row>
    <row r="337" spans="1:4" ht="27.75" customHeight="1" x14ac:dyDescent="0.25">
      <c r="A337" s="246" t="s">
        <v>7918</v>
      </c>
      <c r="B337" s="247" t="s">
        <v>7915</v>
      </c>
      <c r="C337" s="248">
        <v>3.8597759832599998E-2</v>
      </c>
      <c r="D337" s="248">
        <v>2.0769698515999999E-2</v>
      </c>
    </row>
    <row r="338" spans="1:4" ht="27.75" customHeight="1" x14ac:dyDescent="0.25">
      <c r="A338" s="246" t="s">
        <v>7919</v>
      </c>
      <c r="B338" s="247" t="s">
        <v>7915</v>
      </c>
      <c r="C338" s="248">
        <v>0.55805845935099996</v>
      </c>
      <c r="D338" s="248">
        <v>3.71503556516</v>
      </c>
    </row>
    <row r="339" spans="1:4" ht="27.75" customHeight="1" x14ac:dyDescent="0.25">
      <c r="A339" s="246" t="s">
        <v>7920</v>
      </c>
      <c r="B339" s="247" t="s">
        <v>7915</v>
      </c>
      <c r="C339" s="248">
        <v>2.9305999744600002E-2</v>
      </c>
      <c r="D339" s="248">
        <v>3.86592422474E-2</v>
      </c>
    </row>
    <row r="340" spans="1:4" ht="27.75" customHeight="1" x14ac:dyDescent="0.25">
      <c r="A340" s="246" t="s">
        <v>7921</v>
      </c>
      <c r="B340" s="247" t="s">
        <v>7915</v>
      </c>
      <c r="C340" s="248">
        <v>1.1360759570600001E-2</v>
      </c>
      <c r="D340" s="248">
        <v>1.5828840443700001E-2</v>
      </c>
    </row>
    <row r="341" spans="1:4" ht="27.75" customHeight="1" x14ac:dyDescent="0.25">
      <c r="A341" s="246" t="s">
        <v>7922</v>
      </c>
      <c r="B341" s="247" t="s">
        <v>7915</v>
      </c>
      <c r="C341" s="248">
        <v>1.2542996758799999E-2</v>
      </c>
      <c r="D341" s="248">
        <v>1.2707495901500001E-2</v>
      </c>
    </row>
    <row r="342" spans="1:4" ht="27.75" customHeight="1" x14ac:dyDescent="0.25">
      <c r="A342" s="246" t="s">
        <v>7923</v>
      </c>
      <c r="B342" s="247" t="s">
        <v>7924</v>
      </c>
      <c r="C342" s="248">
        <v>0.51586151418199999</v>
      </c>
      <c r="D342" s="248">
        <v>6.7041502599099995E-2</v>
      </c>
    </row>
    <row r="343" spans="1:4" ht="27.75" customHeight="1" x14ac:dyDescent="0.25">
      <c r="A343" s="246" t="s">
        <v>7925</v>
      </c>
      <c r="B343" s="247" t="s">
        <v>7924</v>
      </c>
      <c r="C343" s="248">
        <v>0</v>
      </c>
      <c r="D343" s="248">
        <v>3.7446417792699997</v>
      </c>
    </row>
    <row r="344" spans="1:4" ht="27.75" customHeight="1" x14ac:dyDescent="0.25">
      <c r="A344" s="246" t="s">
        <v>7926</v>
      </c>
      <c r="B344" s="247" t="s">
        <v>7924</v>
      </c>
      <c r="C344" s="248">
        <v>0</v>
      </c>
      <c r="D344" s="248">
        <v>0</v>
      </c>
    </row>
    <row r="345" spans="1:4" ht="27.75" customHeight="1" x14ac:dyDescent="0.25">
      <c r="A345" s="246" t="s">
        <v>7927</v>
      </c>
      <c r="B345" s="247" t="s">
        <v>7924</v>
      </c>
      <c r="C345" s="248">
        <v>5.75484846651E-2</v>
      </c>
      <c r="D345" s="248">
        <v>1.8411924161</v>
      </c>
    </row>
    <row r="346" spans="1:4" ht="27.75" customHeight="1" x14ac:dyDescent="0.25">
      <c r="A346" s="246" t="s">
        <v>7928</v>
      </c>
      <c r="B346" s="247" t="s">
        <v>7924</v>
      </c>
      <c r="C346" s="248">
        <v>0.297900179313</v>
      </c>
      <c r="D346" s="248">
        <v>0.64126828595200003</v>
      </c>
    </row>
    <row r="347" spans="1:4" ht="27.75" customHeight="1" x14ac:dyDescent="0.25">
      <c r="A347" s="246" t="s">
        <v>7929</v>
      </c>
      <c r="B347" s="247" t="s">
        <v>7924</v>
      </c>
      <c r="C347" s="248">
        <v>0.297900179313</v>
      </c>
      <c r="D347" s="248">
        <v>0.64126828595200003</v>
      </c>
    </row>
    <row r="348" spans="1:4" ht="27.75" customHeight="1" x14ac:dyDescent="0.25">
      <c r="A348" s="246" t="s">
        <v>7930</v>
      </c>
      <c r="B348" s="247" t="s">
        <v>7924</v>
      </c>
      <c r="C348" s="248">
        <v>0.65415361561099994</v>
      </c>
      <c r="D348" s="248">
        <v>0.68445408400999996</v>
      </c>
    </row>
    <row r="349" spans="1:4" ht="27.75" customHeight="1" x14ac:dyDescent="0.25">
      <c r="A349" s="246" t="s">
        <v>7931</v>
      </c>
      <c r="B349" s="247" t="s">
        <v>7924</v>
      </c>
      <c r="C349" s="248">
        <v>6.7091581812999998E-2</v>
      </c>
      <c r="D349" s="248">
        <v>0.28186577947400004</v>
      </c>
    </row>
    <row r="350" spans="1:4" ht="27.75" customHeight="1" x14ac:dyDescent="0.25">
      <c r="A350" s="246" t="s">
        <v>7932</v>
      </c>
      <c r="B350" s="247" t="s">
        <v>7924</v>
      </c>
      <c r="C350" s="248">
        <v>0.147323855772</v>
      </c>
      <c r="D350" s="248">
        <v>2.16114938149</v>
      </c>
    </row>
    <row r="351" spans="1:4" ht="27.75" customHeight="1" x14ac:dyDescent="0.25">
      <c r="A351" s="246" t="s">
        <v>7933</v>
      </c>
      <c r="B351" s="247" t="s">
        <v>7924</v>
      </c>
      <c r="C351" s="248">
        <v>1.8098657144E-2</v>
      </c>
      <c r="D351" s="248">
        <v>0.61361407822800007</v>
      </c>
    </row>
    <row r="352" spans="1:4" ht="27.75" customHeight="1" x14ac:dyDescent="0.25">
      <c r="A352" s="246" t="s">
        <v>7934</v>
      </c>
      <c r="B352" s="247" t="s">
        <v>7924</v>
      </c>
      <c r="C352" s="248">
        <v>0.179802147144</v>
      </c>
      <c r="D352" s="248">
        <v>0.56092061271900007</v>
      </c>
    </row>
    <row r="353" spans="1:4" ht="27.75" customHeight="1" x14ac:dyDescent="0.25">
      <c r="A353" s="246" t="s">
        <v>7935</v>
      </c>
      <c r="B353" s="247" t="s">
        <v>7924</v>
      </c>
      <c r="C353" s="248">
        <v>0.51952919916200002</v>
      </c>
      <c r="D353" s="248">
        <v>3.5562668683400003</v>
      </c>
    </row>
    <row r="354" spans="1:4" ht="27.75" customHeight="1" x14ac:dyDescent="0.25">
      <c r="A354" s="246" t="s">
        <v>7936</v>
      </c>
      <c r="B354" s="247" t="s">
        <v>7924</v>
      </c>
      <c r="C354" s="248">
        <v>0.12465381599900001</v>
      </c>
      <c r="D354" s="248">
        <v>0.45086746657400001</v>
      </c>
    </row>
    <row r="355" spans="1:4" ht="27.75" customHeight="1" x14ac:dyDescent="0.25">
      <c r="A355" s="246" t="s">
        <v>7937</v>
      </c>
      <c r="B355" s="247" t="s">
        <v>7924</v>
      </c>
      <c r="C355" s="248">
        <v>0.45938069642500001</v>
      </c>
      <c r="D355" s="248">
        <v>0.6436880861030001</v>
      </c>
    </row>
    <row r="356" spans="1:4" ht="27.75" customHeight="1" x14ac:dyDescent="0.25">
      <c r="A356" s="246" t="s">
        <v>7938</v>
      </c>
      <c r="B356" s="247" t="s">
        <v>7924</v>
      </c>
      <c r="C356" s="248">
        <v>3.1387160552800004E-2</v>
      </c>
      <c r="D356" s="248">
        <v>0.232533626489</v>
      </c>
    </row>
    <row r="357" spans="1:4" ht="27.75" customHeight="1" x14ac:dyDescent="0.25">
      <c r="A357" s="246" t="s">
        <v>7939</v>
      </c>
      <c r="B357" s="247" t="s">
        <v>7924</v>
      </c>
      <c r="C357" s="248">
        <v>0.28123571489999999</v>
      </c>
      <c r="D357" s="248">
        <v>1.7605848796800001</v>
      </c>
    </row>
    <row r="358" spans="1:4" ht="27.75" customHeight="1" x14ac:dyDescent="0.25">
      <c r="A358" s="246" t="s">
        <v>7940</v>
      </c>
      <c r="B358" s="247" t="s">
        <v>7924</v>
      </c>
      <c r="C358" s="248">
        <v>0.304185054387</v>
      </c>
      <c r="D358" s="248">
        <v>3.4406815314000001</v>
      </c>
    </row>
    <row r="359" spans="1:4" ht="27.75" customHeight="1" x14ac:dyDescent="0.25">
      <c r="A359" s="246" t="s">
        <v>7941</v>
      </c>
      <c r="B359" s="247" t="s">
        <v>7924</v>
      </c>
      <c r="C359" s="248">
        <v>0.10433959699800001</v>
      </c>
      <c r="D359" s="248">
        <v>2.4169375201299999</v>
      </c>
    </row>
    <row r="360" spans="1:4" ht="27.75" customHeight="1" x14ac:dyDescent="0.25">
      <c r="A360" s="246" t="s">
        <v>7942</v>
      </c>
      <c r="B360" s="247" t="s">
        <v>7924</v>
      </c>
      <c r="C360" s="248">
        <v>0.78739822676999993</v>
      </c>
      <c r="D360" s="248">
        <v>0.70419884097800001</v>
      </c>
    </row>
    <row r="361" spans="1:4" ht="27.75" customHeight="1" x14ac:dyDescent="0.25">
      <c r="A361" s="246" t="s">
        <v>7943</v>
      </c>
      <c r="B361" s="247" t="s">
        <v>7924</v>
      </c>
      <c r="C361" s="248">
        <v>0.435387576853</v>
      </c>
      <c r="D361" s="248">
        <v>1.2920990087399999</v>
      </c>
    </row>
    <row r="362" spans="1:4" ht="27.75" customHeight="1" x14ac:dyDescent="0.25">
      <c r="A362" s="246" t="s">
        <v>7944</v>
      </c>
      <c r="B362" s="247" t="s">
        <v>7924</v>
      </c>
      <c r="C362" s="248">
        <v>0.675672289009</v>
      </c>
      <c r="D362" s="248">
        <v>1.72727906966</v>
      </c>
    </row>
    <row r="363" spans="1:4" ht="27.75" customHeight="1" x14ac:dyDescent="0.25">
      <c r="A363" s="246" t="s">
        <v>7945</v>
      </c>
      <c r="B363" s="247" t="s">
        <v>7924</v>
      </c>
      <c r="C363" s="248">
        <v>0.11729609908199999</v>
      </c>
      <c r="D363" s="248">
        <v>0.55957143837500001</v>
      </c>
    </row>
    <row r="364" spans="1:4" ht="27.75" customHeight="1" x14ac:dyDescent="0.25">
      <c r="A364" s="246" t="s">
        <v>7946</v>
      </c>
      <c r="B364" s="247" t="s">
        <v>7924</v>
      </c>
      <c r="C364" s="248">
        <v>8.6369388379699999E-2</v>
      </c>
      <c r="D364" s="248">
        <v>0.10741447653500001</v>
      </c>
    </row>
    <row r="365" spans="1:4" ht="27.75" customHeight="1" x14ac:dyDescent="0.25">
      <c r="A365" s="246" t="s">
        <v>7947</v>
      </c>
      <c r="B365" s="247" t="s">
        <v>7924</v>
      </c>
      <c r="C365" s="248">
        <v>0.24137529708700001</v>
      </c>
      <c r="D365" s="248">
        <v>0.59924175226099996</v>
      </c>
    </row>
    <row r="366" spans="1:4" ht="27.75" customHeight="1" x14ac:dyDescent="0.25">
      <c r="A366" s="246" t="s">
        <v>7948</v>
      </c>
      <c r="B366" s="247" t="s">
        <v>7924</v>
      </c>
      <c r="C366" s="248">
        <v>0.284611291381</v>
      </c>
      <c r="D366" s="248">
        <v>1.8690838058500001</v>
      </c>
    </row>
    <row r="367" spans="1:4" ht="27.75" customHeight="1" x14ac:dyDescent="0.25">
      <c r="A367" s="246" t="s">
        <v>7949</v>
      </c>
      <c r="B367" s="247" t="s">
        <v>7924</v>
      </c>
      <c r="C367" s="248">
        <v>0.20329361518399999</v>
      </c>
      <c r="D367" s="248">
        <v>3.1871785929500001</v>
      </c>
    </row>
    <row r="368" spans="1:4" ht="27.75" customHeight="1" x14ac:dyDescent="0.25">
      <c r="A368" s="246" t="s">
        <v>7950</v>
      </c>
      <c r="B368" s="247" t="s">
        <v>7924</v>
      </c>
      <c r="C368" s="248">
        <v>0.80330348878999991</v>
      </c>
      <c r="D368" s="248">
        <v>1.76588044929</v>
      </c>
    </row>
    <row r="369" spans="1:4" ht="27.75" customHeight="1" x14ac:dyDescent="0.25">
      <c r="A369" s="246" t="s">
        <v>7951</v>
      </c>
      <c r="B369" s="247" t="s">
        <v>7924</v>
      </c>
      <c r="C369" s="248">
        <v>1.71497948263</v>
      </c>
      <c r="D369" s="248">
        <v>1.15938906755</v>
      </c>
    </row>
    <row r="370" spans="1:4" ht="27.75" customHeight="1" x14ac:dyDescent="0.25">
      <c r="A370" s="246" t="s">
        <v>7952</v>
      </c>
      <c r="B370" s="247" t="s">
        <v>7924</v>
      </c>
      <c r="C370" s="248">
        <v>4.7932973196799997E-2</v>
      </c>
      <c r="D370" s="248">
        <v>5.4757311228000001</v>
      </c>
    </row>
    <row r="371" spans="1:4" ht="27.75" customHeight="1" x14ac:dyDescent="0.25">
      <c r="A371" s="246" t="s">
        <v>7953</v>
      </c>
      <c r="B371" s="247" t="s">
        <v>7924</v>
      </c>
      <c r="C371" s="248">
        <v>0.29554455589399997</v>
      </c>
      <c r="D371" s="248">
        <v>3.3242503837699999</v>
      </c>
    </row>
    <row r="372" spans="1:4" ht="27.75" customHeight="1" x14ac:dyDescent="0.25">
      <c r="A372" s="246" t="s">
        <v>7954</v>
      </c>
      <c r="B372" s="247" t="s">
        <v>7924</v>
      </c>
      <c r="C372" s="248">
        <v>0.43184655687200002</v>
      </c>
      <c r="D372" s="248">
        <v>1.1111945592800001</v>
      </c>
    </row>
    <row r="373" spans="1:4" ht="27.75" customHeight="1" x14ac:dyDescent="0.25">
      <c r="A373" s="246" t="s">
        <v>7955</v>
      </c>
      <c r="B373" s="247" t="s">
        <v>7924</v>
      </c>
      <c r="C373" s="248">
        <v>0.238289135299</v>
      </c>
      <c r="D373" s="248">
        <v>0.78658058309399992</v>
      </c>
    </row>
    <row r="374" spans="1:4" ht="27.75" customHeight="1" x14ac:dyDescent="0.25">
      <c r="A374" s="246" t="s">
        <v>7956</v>
      </c>
      <c r="B374" s="247" t="s">
        <v>7924</v>
      </c>
      <c r="C374" s="248">
        <v>6.3127324402900004E-2</v>
      </c>
      <c r="D374" s="248">
        <v>2.5736896223500002E-2</v>
      </c>
    </row>
    <row r="375" spans="1:4" ht="27.75" customHeight="1" x14ac:dyDescent="0.25">
      <c r="A375" s="246" t="s">
        <v>7957</v>
      </c>
      <c r="B375" s="247" t="s">
        <v>7924</v>
      </c>
      <c r="C375" s="248">
        <v>0.49769349120900003</v>
      </c>
      <c r="D375" s="248">
        <v>3.7945209953400001</v>
      </c>
    </row>
    <row r="376" spans="1:4" ht="27.75" customHeight="1" x14ac:dyDescent="0.25">
      <c r="A376" s="246" t="s">
        <v>7958</v>
      </c>
      <c r="B376" s="247" t="s">
        <v>7924</v>
      </c>
      <c r="C376" s="248">
        <v>4.0785355498799998</v>
      </c>
      <c r="D376" s="248">
        <v>2.5081678031000001</v>
      </c>
    </row>
    <row r="377" spans="1:4" ht="27.75" customHeight="1" x14ac:dyDescent="0.25">
      <c r="A377" s="246" t="s">
        <v>7959</v>
      </c>
      <c r="B377" s="247" t="s">
        <v>7924</v>
      </c>
      <c r="C377" s="248">
        <v>0.341561762165</v>
      </c>
      <c r="D377" s="248">
        <v>1.2416535900799999</v>
      </c>
    </row>
    <row r="378" spans="1:4" ht="27.75" customHeight="1" x14ac:dyDescent="0.25">
      <c r="A378" s="246" t="s">
        <v>7960</v>
      </c>
      <c r="B378" s="247" t="s">
        <v>7924</v>
      </c>
      <c r="C378" s="248">
        <v>2.6352971904000002</v>
      </c>
      <c r="D378" s="248">
        <v>2.0498929268400001</v>
      </c>
    </row>
    <row r="379" spans="1:4" ht="27.75" customHeight="1" x14ac:dyDescent="0.25">
      <c r="A379" s="246" t="s">
        <v>7961</v>
      </c>
      <c r="B379" s="247" t="s">
        <v>7924</v>
      </c>
      <c r="C379" s="248">
        <v>0.45503837840800004</v>
      </c>
      <c r="D379" s="248">
        <v>3.4705033141200001</v>
      </c>
    </row>
    <row r="380" spans="1:4" ht="27.75" customHeight="1" x14ac:dyDescent="0.25">
      <c r="A380" s="246" t="s">
        <v>7962</v>
      </c>
      <c r="B380" s="247" t="s">
        <v>7924</v>
      </c>
      <c r="C380" s="248">
        <v>0.64050627479</v>
      </c>
      <c r="D380" s="248">
        <v>1.7622368241099999</v>
      </c>
    </row>
    <row r="381" spans="1:4" ht="27.75" customHeight="1" x14ac:dyDescent="0.25">
      <c r="A381" s="246" t="s">
        <v>7963</v>
      </c>
      <c r="B381" s="247" t="s">
        <v>7924</v>
      </c>
      <c r="C381" s="248">
        <v>0</v>
      </c>
      <c r="D381" s="248">
        <v>0.60510102886599992</v>
      </c>
    </row>
    <row r="382" spans="1:4" ht="27.75" customHeight="1" x14ac:dyDescent="0.25">
      <c r="A382" s="246" t="s">
        <v>7964</v>
      </c>
      <c r="B382" s="247" t="s">
        <v>7924</v>
      </c>
      <c r="C382" s="248">
        <v>0.19392483004200001</v>
      </c>
      <c r="D382" s="248">
        <v>0.37833241404099999</v>
      </c>
    </row>
    <row r="383" spans="1:4" ht="27.75" customHeight="1" x14ac:dyDescent="0.25">
      <c r="A383" s="246" t="s">
        <v>7965</v>
      </c>
      <c r="B383" s="247" t="s">
        <v>7924</v>
      </c>
      <c r="C383" s="248">
        <v>7.0575507600399998E-3</v>
      </c>
      <c r="D383" s="248">
        <v>5.8338155270599996E-2</v>
      </c>
    </row>
    <row r="384" spans="1:4" ht="27.75" customHeight="1" x14ac:dyDescent="0.25">
      <c r="A384" s="246" t="s">
        <v>7966</v>
      </c>
      <c r="B384" s="247" t="s">
        <v>7924</v>
      </c>
      <c r="C384" s="248">
        <v>0.19107195565599999</v>
      </c>
      <c r="D384" s="248">
        <v>0.34249209753600002</v>
      </c>
    </row>
    <row r="385" spans="1:4" ht="27.75" customHeight="1" x14ac:dyDescent="0.25">
      <c r="A385" s="246" t="s">
        <v>7967</v>
      </c>
      <c r="B385" s="247" t="s">
        <v>7924</v>
      </c>
      <c r="C385" s="248">
        <v>1.0047199151499999</v>
      </c>
      <c r="D385" s="248">
        <v>2.5012250917099998</v>
      </c>
    </row>
    <row r="386" spans="1:4" ht="27.75" customHeight="1" x14ac:dyDescent="0.25">
      <c r="A386" s="246" t="s">
        <v>7968</v>
      </c>
      <c r="B386" s="247" t="s">
        <v>7924</v>
      </c>
      <c r="C386" s="248">
        <v>0.81039721864700009</v>
      </c>
      <c r="D386" s="248">
        <v>5.86271920135</v>
      </c>
    </row>
    <row r="387" spans="1:4" ht="27.75" customHeight="1" x14ac:dyDescent="0.25">
      <c r="A387" s="246" t="s">
        <v>7969</v>
      </c>
      <c r="B387" s="247" t="s">
        <v>7924</v>
      </c>
      <c r="C387" s="248">
        <v>0.135925114082</v>
      </c>
      <c r="D387" s="248">
        <v>3.2313891993799997</v>
      </c>
    </row>
    <row r="388" spans="1:4" ht="27.75" customHeight="1" x14ac:dyDescent="0.25">
      <c r="A388" s="246" t="s">
        <v>7970</v>
      </c>
      <c r="B388" s="247" t="s">
        <v>7924</v>
      </c>
      <c r="C388" s="248">
        <v>0.43186414000000001</v>
      </c>
      <c r="D388" s="248">
        <v>2.6122461592599997</v>
      </c>
    </row>
    <row r="389" spans="1:4" ht="27.75" customHeight="1" x14ac:dyDescent="0.25">
      <c r="A389" s="246" t="s">
        <v>7971</v>
      </c>
      <c r="B389" s="247" t="s">
        <v>7924</v>
      </c>
      <c r="C389" s="248">
        <v>0.13932217908000002</v>
      </c>
      <c r="D389" s="248">
        <v>1.83143260155</v>
      </c>
    </row>
    <row r="390" spans="1:4" ht="27.75" customHeight="1" x14ac:dyDescent="0.25">
      <c r="A390" s="246" t="s">
        <v>7972</v>
      </c>
      <c r="B390" s="247" t="s">
        <v>7924</v>
      </c>
      <c r="C390" s="248">
        <v>3.6783513378599995E-2</v>
      </c>
      <c r="D390" s="248">
        <v>0.36351433067400002</v>
      </c>
    </row>
    <row r="391" spans="1:4" ht="27.75" customHeight="1" x14ac:dyDescent="0.25">
      <c r="A391" s="246" t="s">
        <v>7973</v>
      </c>
      <c r="B391" s="247" t="s">
        <v>7924</v>
      </c>
      <c r="C391" s="248">
        <v>0.35325518084200003</v>
      </c>
      <c r="D391" s="248">
        <v>3.34047907844</v>
      </c>
    </row>
    <row r="392" spans="1:4" ht="27.75" customHeight="1" x14ac:dyDescent="0.25">
      <c r="A392" s="246" t="s">
        <v>7974</v>
      </c>
      <c r="B392" s="247" t="s">
        <v>7924</v>
      </c>
      <c r="C392" s="248">
        <v>3.8103308121899999E-2</v>
      </c>
      <c r="D392" s="248">
        <v>2.4566866639800002</v>
      </c>
    </row>
    <row r="393" spans="1:4" ht="27.75" customHeight="1" x14ac:dyDescent="0.25">
      <c r="A393" s="246" t="s">
        <v>7975</v>
      </c>
      <c r="B393" s="247" t="s">
        <v>7924</v>
      </c>
      <c r="C393" s="248">
        <v>0.77358583553400007</v>
      </c>
      <c r="D393" s="248">
        <v>0.75640673454200003</v>
      </c>
    </row>
    <row r="394" spans="1:4" ht="27.75" customHeight="1" x14ac:dyDescent="0.25">
      <c r="A394" s="246" t="s">
        <v>7976</v>
      </c>
      <c r="B394" s="247" t="s">
        <v>7977</v>
      </c>
      <c r="C394" s="248">
        <v>5.0605137718500006E-3</v>
      </c>
      <c r="D394" s="248">
        <v>0</v>
      </c>
    </row>
    <row r="395" spans="1:4" ht="27.75" customHeight="1" x14ac:dyDescent="0.25">
      <c r="A395" s="246" t="s">
        <v>7978</v>
      </c>
      <c r="B395" s="247" t="s">
        <v>7977</v>
      </c>
      <c r="C395" s="248">
        <v>1.15339859132E-2</v>
      </c>
      <c r="D395" s="248">
        <v>0</v>
      </c>
    </row>
    <row r="396" spans="1:4" ht="27.75" customHeight="1" x14ac:dyDescent="0.25">
      <c r="A396" s="246" t="s">
        <v>7979</v>
      </c>
      <c r="B396" s="247" t="s">
        <v>7977</v>
      </c>
      <c r="C396" s="248">
        <v>0</v>
      </c>
      <c r="D396" s="248">
        <v>0</v>
      </c>
    </row>
    <row r="397" spans="1:4" ht="27.75" customHeight="1" x14ac:dyDescent="0.25">
      <c r="A397" s="246" t="s">
        <v>7980</v>
      </c>
      <c r="B397" s="247" t="s">
        <v>7977</v>
      </c>
      <c r="C397" s="248">
        <v>-5.6569831309299999E-4</v>
      </c>
      <c r="D397" s="248">
        <v>2.03857003843E-3</v>
      </c>
    </row>
    <row r="398" spans="1:4" ht="27.75" customHeight="1" x14ac:dyDescent="0.25">
      <c r="A398" s="246" t="s">
        <v>7981</v>
      </c>
      <c r="B398" s="247" t="s">
        <v>7977</v>
      </c>
      <c r="C398" s="248">
        <v>8.1343460730499994E-4</v>
      </c>
      <c r="D398" s="248">
        <v>0</v>
      </c>
    </row>
    <row r="399" spans="1:4" ht="27.75" customHeight="1" x14ac:dyDescent="0.25">
      <c r="A399" s="246" t="s">
        <v>7982</v>
      </c>
      <c r="B399" s="247" t="s">
        <v>7977</v>
      </c>
      <c r="C399" s="248">
        <v>-1.6775243739200001E-3</v>
      </c>
      <c r="D399" s="248">
        <v>0</v>
      </c>
    </row>
    <row r="400" spans="1:4" ht="27.75" customHeight="1" x14ac:dyDescent="0.25">
      <c r="A400" s="246" t="s">
        <v>7983</v>
      </c>
      <c r="B400" s="247" t="s">
        <v>7977</v>
      </c>
      <c r="C400" s="248">
        <v>0.27292740846100005</v>
      </c>
      <c r="D400" s="248">
        <v>1.2184092922199999E-2</v>
      </c>
    </row>
    <row r="401" spans="1:4" ht="27.75" customHeight="1" x14ac:dyDescent="0.25">
      <c r="A401" s="246" t="s">
        <v>7984</v>
      </c>
      <c r="B401" s="247" t="s">
        <v>7977</v>
      </c>
      <c r="C401" s="248">
        <v>0.21820195918799998</v>
      </c>
      <c r="D401" s="248">
        <v>5.9681915088300001E-3</v>
      </c>
    </row>
    <row r="402" spans="1:4" ht="27.75" customHeight="1" x14ac:dyDescent="0.25">
      <c r="A402" s="246" t="s">
        <v>7985</v>
      </c>
      <c r="B402" s="247" t="s">
        <v>7977</v>
      </c>
      <c r="C402" s="248">
        <v>5.1287513006399998E-2</v>
      </c>
      <c r="D402" s="248">
        <v>5.5041825071500006E-3</v>
      </c>
    </row>
    <row r="403" spans="1:4" ht="27.75" customHeight="1" x14ac:dyDescent="0.25">
      <c r="A403" s="246" t="s">
        <v>7986</v>
      </c>
      <c r="B403" s="247" t="s">
        <v>7977</v>
      </c>
      <c r="C403" s="248">
        <v>0.51877124168199995</v>
      </c>
      <c r="D403" s="248">
        <v>5.2145861209800005E-2</v>
      </c>
    </row>
    <row r="404" spans="1:4" ht="27.75" customHeight="1" x14ac:dyDescent="0.25">
      <c r="A404" s="246" t="s">
        <v>7987</v>
      </c>
      <c r="B404" s="247" t="s">
        <v>7977</v>
      </c>
      <c r="C404" s="248">
        <v>0.162787755038</v>
      </c>
      <c r="D404" s="248">
        <v>1.6428122956400001E-2</v>
      </c>
    </row>
    <row r="405" spans="1:4" ht="27.75" customHeight="1" x14ac:dyDescent="0.25">
      <c r="A405" s="246" t="s">
        <v>7988</v>
      </c>
      <c r="B405" s="247" t="s">
        <v>7977</v>
      </c>
      <c r="C405" s="248">
        <v>0.57255700320699998</v>
      </c>
      <c r="D405" s="248">
        <v>1.1864130297100001E-2</v>
      </c>
    </row>
    <row r="406" spans="1:4" ht="27.75" customHeight="1" x14ac:dyDescent="0.25">
      <c r="A406" s="246" t="s">
        <v>7989</v>
      </c>
      <c r="B406" s="247" t="s">
        <v>7977</v>
      </c>
      <c r="C406" s="248">
        <v>0.90883707325499996</v>
      </c>
      <c r="D406" s="248">
        <v>0.472679490215</v>
      </c>
    </row>
    <row r="407" spans="1:4" ht="27.75" customHeight="1" x14ac:dyDescent="0.25">
      <c r="A407" s="246" t="s">
        <v>7990</v>
      </c>
      <c r="B407" s="247" t="s">
        <v>7977</v>
      </c>
      <c r="C407" s="248">
        <v>9.8094402862599996E-5</v>
      </c>
      <c r="D407" s="248">
        <v>0.70252373959399994</v>
      </c>
    </row>
    <row r="408" spans="1:4" ht="27.75" customHeight="1" x14ac:dyDescent="0.25">
      <c r="A408" s="246" t="s">
        <v>7991</v>
      </c>
      <c r="B408" s="247" t="s">
        <v>7977</v>
      </c>
      <c r="C408" s="248">
        <v>0.28907152763599997</v>
      </c>
      <c r="D408" s="248">
        <v>7.6999025884399996E-4</v>
      </c>
    </row>
    <row r="409" spans="1:4" ht="27.75" customHeight="1" x14ac:dyDescent="0.25">
      <c r="A409" s="246" t="s">
        <v>7992</v>
      </c>
      <c r="B409" s="247" t="s">
        <v>7977</v>
      </c>
      <c r="C409" s="248">
        <v>0.15750807601400002</v>
      </c>
      <c r="D409" s="248">
        <v>0.40328543333</v>
      </c>
    </row>
    <row r="410" spans="1:4" ht="27.75" customHeight="1" x14ac:dyDescent="0.25">
      <c r="A410" s="246" t="s">
        <v>7993</v>
      </c>
      <c r="B410" s="247" t="s">
        <v>7977</v>
      </c>
      <c r="C410" s="248">
        <v>3.1842980958399998E-2</v>
      </c>
      <c r="D410" s="248">
        <v>2.52254206594E-3</v>
      </c>
    </row>
    <row r="411" spans="1:4" ht="27.75" customHeight="1" x14ac:dyDescent="0.25">
      <c r="A411" s="246" t="s">
        <v>7994</v>
      </c>
      <c r="B411" s="247" t="s">
        <v>7995</v>
      </c>
      <c r="C411" s="248">
        <v>-0.59907115422400004</v>
      </c>
      <c r="D411" s="248">
        <v>1.3861392839600001E-2</v>
      </c>
    </row>
    <row r="412" spans="1:4" ht="27.75" customHeight="1" x14ac:dyDescent="0.25">
      <c r="A412" s="246" t="s">
        <v>7996</v>
      </c>
      <c r="B412" s="247" t="s">
        <v>7995</v>
      </c>
      <c r="C412" s="248">
        <v>-0.59907115422400004</v>
      </c>
      <c r="D412" s="248">
        <v>1.3861392839600001E-2</v>
      </c>
    </row>
    <row r="413" spans="1:4" ht="27.75" customHeight="1" x14ac:dyDescent="0.25">
      <c r="A413" s="246" t="s">
        <v>7997</v>
      </c>
      <c r="B413" s="247" t="s">
        <v>7995</v>
      </c>
      <c r="C413" s="248">
        <v>0.81372241774099996</v>
      </c>
      <c r="D413" s="248">
        <v>1.81727085041E-3</v>
      </c>
    </row>
    <row r="414" spans="1:4" ht="27.75" customHeight="1" x14ac:dyDescent="0.25">
      <c r="A414" s="246" t="s">
        <v>7998</v>
      </c>
      <c r="B414" s="247" t="s">
        <v>7995</v>
      </c>
      <c r="C414" s="248">
        <v>1.54340992014</v>
      </c>
      <c r="D414" s="248">
        <v>3.6413925465499999E-3</v>
      </c>
    </row>
    <row r="415" spans="1:4" ht="27.75" customHeight="1" x14ac:dyDescent="0.25">
      <c r="A415" s="246" t="s">
        <v>7999</v>
      </c>
      <c r="B415" s="247" t="s">
        <v>7995</v>
      </c>
      <c r="C415" s="248">
        <v>6.29900726881E-3</v>
      </c>
      <c r="D415" s="248">
        <v>9.5880960409599994E-2</v>
      </c>
    </row>
    <row r="416" spans="1:4" ht="27.75" customHeight="1" x14ac:dyDescent="0.25">
      <c r="A416" s="246" t="s">
        <v>8000</v>
      </c>
      <c r="B416" s="247" t="s">
        <v>7995</v>
      </c>
      <c r="C416" s="248">
        <v>-0.59905336593400005</v>
      </c>
      <c r="D416" s="248">
        <v>1.3860979785299999E-2</v>
      </c>
    </row>
    <row r="417" spans="1:4" ht="27.75" customHeight="1" x14ac:dyDescent="0.25">
      <c r="A417" s="246" t="s">
        <v>8001</v>
      </c>
      <c r="B417" s="247" t="s">
        <v>7995</v>
      </c>
      <c r="C417" s="248">
        <v>0.36581389250199997</v>
      </c>
      <c r="D417" s="248">
        <v>0.131681445338</v>
      </c>
    </row>
    <row r="418" spans="1:4" ht="27.75" customHeight="1" x14ac:dyDescent="0.25">
      <c r="A418" s="246" t="s">
        <v>8002</v>
      </c>
      <c r="B418" s="247" t="s">
        <v>7995</v>
      </c>
      <c r="C418" s="248">
        <v>2.2004489237800001E-2</v>
      </c>
      <c r="D418" s="248">
        <v>0.34905267109999999</v>
      </c>
    </row>
    <row r="419" spans="1:4" ht="27.75" customHeight="1" x14ac:dyDescent="0.25">
      <c r="A419" s="246" t="s">
        <v>8003</v>
      </c>
      <c r="B419" s="247" t="s">
        <v>7995</v>
      </c>
      <c r="C419" s="248">
        <v>1.4484060266100001</v>
      </c>
      <c r="D419" s="248">
        <v>3.4031258358899999E-3</v>
      </c>
    </row>
    <row r="420" spans="1:4" ht="27.75" customHeight="1" x14ac:dyDescent="0.25">
      <c r="A420" s="246" t="s">
        <v>8004</v>
      </c>
      <c r="B420" s="247" t="s">
        <v>7995</v>
      </c>
      <c r="C420" s="248">
        <v>-3.7503886168800002E-2</v>
      </c>
      <c r="D420" s="248">
        <v>0</v>
      </c>
    </row>
    <row r="421" spans="1:4" ht="27.75" customHeight="1" x14ac:dyDescent="0.25">
      <c r="A421" s="246" t="s">
        <v>8005</v>
      </c>
      <c r="B421" s="247" t="s">
        <v>7995</v>
      </c>
      <c r="C421" s="248">
        <v>0</v>
      </c>
      <c r="D421" s="248">
        <v>-1.28372739673E-2</v>
      </c>
    </row>
    <row r="422" spans="1:4" ht="27.75" customHeight="1" x14ac:dyDescent="0.25">
      <c r="A422" s="246" t="s">
        <v>8006</v>
      </c>
      <c r="B422" s="247" t="s">
        <v>7995</v>
      </c>
      <c r="C422" s="248">
        <v>0</v>
      </c>
      <c r="D422" s="248">
        <v>0</v>
      </c>
    </row>
    <row r="423" spans="1:4" ht="27.75" customHeight="1" x14ac:dyDescent="0.25">
      <c r="A423" s="246" t="s">
        <v>8007</v>
      </c>
      <c r="B423" s="247" t="s">
        <v>7995</v>
      </c>
      <c r="C423" s="248">
        <v>1.7933110011699997E-2</v>
      </c>
      <c r="D423" s="248">
        <v>0</v>
      </c>
    </row>
    <row r="424" spans="1:4" ht="27.75" customHeight="1" x14ac:dyDescent="0.25">
      <c r="A424" s="246" t="s">
        <v>8008</v>
      </c>
      <c r="B424" s="247" t="s">
        <v>7995</v>
      </c>
      <c r="C424" s="248">
        <v>1.50482922815</v>
      </c>
      <c r="D424" s="248">
        <v>-3.6302636349299999E-4</v>
      </c>
    </row>
    <row r="425" spans="1:4" ht="27.75" customHeight="1" x14ac:dyDescent="0.25">
      <c r="A425" s="246" t="s">
        <v>8009</v>
      </c>
      <c r="B425" s="247" t="s">
        <v>7995</v>
      </c>
      <c r="C425" s="248">
        <v>-0.54180063429500003</v>
      </c>
      <c r="D425" s="248">
        <v>1.3855601351500001E-2</v>
      </c>
    </row>
    <row r="426" spans="1:4" ht="27.75" customHeight="1" x14ac:dyDescent="0.25">
      <c r="A426" s="246" t="s">
        <v>8010</v>
      </c>
      <c r="B426" s="247" t="s">
        <v>7995</v>
      </c>
      <c r="C426" s="248">
        <v>4.0886908523199997E-2</v>
      </c>
      <c r="D426" s="248">
        <v>0.63559413914499996</v>
      </c>
    </row>
    <row r="427" spans="1:4" ht="27.75" customHeight="1" x14ac:dyDescent="0.25">
      <c r="A427" s="246" t="s">
        <v>8011</v>
      </c>
      <c r="B427" s="247" t="s">
        <v>7995</v>
      </c>
      <c r="C427" s="248">
        <v>2.5920900583099999E-2</v>
      </c>
      <c r="D427" s="248">
        <v>0.51872212956999997</v>
      </c>
    </row>
    <row r="428" spans="1:4" ht="27.75" customHeight="1" x14ac:dyDescent="0.25">
      <c r="A428" s="246" t="s">
        <v>8012</v>
      </c>
      <c r="B428" s="247" t="s">
        <v>7995</v>
      </c>
      <c r="C428" s="248">
        <v>0.39628813064700003</v>
      </c>
      <c r="D428" s="248">
        <v>0.16450607316099999</v>
      </c>
    </row>
    <row r="429" spans="1:4" ht="27.75" customHeight="1" x14ac:dyDescent="0.25">
      <c r="A429" s="246" t="s">
        <v>8013</v>
      </c>
      <c r="B429" s="247" t="s">
        <v>7995</v>
      </c>
      <c r="C429" s="248">
        <v>0.18472529496699999</v>
      </c>
      <c r="D429" s="248">
        <v>0.382534679903</v>
      </c>
    </row>
    <row r="430" spans="1:4" ht="27.75" customHeight="1" x14ac:dyDescent="0.25">
      <c r="A430" s="246" t="s">
        <v>8014</v>
      </c>
      <c r="B430" s="247" t="s">
        <v>7995</v>
      </c>
      <c r="C430" s="248">
        <v>7.5142569204400003E-2</v>
      </c>
      <c r="D430" s="248">
        <v>2.7943066187799999</v>
      </c>
    </row>
    <row r="431" spans="1:4" ht="27.75" customHeight="1" x14ac:dyDescent="0.25">
      <c r="A431" s="246" t="s">
        <v>8015</v>
      </c>
      <c r="B431" s="247" t="s">
        <v>7995</v>
      </c>
      <c r="C431" s="248">
        <v>0.56521952933800002</v>
      </c>
      <c r="D431" s="248">
        <v>1.0975151053699999</v>
      </c>
    </row>
    <row r="432" spans="1:4" ht="27.75" customHeight="1" x14ac:dyDescent="0.25">
      <c r="A432" s="246" t="s">
        <v>8016</v>
      </c>
      <c r="B432" s="247" t="s">
        <v>7995</v>
      </c>
      <c r="C432" s="248">
        <v>4.30864152865E-2</v>
      </c>
      <c r="D432" s="248">
        <v>0.77432802876200002</v>
      </c>
    </row>
    <row r="433" spans="1:4" ht="27.75" customHeight="1" x14ac:dyDescent="0.25">
      <c r="A433" s="246" t="s">
        <v>8017</v>
      </c>
      <c r="B433" s="247" t="s">
        <v>7995</v>
      </c>
      <c r="C433" s="248">
        <v>0.115807242054</v>
      </c>
      <c r="D433" s="248">
        <v>0.409952892593</v>
      </c>
    </row>
    <row r="434" spans="1:4" ht="27.75" customHeight="1" x14ac:dyDescent="0.25">
      <c r="A434" s="246" t="s">
        <v>8018</v>
      </c>
      <c r="B434" s="247" t="s">
        <v>7995</v>
      </c>
      <c r="C434" s="248">
        <v>3.2139856174499999E-2</v>
      </c>
      <c r="D434" s="248">
        <v>0.39754178638600002</v>
      </c>
    </row>
    <row r="435" spans="1:4" ht="27.75" customHeight="1" x14ac:dyDescent="0.25">
      <c r="A435" s="246" t="s">
        <v>8019</v>
      </c>
      <c r="B435" s="247" t="s">
        <v>7995</v>
      </c>
      <c r="C435" s="248">
        <v>0.91654552286399993</v>
      </c>
      <c r="D435" s="248">
        <v>-0.16198352132499999</v>
      </c>
    </row>
    <row r="436" spans="1:4" ht="27.75" customHeight="1" x14ac:dyDescent="0.25">
      <c r="A436" s="246" t="s">
        <v>8020</v>
      </c>
      <c r="B436" s="247" t="s">
        <v>7995</v>
      </c>
      <c r="C436" s="248">
        <v>6.760058928700001E-2</v>
      </c>
      <c r="D436" s="248">
        <v>0.64383182997900001</v>
      </c>
    </row>
    <row r="437" spans="1:4" ht="27.75" customHeight="1" x14ac:dyDescent="0.25">
      <c r="A437" s="246" t="s">
        <v>8021</v>
      </c>
      <c r="B437" s="247" t="s">
        <v>7995</v>
      </c>
      <c r="C437" s="248">
        <v>0.19966530440800001</v>
      </c>
      <c r="D437" s="248">
        <v>0.39467718067800001</v>
      </c>
    </row>
    <row r="438" spans="1:4" ht="27.75" customHeight="1" x14ac:dyDescent="0.25">
      <c r="A438" s="246" t="s">
        <v>8022</v>
      </c>
      <c r="B438" s="247" t="s">
        <v>7995</v>
      </c>
      <c r="C438" s="248">
        <v>0</v>
      </c>
      <c r="D438" s="248">
        <v>0.37311007501600002</v>
      </c>
    </row>
    <row r="439" spans="1:4" ht="27.75" customHeight="1" x14ac:dyDescent="0.25">
      <c r="A439" s="246" t="s">
        <v>8023</v>
      </c>
      <c r="B439" s="247" t="s">
        <v>7995</v>
      </c>
      <c r="C439" s="248">
        <v>3.5003242381599997</v>
      </c>
      <c r="D439" s="248">
        <v>0.67349836229399995</v>
      </c>
    </row>
    <row r="440" spans="1:4" ht="27.75" customHeight="1" x14ac:dyDescent="0.25">
      <c r="A440" s="246" t="s">
        <v>8024</v>
      </c>
      <c r="B440" s="247" t="s">
        <v>7995</v>
      </c>
      <c r="C440" s="248">
        <v>6.22236284621E-2</v>
      </c>
      <c r="D440" s="248">
        <v>0.349991264862</v>
      </c>
    </row>
    <row r="441" spans="1:4" ht="27.75" customHeight="1" x14ac:dyDescent="0.25">
      <c r="A441" s="246" t="s">
        <v>8025</v>
      </c>
      <c r="B441" s="247" t="s">
        <v>7995</v>
      </c>
      <c r="C441" s="248">
        <v>3.2779491299199999E-4</v>
      </c>
      <c r="D441" s="248">
        <v>0.21500183097300002</v>
      </c>
    </row>
    <row r="442" spans="1:4" ht="27.75" customHeight="1" x14ac:dyDescent="0.25">
      <c r="A442" s="246" t="s">
        <v>8026</v>
      </c>
      <c r="B442" s="247" t="s">
        <v>7995</v>
      </c>
      <c r="C442" s="248">
        <v>0.26201433835499999</v>
      </c>
      <c r="D442" s="248">
        <v>0.394795860103</v>
      </c>
    </row>
    <row r="443" spans="1:4" ht="27.75" customHeight="1" x14ac:dyDescent="0.25">
      <c r="A443" s="246" t="s">
        <v>8027</v>
      </c>
      <c r="B443" s="247" t="s">
        <v>7995</v>
      </c>
      <c r="C443" s="248">
        <v>0.13210359956500001</v>
      </c>
      <c r="D443" s="248">
        <v>0.60145595575899991</v>
      </c>
    </row>
    <row r="444" spans="1:4" ht="27.75" customHeight="1" x14ac:dyDescent="0.25">
      <c r="A444" s="246" t="s">
        <v>8028</v>
      </c>
      <c r="B444" s="247" t="s">
        <v>7995</v>
      </c>
      <c r="C444" s="248">
        <v>1.36785442745E-2</v>
      </c>
      <c r="D444" s="248">
        <v>9.8273974528999997E-2</v>
      </c>
    </row>
    <row r="445" spans="1:4" ht="27.75" customHeight="1" x14ac:dyDescent="0.25">
      <c r="A445" s="246" t="s">
        <v>8029</v>
      </c>
      <c r="B445" s="247" t="s">
        <v>7995</v>
      </c>
      <c r="C445" s="248">
        <v>0</v>
      </c>
      <c r="D445" s="248">
        <v>0.10418333413899999</v>
      </c>
    </row>
    <row r="446" spans="1:4" ht="27.75" customHeight="1" x14ac:dyDescent="0.25">
      <c r="A446" s="246" t="s">
        <v>8030</v>
      </c>
      <c r="B446" s="247" t="s">
        <v>7995</v>
      </c>
      <c r="C446" s="248">
        <v>0.30651945757400001</v>
      </c>
      <c r="D446" s="248">
        <v>0.184257664234</v>
      </c>
    </row>
    <row r="447" spans="1:4" ht="27.75" customHeight="1" x14ac:dyDescent="0.25">
      <c r="A447" s="246" t="s">
        <v>8031</v>
      </c>
      <c r="B447" s="247" t="s">
        <v>7995</v>
      </c>
      <c r="C447" s="248">
        <v>0.135467183405</v>
      </c>
      <c r="D447" s="248">
        <v>0.57063009413800003</v>
      </c>
    </row>
    <row r="448" spans="1:4" ht="27.75" customHeight="1" x14ac:dyDescent="0.25">
      <c r="A448" s="246" t="s">
        <v>8032</v>
      </c>
      <c r="B448" s="247" t="s">
        <v>7995</v>
      </c>
      <c r="C448" s="248">
        <v>1.7839085642800002E-2</v>
      </c>
      <c r="D448" s="248">
        <v>0.28116882612299998</v>
      </c>
    </row>
    <row r="449" spans="1:4" ht="27.75" customHeight="1" x14ac:dyDescent="0.25">
      <c r="A449" s="246" t="s">
        <v>8033</v>
      </c>
      <c r="B449" s="247" t="s">
        <v>7995</v>
      </c>
      <c r="C449" s="248">
        <v>1.78390201522E-2</v>
      </c>
      <c r="D449" s="248">
        <v>0.281167781442</v>
      </c>
    </row>
    <row r="450" spans="1:4" ht="27.75" customHeight="1" x14ac:dyDescent="0.25">
      <c r="A450" s="246" t="s">
        <v>8034</v>
      </c>
      <c r="B450" s="247" t="s">
        <v>7995</v>
      </c>
      <c r="C450" s="248">
        <v>2.01294289876E-2</v>
      </c>
      <c r="D450" s="248">
        <v>0.50706722162100004</v>
      </c>
    </row>
    <row r="451" spans="1:4" ht="27.75" customHeight="1" x14ac:dyDescent="0.25">
      <c r="A451" s="246" t="s">
        <v>8035</v>
      </c>
      <c r="B451" s="247" t="s">
        <v>7995</v>
      </c>
      <c r="C451" s="248">
        <v>2.2072418255999999E-2</v>
      </c>
      <c r="D451" s="248">
        <v>0.14707739169</v>
      </c>
    </row>
    <row r="452" spans="1:4" ht="27.75" customHeight="1" x14ac:dyDescent="0.25">
      <c r="A452" s="246" t="s">
        <v>8036</v>
      </c>
      <c r="B452" s="247" t="s">
        <v>7995</v>
      </c>
      <c r="C452" s="248">
        <v>3.80214167678E-2</v>
      </c>
      <c r="D452" s="248">
        <v>0.53064847571899998</v>
      </c>
    </row>
    <row r="453" spans="1:4" ht="27.75" customHeight="1" x14ac:dyDescent="0.25">
      <c r="A453" s="246" t="s">
        <v>8037</v>
      </c>
      <c r="B453" s="247" t="s">
        <v>7995</v>
      </c>
      <c r="C453" s="248">
        <v>6.1337723665899997E-3</v>
      </c>
      <c r="D453" s="248">
        <v>0.53483296943400005</v>
      </c>
    </row>
    <row r="454" spans="1:4" ht="27.75" customHeight="1" x14ac:dyDescent="0.25">
      <c r="A454" s="246" t="s">
        <v>8038</v>
      </c>
      <c r="B454" s="247" t="s">
        <v>7995</v>
      </c>
      <c r="C454" s="248">
        <v>0.14018389425300001</v>
      </c>
      <c r="D454" s="248">
        <v>0.74589776228600002</v>
      </c>
    </row>
    <row r="455" spans="1:4" ht="27.75" customHeight="1" x14ac:dyDescent="0.25">
      <c r="A455" s="246" t="s">
        <v>8039</v>
      </c>
      <c r="B455" s="247" t="s">
        <v>7995</v>
      </c>
      <c r="C455" s="248">
        <v>4.2052629756200001E-3</v>
      </c>
      <c r="D455" s="248">
        <v>0.48005888263999996</v>
      </c>
    </row>
    <row r="456" spans="1:4" ht="27.75" customHeight="1" x14ac:dyDescent="0.25">
      <c r="A456" s="246" t="s">
        <v>8040</v>
      </c>
      <c r="B456" s="247" t="s">
        <v>7995</v>
      </c>
      <c r="C456" s="248">
        <v>0.35296315846499998</v>
      </c>
      <c r="D456" s="248">
        <v>0.12348333067900001</v>
      </c>
    </row>
    <row r="457" spans="1:4" ht="27.75" customHeight="1" x14ac:dyDescent="0.25">
      <c r="A457" s="246" t="s">
        <v>8041</v>
      </c>
      <c r="B457" s="247" t="s">
        <v>7995</v>
      </c>
      <c r="C457" s="248">
        <v>0.13705459808000001</v>
      </c>
      <c r="D457" s="248">
        <v>0.50826658868899999</v>
      </c>
    </row>
    <row r="458" spans="1:4" ht="27.75" customHeight="1" x14ac:dyDescent="0.25">
      <c r="A458" s="246" t="s">
        <v>8042</v>
      </c>
      <c r="B458" s="247" t="s">
        <v>7995</v>
      </c>
      <c r="C458" s="248">
        <v>0.29091547822899999</v>
      </c>
      <c r="D458" s="248">
        <v>0.79176184719800002</v>
      </c>
    </row>
    <row r="459" spans="1:4" ht="27.75" customHeight="1" x14ac:dyDescent="0.25">
      <c r="A459" s="246" t="s">
        <v>8043</v>
      </c>
      <c r="B459" s="247" t="s">
        <v>7995</v>
      </c>
      <c r="C459" s="248">
        <v>0.17685965505600001</v>
      </c>
      <c r="D459" s="248">
        <v>-0.11254019601199999</v>
      </c>
    </row>
    <row r="460" spans="1:4" ht="27.75" customHeight="1" x14ac:dyDescent="0.25">
      <c r="A460" s="246" t="s">
        <v>8044</v>
      </c>
      <c r="B460" s="247" t="s">
        <v>7995</v>
      </c>
      <c r="C460" s="248">
        <v>0.23790749331300001</v>
      </c>
      <c r="D460" s="248">
        <v>0.62724934424000001</v>
      </c>
    </row>
    <row r="461" spans="1:4" ht="27.75" customHeight="1" x14ac:dyDescent="0.25">
      <c r="A461" s="246" t="s">
        <v>8045</v>
      </c>
      <c r="B461" s="247" t="s">
        <v>7995</v>
      </c>
      <c r="C461" s="248">
        <v>1.57112800383</v>
      </c>
      <c r="D461" s="248">
        <v>0.15903544479699999</v>
      </c>
    </row>
    <row r="462" spans="1:4" ht="27.75" customHeight="1" x14ac:dyDescent="0.25">
      <c r="A462" s="246" t="s">
        <v>8046</v>
      </c>
      <c r="B462" s="247" t="s">
        <v>7995</v>
      </c>
      <c r="C462" s="248">
        <v>-0.5857484952680001</v>
      </c>
      <c r="D462" s="248">
        <v>-4.1976465633200002E-3</v>
      </c>
    </row>
    <row r="463" spans="1:4" ht="27.75" customHeight="1" x14ac:dyDescent="0.25">
      <c r="A463" s="246" t="s">
        <v>8047</v>
      </c>
      <c r="B463" s="247" t="s">
        <v>7995</v>
      </c>
      <c r="C463" s="248">
        <v>5.2136328213899998E-2</v>
      </c>
      <c r="D463" s="248">
        <v>1.01182362897</v>
      </c>
    </row>
    <row r="464" spans="1:4" ht="27.75" customHeight="1" x14ac:dyDescent="0.25">
      <c r="A464" s="246" t="s">
        <v>8048</v>
      </c>
      <c r="B464" s="247" t="s">
        <v>7995</v>
      </c>
      <c r="C464" s="248">
        <v>9.3369691643099995E-2</v>
      </c>
      <c r="D464" s="248">
        <v>0.37666613721499997</v>
      </c>
    </row>
    <row r="465" spans="1:4" ht="27.75" customHeight="1" x14ac:dyDescent="0.25">
      <c r="A465" s="246" t="s">
        <v>8049</v>
      </c>
      <c r="B465" s="247" t="s">
        <v>7995</v>
      </c>
      <c r="C465" s="248">
        <v>2.4847776297100003E-2</v>
      </c>
      <c r="D465" s="248">
        <v>0.14975731961799998</v>
      </c>
    </row>
    <row r="466" spans="1:4" ht="27.75" customHeight="1" x14ac:dyDescent="0.25">
      <c r="A466" s="246" t="s">
        <v>8050</v>
      </c>
      <c r="B466" s="247" t="s">
        <v>7995</v>
      </c>
      <c r="C466" s="248">
        <v>1.6410986864799999</v>
      </c>
      <c r="D466" s="248">
        <v>0.40561090783699999</v>
      </c>
    </row>
    <row r="467" spans="1:4" ht="27.75" customHeight="1" x14ac:dyDescent="0.25">
      <c r="A467" s="246" t="s">
        <v>8051</v>
      </c>
      <c r="B467" s="247" t="s">
        <v>7995</v>
      </c>
      <c r="C467" s="248">
        <v>2.2872947881000001</v>
      </c>
      <c r="D467" s="248">
        <v>0.408255902266</v>
      </c>
    </row>
    <row r="468" spans="1:4" ht="27.75" customHeight="1" x14ac:dyDescent="0.25">
      <c r="A468" s="246" t="s">
        <v>8052</v>
      </c>
      <c r="B468" s="247" t="s">
        <v>7995</v>
      </c>
      <c r="C468" s="248">
        <v>2.0564023227500002E-2</v>
      </c>
      <c r="D468" s="248">
        <v>0.97331036090299994</v>
      </c>
    </row>
    <row r="469" spans="1:4" ht="27.75" customHeight="1" x14ac:dyDescent="0.25">
      <c r="A469" s="246" t="s">
        <v>8053</v>
      </c>
      <c r="B469" s="247" t="s">
        <v>7995</v>
      </c>
      <c r="C469" s="248">
        <v>3.2410349210499998</v>
      </c>
      <c r="D469" s="248">
        <v>0.65912333080300001</v>
      </c>
    </row>
    <row r="470" spans="1:4" ht="27.75" customHeight="1" x14ac:dyDescent="0.25">
      <c r="A470" s="246" t="s">
        <v>8054</v>
      </c>
      <c r="B470" s="247" t="s">
        <v>7995</v>
      </c>
      <c r="C470" s="248">
        <v>0.601785752269</v>
      </c>
      <c r="D470" s="248">
        <v>0.503129203395</v>
      </c>
    </row>
    <row r="471" spans="1:4" ht="27.75" customHeight="1" x14ac:dyDescent="0.25">
      <c r="A471" s="246" t="s">
        <v>8055</v>
      </c>
      <c r="B471" s="247" t="s">
        <v>7995</v>
      </c>
      <c r="C471" s="248">
        <v>6.5094701077799993E-2</v>
      </c>
      <c r="D471" s="248">
        <v>0.30305707179400004</v>
      </c>
    </row>
    <row r="472" spans="1:4" ht="27.75" customHeight="1" x14ac:dyDescent="0.25">
      <c r="A472" s="246" t="s">
        <v>8056</v>
      </c>
      <c r="B472" s="247" t="s">
        <v>7995</v>
      </c>
      <c r="C472" s="248">
        <v>0.19236225610800001</v>
      </c>
      <c r="D472" s="248">
        <v>0.397085538184</v>
      </c>
    </row>
    <row r="473" spans="1:4" ht="27.75" customHeight="1" x14ac:dyDescent="0.25">
      <c r="A473" s="246" t="s">
        <v>8057</v>
      </c>
      <c r="B473" s="247" t="s">
        <v>7995</v>
      </c>
      <c r="C473" s="248">
        <v>0.17577003457199999</v>
      </c>
      <c r="D473" s="248">
        <v>1.4170357313300002</v>
      </c>
    </row>
    <row r="474" spans="1:4" ht="27.75" customHeight="1" x14ac:dyDescent="0.25">
      <c r="A474" s="246" t="s">
        <v>8058</v>
      </c>
      <c r="B474" s="247" t="s">
        <v>7995</v>
      </c>
      <c r="C474" s="248">
        <v>2.8618144504899998E-2</v>
      </c>
      <c r="D474" s="248">
        <v>5.06670895383E-2</v>
      </c>
    </row>
    <row r="475" spans="1:4" ht="27.75" customHeight="1" x14ac:dyDescent="0.25">
      <c r="A475" s="246" t="s">
        <v>8059</v>
      </c>
      <c r="B475" s="247" t="s">
        <v>7995</v>
      </c>
      <c r="C475" s="248">
        <v>9.5363694622700002E-2</v>
      </c>
      <c r="D475" s="248">
        <v>0.35233245529099999</v>
      </c>
    </row>
    <row r="476" spans="1:4" ht="27.75" customHeight="1" x14ac:dyDescent="0.25">
      <c r="A476" s="246" t="s">
        <v>8060</v>
      </c>
      <c r="B476" s="247" t="s">
        <v>7995</v>
      </c>
      <c r="C476" s="248">
        <v>0.442914924534</v>
      </c>
      <c r="D476" s="248">
        <v>0.58713824802500003</v>
      </c>
    </row>
    <row r="477" spans="1:4" ht="27.75" customHeight="1" x14ac:dyDescent="0.25">
      <c r="A477" s="246" t="s">
        <v>8061</v>
      </c>
      <c r="B477" s="247" t="s">
        <v>7995</v>
      </c>
      <c r="C477" s="248">
        <v>1.60351404748</v>
      </c>
      <c r="D477" s="248">
        <v>0.66429053862700005</v>
      </c>
    </row>
    <row r="478" spans="1:4" ht="27.75" customHeight="1" x14ac:dyDescent="0.25">
      <c r="A478" s="246" t="s">
        <v>8062</v>
      </c>
      <c r="B478" s="247" t="s">
        <v>7995</v>
      </c>
      <c r="C478" s="248">
        <v>0</v>
      </c>
      <c r="D478" s="248">
        <v>2.9153256521100004</v>
      </c>
    </row>
    <row r="479" spans="1:4" ht="27.75" customHeight="1" x14ac:dyDescent="0.25">
      <c r="A479" s="246" t="s">
        <v>8063</v>
      </c>
      <c r="B479" s="247" t="s">
        <v>7995</v>
      </c>
      <c r="C479" s="248">
        <v>2.4839058282700003E-2</v>
      </c>
      <c r="D479" s="248">
        <v>0.39733905737899999</v>
      </c>
    </row>
    <row r="480" spans="1:4" ht="27.75" customHeight="1" x14ac:dyDescent="0.25">
      <c r="A480" s="246" t="s">
        <v>8064</v>
      </c>
      <c r="B480" s="247" t="s">
        <v>7995</v>
      </c>
      <c r="C480" s="248">
        <v>2.64925272005E-2</v>
      </c>
      <c r="D480" s="248">
        <v>0.121167620611</v>
      </c>
    </row>
    <row r="481" spans="1:4" ht="27.75" customHeight="1" x14ac:dyDescent="0.25">
      <c r="A481" s="246" t="s">
        <v>8065</v>
      </c>
      <c r="B481" s="247" t="s">
        <v>7995</v>
      </c>
      <c r="C481" s="248">
        <v>2.98026977515E-3</v>
      </c>
      <c r="D481" s="248">
        <v>8.1888250563599996E-2</v>
      </c>
    </row>
    <row r="482" spans="1:4" ht="27.75" customHeight="1" x14ac:dyDescent="0.25">
      <c r="A482" s="246" t="s">
        <v>8066</v>
      </c>
      <c r="B482" s="247" t="s">
        <v>7995</v>
      </c>
      <c r="C482" s="248">
        <v>0.20170410974300002</v>
      </c>
      <c r="D482" s="248">
        <v>0.60076784579699993</v>
      </c>
    </row>
    <row r="483" spans="1:4" ht="27.75" customHeight="1" x14ac:dyDescent="0.25">
      <c r="A483" s="246" t="s">
        <v>8067</v>
      </c>
      <c r="B483" s="247" t="s">
        <v>7995</v>
      </c>
      <c r="C483" s="248">
        <v>2.4418246157799999</v>
      </c>
      <c r="D483" s="248">
        <v>2.8168961845</v>
      </c>
    </row>
    <row r="484" spans="1:4" ht="27.75" customHeight="1" x14ac:dyDescent="0.25">
      <c r="A484" s="246" t="s">
        <v>8068</v>
      </c>
      <c r="B484" s="247" t="s">
        <v>7995</v>
      </c>
      <c r="C484" s="248">
        <v>0.185843969409</v>
      </c>
      <c r="D484" s="248">
        <v>1.1717603844</v>
      </c>
    </row>
    <row r="485" spans="1:4" ht="27.75" customHeight="1" x14ac:dyDescent="0.25">
      <c r="A485" s="246" t="s">
        <v>8069</v>
      </c>
      <c r="B485" s="247" t="s">
        <v>7995</v>
      </c>
      <c r="C485" s="248">
        <v>0.112734047204</v>
      </c>
      <c r="D485" s="248">
        <v>0.14946400385</v>
      </c>
    </row>
    <row r="486" spans="1:4" ht="27.75" customHeight="1" x14ac:dyDescent="0.25">
      <c r="A486" s="246" t="s">
        <v>8070</v>
      </c>
      <c r="B486" s="247" t="s">
        <v>7995</v>
      </c>
      <c r="C486" s="248">
        <v>0.29286407095200001</v>
      </c>
      <c r="D486" s="248">
        <v>0.570769498993</v>
      </c>
    </row>
    <row r="487" spans="1:4" ht="27.75" customHeight="1" x14ac:dyDescent="0.25">
      <c r="A487" s="246" t="s">
        <v>8071</v>
      </c>
      <c r="B487" s="247" t="s">
        <v>7995</v>
      </c>
      <c r="C487" s="248">
        <v>3.50180061626E-2</v>
      </c>
      <c r="D487" s="248">
        <v>0.215773942745</v>
      </c>
    </row>
    <row r="488" spans="1:4" ht="27.75" customHeight="1" x14ac:dyDescent="0.25">
      <c r="A488" s="246" t="s">
        <v>8072</v>
      </c>
      <c r="B488" s="247" t="s">
        <v>7995</v>
      </c>
      <c r="C488" s="248">
        <v>0.47492017844899997</v>
      </c>
      <c r="D488" s="248">
        <v>0.46403899916799995</v>
      </c>
    </row>
    <row r="489" spans="1:4" ht="27.75" customHeight="1" x14ac:dyDescent="0.25">
      <c r="A489" s="246" t="s">
        <v>8073</v>
      </c>
      <c r="B489" s="247" t="s">
        <v>7995</v>
      </c>
      <c r="C489" s="248">
        <v>0.37097542321499999</v>
      </c>
      <c r="D489" s="248">
        <v>0.56743225117099994</v>
      </c>
    </row>
    <row r="490" spans="1:4" ht="27.75" customHeight="1" x14ac:dyDescent="0.25">
      <c r="A490" s="246" t="s">
        <v>8074</v>
      </c>
      <c r="B490" s="247" t="s">
        <v>7995</v>
      </c>
      <c r="C490" s="248">
        <v>0.11322204002899999</v>
      </c>
      <c r="D490" s="248">
        <v>0.35723603049500002</v>
      </c>
    </row>
    <row r="491" spans="1:4" ht="27.75" customHeight="1" x14ac:dyDescent="0.25">
      <c r="A491" s="246" t="s">
        <v>8075</v>
      </c>
      <c r="B491" s="247" t="s">
        <v>8076</v>
      </c>
      <c r="C491" s="248">
        <v>0</v>
      </c>
      <c r="D491" s="248">
        <v>0</v>
      </c>
    </row>
    <row r="492" spans="1:4" ht="27.75" customHeight="1" x14ac:dyDescent="0.25">
      <c r="A492" s="246" t="s">
        <v>8077</v>
      </c>
      <c r="B492" s="247" t="s">
        <v>8076</v>
      </c>
      <c r="C492" s="248">
        <v>1.59456420531E-3</v>
      </c>
      <c r="D492" s="248">
        <v>4.7544151395700002E-3</v>
      </c>
    </row>
    <row r="493" spans="1:4" ht="27.75" customHeight="1" x14ac:dyDescent="0.25">
      <c r="A493" s="246" t="s">
        <v>8078</v>
      </c>
      <c r="B493" s="247" t="s">
        <v>8076</v>
      </c>
      <c r="C493" s="248">
        <v>8.4535155971199999E-4</v>
      </c>
      <c r="D493" s="248">
        <v>1.6635167772700001E-2</v>
      </c>
    </row>
    <row r="494" spans="1:4" ht="27.75" customHeight="1" x14ac:dyDescent="0.25">
      <c r="A494" s="246" t="s">
        <v>8079</v>
      </c>
      <c r="B494" s="247" t="s">
        <v>8076</v>
      </c>
      <c r="C494" s="248">
        <v>2.3018403878099999E-2</v>
      </c>
      <c r="D494" s="248">
        <v>6.2336020297899999E-3</v>
      </c>
    </row>
    <row r="495" spans="1:4" ht="27.75" customHeight="1" x14ac:dyDescent="0.25">
      <c r="A495" s="246" t="s">
        <v>8080</v>
      </c>
      <c r="B495" s="247" t="s">
        <v>8076</v>
      </c>
      <c r="C495" s="248">
        <v>8.41939075168E-3</v>
      </c>
      <c r="D495" s="248">
        <v>2.87336612821E-2</v>
      </c>
    </row>
  </sheetData>
  <sheetProtection selectLockedCells="1" selectUnlockedCells="1"/>
  <mergeCells count="1">
    <mergeCell ref="A2:D2"/>
  </mergeCells>
  <hyperlinks>
    <hyperlink ref="A1" location="Overview!A1" display="Back to Overview" xr:uid="{6B18E641-1E76-4C20-8B66-EBF621DEB19F}"/>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N25" sqref="N25"/>
    </sheetView>
  </sheetViews>
  <sheetFormatPr defaultColWidth="11.5546875" defaultRowHeight="13.2" x14ac:dyDescent="0.25"/>
  <cols>
    <col min="1" max="1" width="13.88671875" style="144" customWidth="1"/>
    <col min="2" max="2" width="37.44140625" style="144" bestFit="1" customWidth="1"/>
    <col min="3" max="3" width="19" style="145" customWidth="1"/>
    <col min="4" max="4" width="5.44140625" style="144" bestFit="1" customWidth="1"/>
    <col min="5" max="5" width="4.5546875" style="144" customWidth="1"/>
    <col min="6" max="6" width="29.109375" style="144" bestFit="1" customWidth="1"/>
    <col min="7" max="7" width="11.5546875" style="144"/>
    <col min="8" max="8" width="64.5546875" style="144" bestFit="1" customWidth="1"/>
    <col min="9" max="16384" width="11.5546875" style="144"/>
  </cols>
  <sheetData>
    <row r="1" spans="1:8" ht="26.25" customHeight="1" x14ac:dyDescent="0.4">
      <c r="A1" s="147" t="s">
        <v>40</v>
      </c>
      <c r="H1" s="146"/>
    </row>
    <row r="2" spans="1:8" ht="12.75" customHeight="1" x14ac:dyDescent="0.25">
      <c r="A2" s="147"/>
    </row>
    <row r="3" spans="1:8" ht="12.75" customHeight="1" x14ac:dyDescent="0.25">
      <c r="A3" s="147"/>
    </row>
    <row r="4" spans="1:8" ht="12.75" customHeight="1" x14ac:dyDescent="0.25">
      <c r="A4" s="147"/>
    </row>
    <row r="5" spans="1:8" ht="12.75" customHeight="1" x14ac:dyDescent="0.25">
      <c r="A5" s="147"/>
    </row>
    <row r="6" spans="1:8" ht="12.75" customHeight="1" x14ac:dyDescent="0.25">
      <c r="A6" s="147"/>
    </row>
    <row r="7" spans="1:8" ht="12.75" customHeight="1" x14ac:dyDescent="0.25">
      <c r="A7" s="147"/>
    </row>
    <row r="8" spans="1:8" ht="12.75" customHeight="1" x14ac:dyDescent="0.25">
      <c r="A8" s="147"/>
    </row>
    <row r="9" spans="1:8" ht="12.75" customHeight="1" x14ac:dyDescent="0.25">
      <c r="A9" s="147"/>
    </row>
    <row r="10" spans="1:8" ht="12.75" customHeight="1" x14ac:dyDescent="0.25">
      <c r="A10" s="147"/>
    </row>
    <row r="11" spans="1:8" ht="12.75" customHeight="1" x14ac:dyDescent="0.25">
      <c r="A11" s="147"/>
    </row>
    <row r="12" spans="1:8" ht="12.75" customHeight="1" x14ac:dyDescent="0.25">
      <c r="A12" s="147"/>
    </row>
    <row r="13" spans="1:8" ht="12.75" customHeight="1" x14ac:dyDescent="0.25">
      <c r="A13" s="147"/>
    </row>
    <row r="14" spans="1:8" ht="12.75" customHeight="1" x14ac:dyDescent="0.25">
      <c r="A14" s="147"/>
    </row>
    <row r="15" spans="1:8" ht="12.75" customHeight="1" x14ac:dyDescent="0.25">
      <c r="A15" s="147"/>
    </row>
    <row r="16" spans="1:8" ht="12.75" customHeight="1" x14ac:dyDescent="0.25">
      <c r="A16" s="147"/>
    </row>
    <row r="17" spans="1:8" ht="12.75" customHeight="1" x14ac:dyDescent="0.25">
      <c r="A17" s="147"/>
    </row>
    <row r="18" spans="1:8" ht="12.75" customHeight="1" x14ac:dyDescent="0.25">
      <c r="A18" s="147"/>
    </row>
    <row r="19" spans="1:8" ht="12.75" customHeight="1" x14ac:dyDescent="0.25">
      <c r="A19" s="147"/>
    </row>
    <row r="20" spans="1:8" ht="12.75" customHeight="1" x14ac:dyDescent="0.25">
      <c r="A20" s="147"/>
    </row>
    <row r="21" spans="1:8" ht="12.75" customHeight="1" x14ac:dyDescent="0.25">
      <c r="A21" s="147"/>
    </row>
    <row r="22" spans="1:8" ht="12.75" customHeight="1" x14ac:dyDescent="0.25">
      <c r="A22" s="147"/>
    </row>
    <row r="23" spans="1:8" ht="12.75" customHeight="1" x14ac:dyDescent="0.25">
      <c r="A23" s="147"/>
    </row>
    <row r="24" spans="1:8" ht="12.75" customHeight="1" x14ac:dyDescent="0.25">
      <c r="A24" s="147"/>
    </row>
    <row r="25" spans="1:8" ht="12.75" customHeight="1" x14ac:dyDescent="0.25">
      <c r="A25" s="147"/>
    </row>
    <row r="26" spans="1:8" ht="12.75" customHeight="1" x14ac:dyDescent="0.25">
      <c r="A26" s="147"/>
    </row>
    <row r="27" spans="1:8" ht="12.75" customHeight="1" x14ac:dyDescent="0.25">
      <c r="A27" s="147"/>
    </row>
    <row r="28" spans="1:8" s="149" customFormat="1" ht="52.8" x14ac:dyDescent="0.25">
      <c r="A28" s="58" t="s">
        <v>8081</v>
      </c>
      <c r="B28" s="58" t="s">
        <v>8082</v>
      </c>
      <c r="C28" s="58" t="s">
        <v>8083</v>
      </c>
      <c r="D28" s="148"/>
      <c r="E28" s="148"/>
      <c r="F28" s="58" t="s">
        <v>8084</v>
      </c>
      <c r="G28" s="58" t="s">
        <v>8085</v>
      </c>
      <c r="H28" s="58" t="s">
        <v>8086</v>
      </c>
    </row>
    <row r="29" spans="1:8" x14ac:dyDescent="0.25">
      <c r="A29" s="154">
        <v>3</v>
      </c>
      <c r="B29" s="150" t="s">
        <v>8087</v>
      </c>
      <c r="C29" s="153" t="s">
        <v>8088</v>
      </c>
      <c r="F29" s="144" t="s">
        <v>8089</v>
      </c>
      <c r="G29" s="151">
        <v>43626</v>
      </c>
      <c r="H29" s="144" t="s">
        <v>8090</v>
      </c>
    </row>
    <row r="30" spans="1:8" x14ac:dyDescent="0.25">
      <c r="A30" s="154">
        <v>4</v>
      </c>
      <c r="B30" s="150" t="s">
        <v>8087</v>
      </c>
      <c r="C30" s="153" t="s">
        <v>8088</v>
      </c>
      <c r="F30" s="144" t="s">
        <v>8091</v>
      </c>
      <c r="G30" s="151">
        <v>43626</v>
      </c>
      <c r="H30" s="144" t="s">
        <v>8090</v>
      </c>
    </row>
    <row r="31" spans="1:8" x14ac:dyDescent="0.25">
      <c r="A31" s="154">
        <v>5</v>
      </c>
      <c r="B31" s="150" t="s">
        <v>8092</v>
      </c>
      <c r="C31" s="153" t="s">
        <v>8088</v>
      </c>
      <c r="F31" s="144" t="s">
        <v>8093</v>
      </c>
      <c r="G31" s="151">
        <v>43626</v>
      </c>
      <c r="H31" s="144" t="s">
        <v>8090</v>
      </c>
    </row>
    <row r="32" spans="1:8" x14ac:dyDescent="0.25">
      <c r="A32" s="154">
        <v>6</v>
      </c>
      <c r="B32" s="150" t="s">
        <v>8094</v>
      </c>
      <c r="C32" s="153" t="s">
        <v>8088</v>
      </c>
      <c r="F32" s="144" t="s">
        <v>8095</v>
      </c>
      <c r="G32" s="151">
        <v>43626</v>
      </c>
      <c r="H32" s="144" t="s">
        <v>8096</v>
      </c>
    </row>
    <row r="33" spans="1:8" x14ac:dyDescent="0.25">
      <c r="A33" s="154">
        <v>7</v>
      </c>
      <c r="B33" s="150" t="s">
        <v>8094</v>
      </c>
      <c r="C33" s="153" t="s">
        <v>8088</v>
      </c>
      <c r="G33" s="151"/>
      <c r="H33" s="152"/>
    </row>
    <row r="34" spans="1:8" x14ac:dyDescent="0.25">
      <c r="A34" s="154">
        <v>8</v>
      </c>
      <c r="B34" s="150" t="s">
        <v>8094</v>
      </c>
      <c r="C34" s="153" t="s">
        <v>8088</v>
      </c>
      <c r="F34" s="152"/>
      <c r="G34" s="151"/>
    </row>
    <row r="35" spans="1:8" x14ac:dyDescent="0.25">
      <c r="A35" s="154">
        <v>9</v>
      </c>
      <c r="B35" s="150" t="s">
        <v>8094</v>
      </c>
      <c r="C35" s="153" t="s">
        <v>8088</v>
      </c>
      <c r="G35" s="151"/>
      <c r="H35" s="152"/>
    </row>
    <row r="36" spans="1:8" x14ac:dyDescent="0.25">
      <c r="A36" s="154">
        <v>10</v>
      </c>
      <c r="B36" s="150" t="s">
        <v>8094</v>
      </c>
      <c r="C36" s="153" t="s">
        <v>8088</v>
      </c>
      <c r="G36" s="151"/>
      <c r="H36" s="152"/>
    </row>
    <row r="37" spans="1:8" x14ac:dyDescent="0.25">
      <c r="A37" s="154">
        <v>11</v>
      </c>
      <c r="B37" s="150" t="s">
        <v>8094</v>
      </c>
      <c r="C37" s="153" t="s">
        <v>8088</v>
      </c>
      <c r="G37" s="151"/>
    </row>
    <row r="38" spans="1:8" x14ac:dyDescent="0.25">
      <c r="A38" s="154">
        <v>12</v>
      </c>
      <c r="B38" s="150" t="s">
        <v>8094</v>
      </c>
      <c r="C38" s="153" t="s">
        <v>8088</v>
      </c>
      <c r="G38" s="151"/>
    </row>
    <row r="39" spans="1:8" x14ac:dyDescent="0.25">
      <c r="A39" s="154">
        <v>13</v>
      </c>
      <c r="B39" s="150" t="s">
        <v>8097</v>
      </c>
      <c r="C39" s="153" t="s">
        <v>8088</v>
      </c>
      <c r="G39" s="151"/>
    </row>
    <row r="40" spans="1:8" x14ac:dyDescent="0.25">
      <c r="A40" s="154">
        <v>15</v>
      </c>
      <c r="B40" s="150" t="s">
        <v>8097</v>
      </c>
      <c r="C40" s="153" t="s">
        <v>8088</v>
      </c>
      <c r="F40" s="152"/>
      <c r="G40" s="151"/>
      <c r="H40" s="152"/>
    </row>
    <row r="41" spans="1:8" x14ac:dyDescent="0.25">
      <c r="A41" s="154">
        <v>16</v>
      </c>
      <c r="B41" s="150" t="s">
        <v>8098</v>
      </c>
      <c r="C41" s="153" t="s">
        <v>8088</v>
      </c>
      <c r="G41" s="151"/>
      <c r="H41" s="152"/>
    </row>
    <row r="42" spans="1:8" x14ac:dyDescent="0.25">
      <c r="A42" s="154">
        <v>17</v>
      </c>
      <c r="B42" s="150" t="s">
        <v>8098</v>
      </c>
      <c r="C42" s="153" t="s">
        <v>8088</v>
      </c>
      <c r="G42" s="151"/>
    </row>
    <row r="43" spans="1:8" x14ac:dyDescent="0.25">
      <c r="A43" s="154">
        <v>18</v>
      </c>
      <c r="B43" s="150" t="s">
        <v>8098</v>
      </c>
      <c r="C43" s="153" t="s">
        <v>8088</v>
      </c>
      <c r="G43" s="151"/>
    </row>
    <row r="44" spans="1:8" x14ac:dyDescent="0.25">
      <c r="A44" s="154">
        <v>19</v>
      </c>
      <c r="B44" s="150" t="s">
        <v>8098</v>
      </c>
      <c r="C44" s="153" t="s">
        <v>8088</v>
      </c>
      <c r="G44" s="151"/>
    </row>
    <row r="45" spans="1:8" x14ac:dyDescent="0.25">
      <c r="A45" s="154">
        <v>20</v>
      </c>
      <c r="B45" s="150" t="s">
        <v>8098</v>
      </c>
      <c r="C45" s="153" t="s">
        <v>8088</v>
      </c>
      <c r="G45" s="151"/>
    </row>
    <row r="46" spans="1:8" x14ac:dyDescent="0.25">
      <c r="A46" s="154">
        <v>21</v>
      </c>
      <c r="B46" s="150" t="s">
        <v>8098</v>
      </c>
      <c r="C46" s="153" t="s">
        <v>8088</v>
      </c>
      <c r="G46" s="151"/>
    </row>
    <row r="47" spans="1:8" x14ac:dyDescent="0.25">
      <c r="A47" s="154">
        <v>22</v>
      </c>
      <c r="B47" s="150" t="s">
        <v>8098</v>
      </c>
      <c r="C47" s="153" t="s">
        <v>8088</v>
      </c>
      <c r="G47" s="151"/>
    </row>
    <row r="48" spans="1:8" x14ac:dyDescent="0.25">
      <c r="A48" s="154">
        <v>23</v>
      </c>
      <c r="B48" s="150" t="s">
        <v>8099</v>
      </c>
      <c r="C48" s="153" t="s">
        <v>8088</v>
      </c>
      <c r="G48" s="151"/>
    </row>
    <row r="49" spans="1:8" x14ac:dyDescent="0.25">
      <c r="A49" s="154">
        <v>24</v>
      </c>
      <c r="B49" s="150" t="s">
        <v>8099</v>
      </c>
      <c r="C49" s="153" t="s">
        <v>8088</v>
      </c>
      <c r="G49" s="151"/>
    </row>
    <row r="50" spans="1:8" x14ac:dyDescent="0.25">
      <c r="A50" s="154">
        <v>25</v>
      </c>
      <c r="B50" s="150" t="s">
        <v>8099</v>
      </c>
      <c r="C50" s="153" t="s">
        <v>8088</v>
      </c>
      <c r="G50" s="151"/>
    </row>
    <row r="51" spans="1:8" x14ac:dyDescent="0.25">
      <c r="A51" s="154">
        <v>26</v>
      </c>
      <c r="B51" s="150" t="s">
        <v>8099</v>
      </c>
      <c r="C51" s="153" t="s">
        <v>8088</v>
      </c>
      <c r="G51" s="151"/>
    </row>
    <row r="52" spans="1:8" x14ac:dyDescent="0.25">
      <c r="A52" s="154">
        <v>28</v>
      </c>
      <c r="B52" s="150" t="s">
        <v>8099</v>
      </c>
      <c r="C52" s="153" t="s">
        <v>8088</v>
      </c>
      <c r="G52" s="151"/>
    </row>
    <row r="53" spans="1:8" x14ac:dyDescent="0.25">
      <c r="A53" s="154">
        <v>29</v>
      </c>
      <c r="B53" s="150" t="s">
        <v>8099</v>
      </c>
      <c r="C53" s="153" t="s">
        <v>8088</v>
      </c>
      <c r="G53" s="151"/>
    </row>
    <row r="54" spans="1:8" x14ac:dyDescent="0.25">
      <c r="A54" s="154">
        <v>30</v>
      </c>
      <c r="B54" s="150" t="s">
        <v>8099</v>
      </c>
      <c r="C54" s="153" t="s">
        <v>8088</v>
      </c>
      <c r="G54" s="151"/>
    </row>
    <row r="55" spans="1:8" x14ac:dyDescent="0.25">
      <c r="A55" s="154">
        <v>31</v>
      </c>
      <c r="B55" s="150" t="s">
        <v>8099</v>
      </c>
      <c r="C55" s="153" t="s">
        <v>8088</v>
      </c>
      <c r="G55" s="151"/>
    </row>
    <row r="56" spans="1:8" x14ac:dyDescent="0.25">
      <c r="A56" s="154">
        <v>32</v>
      </c>
      <c r="B56" s="150" t="s">
        <v>8099</v>
      </c>
      <c r="C56" s="153" t="s">
        <v>8088</v>
      </c>
      <c r="F56" s="152"/>
      <c r="G56" s="151"/>
      <c r="H56" s="152"/>
    </row>
    <row r="57" spans="1:8" x14ac:dyDescent="0.25">
      <c r="A57" s="154">
        <v>33</v>
      </c>
      <c r="B57" s="150" t="s">
        <v>8099</v>
      </c>
      <c r="C57" s="153" t="s">
        <v>8088</v>
      </c>
      <c r="F57" s="152"/>
      <c r="G57" s="151"/>
      <c r="H57" s="152"/>
    </row>
    <row r="58" spans="1:8" x14ac:dyDescent="0.25">
      <c r="A58" s="154">
        <v>34</v>
      </c>
      <c r="B58" s="150" t="s">
        <v>8099</v>
      </c>
      <c r="C58" s="153" t="s">
        <v>8088</v>
      </c>
      <c r="F58" s="152"/>
      <c r="G58" s="151"/>
      <c r="H58" s="152"/>
    </row>
    <row r="59" spans="1:8" x14ac:dyDescent="0.25">
      <c r="A59" s="154">
        <v>35</v>
      </c>
      <c r="B59" s="150" t="s">
        <v>8099</v>
      </c>
      <c r="C59" s="153" t="s">
        <v>8088</v>
      </c>
      <c r="F59" s="152"/>
      <c r="G59" s="151"/>
      <c r="H59" s="152"/>
    </row>
    <row r="60" spans="1:8" x14ac:dyDescent="0.25">
      <c r="A60" s="154">
        <v>36</v>
      </c>
      <c r="B60" s="150" t="s">
        <v>8099</v>
      </c>
      <c r="C60" s="153" t="s">
        <v>8088</v>
      </c>
      <c r="F60" s="152"/>
      <c r="G60" s="151"/>
      <c r="H60" s="152"/>
    </row>
    <row r="61" spans="1:8" x14ac:dyDescent="0.25">
      <c r="A61" s="154">
        <v>37</v>
      </c>
      <c r="B61" s="150" t="s">
        <v>8099</v>
      </c>
      <c r="C61" s="153" t="s">
        <v>8088</v>
      </c>
      <c r="F61" s="152"/>
      <c r="G61" s="151"/>
      <c r="H61" s="152"/>
    </row>
    <row r="62" spans="1:8" x14ac:dyDescent="0.25">
      <c r="A62" s="154">
        <v>38</v>
      </c>
      <c r="B62" s="150" t="s">
        <v>8099</v>
      </c>
      <c r="C62" s="153" t="s">
        <v>8088</v>
      </c>
      <c r="F62" s="152"/>
      <c r="G62" s="151"/>
      <c r="H62" s="152"/>
    </row>
    <row r="63" spans="1:8" x14ac:dyDescent="0.25">
      <c r="A63" s="154">
        <v>39</v>
      </c>
      <c r="B63" s="150" t="s">
        <v>8099</v>
      </c>
      <c r="C63" s="153" t="s">
        <v>8088</v>
      </c>
      <c r="F63" s="152"/>
      <c r="G63" s="151"/>
      <c r="H63" s="152"/>
    </row>
    <row r="64" spans="1:8" x14ac:dyDescent="0.25">
      <c r="A64" s="154">
        <v>40</v>
      </c>
      <c r="B64" s="150" t="s">
        <v>8098</v>
      </c>
      <c r="C64" s="153" t="s">
        <v>8088</v>
      </c>
      <c r="F64" s="152"/>
      <c r="G64" s="151"/>
      <c r="H64" s="152"/>
    </row>
    <row r="65" spans="1:8" x14ac:dyDescent="0.25">
      <c r="A65" s="154">
        <v>41</v>
      </c>
      <c r="B65" s="150" t="s">
        <v>8100</v>
      </c>
      <c r="C65" s="153" t="s">
        <v>8088</v>
      </c>
      <c r="F65" s="152"/>
      <c r="G65" s="151"/>
      <c r="H65" s="152"/>
    </row>
    <row r="66" spans="1:8" x14ac:dyDescent="0.25">
      <c r="A66" s="154">
        <v>42</v>
      </c>
      <c r="B66" s="150" t="s">
        <v>8101</v>
      </c>
      <c r="C66" s="153" t="s">
        <v>8088</v>
      </c>
      <c r="F66" s="152"/>
      <c r="G66" s="151"/>
      <c r="H66" s="152"/>
    </row>
    <row r="67" spans="1:8" x14ac:dyDescent="0.25">
      <c r="A67" s="154">
        <v>43</v>
      </c>
      <c r="B67" s="150" t="s">
        <v>8101</v>
      </c>
      <c r="C67" s="153" t="s">
        <v>8088</v>
      </c>
      <c r="F67" s="152"/>
      <c r="G67" s="151"/>
      <c r="H67" s="152"/>
    </row>
    <row r="68" spans="1:8" x14ac:dyDescent="0.25">
      <c r="A68" s="154">
        <v>44</v>
      </c>
      <c r="B68" s="150" t="s">
        <v>8100</v>
      </c>
      <c r="C68" s="153" t="s">
        <v>8088</v>
      </c>
      <c r="F68" s="152"/>
      <c r="G68" s="151"/>
      <c r="H68" s="152"/>
    </row>
    <row r="69" spans="1:8" x14ac:dyDescent="0.25">
      <c r="A69" s="154">
        <v>45</v>
      </c>
      <c r="B69" s="150" t="s">
        <v>8102</v>
      </c>
      <c r="C69" s="153" t="s">
        <v>8088</v>
      </c>
      <c r="F69" s="152"/>
      <c r="G69" s="151"/>
      <c r="H69" s="152"/>
    </row>
    <row r="70" spans="1:8" x14ac:dyDescent="0.25">
      <c r="A70" s="154">
        <v>46</v>
      </c>
      <c r="B70" s="150" t="s">
        <v>8103</v>
      </c>
      <c r="C70" s="153" t="s">
        <v>8088</v>
      </c>
      <c r="F70" s="152"/>
      <c r="G70" s="151"/>
      <c r="H70" s="152"/>
    </row>
    <row r="71" spans="1:8" x14ac:dyDescent="0.25">
      <c r="A71" s="154">
        <v>47</v>
      </c>
      <c r="B71" s="150" t="s">
        <v>8104</v>
      </c>
      <c r="C71" s="153" t="s">
        <v>8088</v>
      </c>
      <c r="F71" s="152"/>
      <c r="G71" s="151"/>
      <c r="H71" s="152"/>
    </row>
    <row r="72" spans="1:8" x14ac:dyDescent="0.25">
      <c r="A72" s="154">
        <v>48</v>
      </c>
      <c r="B72" s="150" t="s">
        <v>8105</v>
      </c>
      <c r="C72" s="153" t="s">
        <v>8088</v>
      </c>
      <c r="F72" s="152"/>
      <c r="G72" s="151"/>
      <c r="H72" s="152"/>
    </row>
    <row r="73" spans="1:8" x14ac:dyDescent="0.25">
      <c r="A73" s="154">
        <v>49</v>
      </c>
      <c r="B73" s="150" t="s">
        <v>8098</v>
      </c>
      <c r="C73" s="153" t="s">
        <v>8088</v>
      </c>
      <c r="F73" s="152"/>
      <c r="G73" s="151"/>
      <c r="H73" s="152"/>
    </row>
    <row r="74" spans="1:8" x14ac:dyDescent="0.25">
      <c r="A74" s="154">
        <v>50</v>
      </c>
      <c r="B74" s="150" t="s">
        <v>8106</v>
      </c>
      <c r="C74" s="153" t="s">
        <v>8088</v>
      </c>
      <c r="F74" s="152"/>
      <c r="G74" s="151"/>
      <c r="H74" s="152"/>
    </row>
    <row r="75" spans="1:8" x14ac:dyDescent="0.25">
      <c r="A75" s="154">
        <v>51</v>
      </c>
      <c r="B75" s="150" t="s">
        <v>8107</v>
      </c>
      <c r="C75" s="153" t="s">
        <v>8108</v>
      </c>
      <c r="F75" s="152"/>
      <c r="G75" s="151"/>
      <c r="H75" s="152"/>
    </row>
    <row r="76" spans="1:8" x14ac:dyDescent="0.25">
      <c r="A76" s="154">
        <v>52</v>
      </c>
      <c r="B76" s="150" t="s">
        <v>8109</v>
      </c>
      <c r="C76" s="153" t="s">
        <v>8088</v>
      </c>
      <c r="F76" s="152"/>
      <c r="G76" s="151"/>
      <c r="H76" s="152"/>
    </row>
    <row r="77" spans="1:8" x14ac:dyDescent="0.25">
      <c r="A77" s="154">
        <v>53</v>
      </c>
      <c r="B77" s="150" t="s">
        <v>8109</v>
      </c>
      <c r="C77" s="153" t="s">
        <v>8088</v>
      </c>
      <c r="F77" s="152"/>
      <c r="G77" s="151"/>
      <c r="H77" s="152"/>
    </row>
    <row r="78" spans="1:8" x14ac:dyDescent="0.25">
      <c r="A78" s="154">
        <v>55</v>
      </c>
      <c r="B78" s="150" t="s">
        <v>8109</v>
      </c>
      <c r="C78" s="153" t="s">
        <v>8088</v>
      </c>
      <c r="F78" s="152"/>
      <c r="G78" s="151"/>
      <c r="H78" s="152"/>
    </row>
    <row r="79" spans="1:8" x14ac:dyDescent="0.25">
      <c r="A79" s="154">
        <v>56</v>
      </c>
      <c r="B79" s="150" t="s">
        <v>8109</v>
      </c>
      <c r="C79" s="153" t="s">
        <v>8088</v>
      </c>
      <c r="F79" s="152"/>
      <c r="G79" s="151"/>
      <c r="H79" s="152"/>
    </row>
    <row r="80" spans="1:8" x14ac:dyDescent="0.25">
      <c r="A80" s="154">
        <v>57</v>
      </c>
      <c r="B80" s="150" t="s">
        <v>8109</v>
      </c>
      <c r="C80" s="153" t="s">
        <v>8088</v>
      </c>
      <c r="F80" s="152"/>
      <c r="G80" s="151"/>
      <c r="H80" s="152"/>
    </row>
    <row r="81" spans="1:8" x14ac:dyDescent="0.25">
      <c r="A81" s="154">
        <v>58</v>
      </c>
      <c r="B81" s="150" t="s">
        <v>8110</v>
      </c>
      <c r="C81" s="153" t="s">
        <v>8108</v>
      </c>
      <c r="F81" s="152"/>
      <c r="G81" s="151"/>
      <c r="H81" s="152"/>
    </row>
    <row r="82" spans="1:8" x14ac:dyDescent="0.25">
      <c r="A82" s="154">
        <v>59</v>
      </c>
      <c r="B82" s="150" t="s">
        <v>8109</v>
      </c>
      <c r="C82" s="153" t="s">
        <v>8088</v>
      </c>
      <c r="F82" s="152"/>
      <c r="G82" s="151"/>
      <c r="H82" s="152"/>
    </row>
    <row r="83" spans="1:8" x14ac:dyDescent="0.25">
      <c r="A83" s="154">
        <v>60</v>
      </c>
      <c r="B83" s="150" t="s">
        <v>8109</v>
      </c>
      <c r="C83" s="153" t="s">
        <v>8088</v>
      </c>
      <c r="F83" s="152"/>
      <c r="G83" s="151"/>
      <c r="H83" s="152"/>
    </row>
    <row r="84" spans="1:8" x14ac:dyDescent="0.25">
      <c r="A84" s="154">
        <v>62</v>
      </c>
      <c r="B84" s="150" t="s">
        <v>8111</v>
      </c>
      <c r="C84" s="153" t="s">
        <v>8108</v>
      </c>
    </row>
    <row r="85" spans="1:8" x14ac:dyDescent="0.25">
      <c r="A85" s="154">
        <v>63</v>
      </c>
      <c r="B85" s="150" t="s">
        <v>8101</v>
      </c>
      <c r="C85" s="153" t="s">
        <v>8088</v>
      </c>
    </row>
    <row r="86" spans="1:8" x14ac:dyDescent="0.25">
      <c r="A86" s="154">
        <v>64</v>
      </c>
      <c r="B86" s="150" t="s">
        <v>8109</v>
      </c>
      <c r="C86" s="153" t="s">
        <v>8088</v>
      </c>
    </row>
    <row r="87" spans="1:8" x14ac:dyDescent="0.25">
      <c r="A87" s="154">
        <v>65</v>
      </c>
      <c r="B87" s="150" t="s">
        <v>8112</v>
      </c>
      <c r="C87" s="153" t="s">
        <v>8088</v>
      </c>
    </row>
    <row r="88" spans="1:8" x14ac:dyDescent="0.25">
      <c r="A88" s="154">
        <v>66</v>
      </c>
      <c r="B88" s="150" t="s">
        <v>8112</v>
      </c>
      <c r="C88" s="153" t="s">
        <v>8088</v>
      </c>
    </row>
    <row r="89" spans="1:8" x14ac:dyDescent="0.25">
      <c r="A89" s="154">
        <v>67</v>
      </c>
      <c r="B89" s="150" t="s">
        <v>8113</v>
      </c>
      <c r="C89" s="153" t="s">
        <v>8088</v>
      </c>
    </row>
    <row r="90" spans="1:8" x14ac:dyDescent="0.25">
      <c r="A90" s="154">
        <v>71</v>
      </c>
      <c r="B90" s="150" t="s">
        <v>8113</v>
      </c>
      <c r="C90" s="153" t="s">
        <v>8088</v>
      </c>
    </row>
    <row r="91" spans="1:8" x14ac:dyDescent="0.25">
      <c r="A91" s="154">
        <v>72</v>
      </c>
      <c r="B91" s="150" t="s">
        <v>8113</v>
      </c>
      <c r="C91" s="153" t="s">
        <v>8088</v>
      </c>
    </row>
    <row r="92" spans="1:8" x14ac:dyDescent="0.25">
      <c r="A92" s="154">
        <v>73</v>
      </c>
      <c r="B92" s="150" t="s">
        <v>8113</v>
      </c>
      <c r="C92" s="153" t="s">
        <v>8088</v>
      </c>
    </row>
    <row r="93" spans="1:8" x14ac:dyDescent="0.25">
      <c r="A93" s="154">
        <v>74</v>
      </c>
      <c r="B93" s="150" t="s">
        <v>8114</v>
      </c>
      <c r="C93" s="153" t="s">
        <v>8088</v>
      </c>
    </row>
    <row r="94" spans="1:8" x14ac:dyDescent="0.25">
      <c r="A94" s="154">
        <v>75</v>
      </c>
      <c r="B94" s="150" t="s">
        <v>8115</v>
      </c>
      <c r="C94" s="153" t="s">
        <v>8088</v>
      </c>
    </row>
    <row r="95" spans="1:8" x14ac:dyDescent="0.25">
      <c r="A95" s="154">
        <v>76</v>
      </c>
      <c r="B95" s="150" t="s">
        <v>8115</v>
      </c>
      <c r="C95" s="153" t="s">
        <v>8088</v>
      </c>
    </row>
    <row r="96" spans="1:8" x14ac:dyDescent="0.25">
      <c r="A96" s="154">
        <v>77</v>
      </c>
      <c r="B96" s="150" t="s">
        <v>8115</v>
      </c>
      <c r="C96" s="153" t="s">
        <v>8088</v>
      </c>
    </row>
    <row r="97" spans="1:3" x14ac:dyDescent="0.25">
      <c r="A97" s="154">
        <v>78</v>
      </c>
      <c r="B97" s="150" t="s">
        <v>8116</v>
      </c>
      <c r="C97" s="153" t="s">
        <v>8088</v>
      </c>
    </row>
    <row r="98" spans="1:3" x14ac:dyDescent="0.25">
      <c r="A98" s="154">
        <v>79</v>
      </c>
      <c r="B98" s="150" t="s">
        <v>8117</v>
      </c>
      <c r="C98" s="153" t="s">
        <v>8108</v>
      </c>
    </row>
    <row r="99" spans="1:3" x14ac:dyDescent="0.25">
      <c r="A99" s="154">
        <v>80</v>
      </c>
      <c r="B99" s="150" t="s">
        <v>8118</v>
      </c>
      <c r="C99" s="153" t="s">
        <v>8088</v>
      </c>
    </row>
    <row r="100" spans="1:3" x14ac:dyDescent="0.25">
      <c r="A100" s="154">
        <v>81</v>
      </c>
      <c r="B100" s="150" t="s">
        <v>8119</v>
      </c>
      <c r="C100" s="153" t="s">
        <v>8088</v>
      </c>
    </row>
    <row r="101" spans="1:3" x14ac:dyDescent="0.25">
      <c r="A101" s="154">
        <v>82</v>
      </c>
      <c r="B101" s="150" t="s">
        <v>8120</v>
      </c>
      <c r="C101" s="153" t="s">
        <v>8088</v>
      </c>
    </row>
    <row r="102" spans="1:3" x14ac:dyDescent="0.25">
      <c r="A102" s="154">
        <v>83</v>
      </c>
      <c r="B102" s="150" t="s">
        <v>8120</v>
      </c>
      <c r="C102" s="153" t="s">
        <v>8088</v>
      </c>
    </row>
    <row r="103" spans="1:3" x14ac:dyDescent="0.25">
      <c r="A103" s="154">
        <v>84</v>
      </c>
      <c r="B103" s="150" t="s">
        <v>8120</v>
      </c>
      <c r="C103" s="153" t="s">
        <v>8088</v>
      </c>
    </row>
    <row r="104" spans="1:3" x14ac:dyDescent="0.25">
      <c r="A104" s="154">
        <v>85</v>
      </c>
      <c r="B104" s="150" t="s">
        <v>8120</v>
      </c>
      <c r="C104" s="153" t="s">
        <v>8088</v>
      </c>
    </row>
    <row r="105" spans="1:3" x14ac:dyDescent="0.25">
      <c r="A105" s="154">
        <v>86</v>
      </c>
      <c r="B105" s="150" t="s">
        <v>8120</v>
      </c>
      <c r="C105" s="153" t="s">
        <v>8088</v>
      </c>
    </row>
    <row r="106" spans="1:3" x14ac:dyDescent="0.25">
      <c r="A106" s="154">
        <v>87</v>
      </c>
      <c r="B106" s="150" t="s">
        <v>8120</v>
      </c>
      <c r="C106" s="153" t="s">
        <v>8088</v>
      </c>
    </row>
    <row r="107" spans="1:3" x14ac:dyDescent="0.25">
      <c r="A107" s="154">
        <v>88</v>
      </c>
      <c r="B107" s="150" t="s">
        <v>8120</v>
      </c>
      <c r="C107" s="153" t="s">
        <v>8088</v>
      </c>
    </row>
    <row r="108" spans="1:3" x14ac:dyDescent="0.25">
      <c r="A108" s="154">
        <v>91</v>
      </c>
      <c r="B108" s="150" t="s">
        <v>8121</v>
      </c>
      <c r="C108" s="153" t="s">
        <v>8088</v>
      </c>
    </row>
    <row r="109" spans="1:3" x14ac:dyDescent="0.25">
      <c r="A109" s="154">
        <v>92</v>
      </c>
      <c r="B109" s="150" t="s">
        <v>8121</v>
      </c>
      <c r="C109" s="153" t="s">
        <v>8088</v>
      </c>
    </row>
    <row r="110" spans="1:3" x14ac:dyDescent="0.25">
      <c r="A110" s="154">
        <v>93</v>
      </c>
      <c r="B110" s="150" t="s">
        <v>8122</v>
      </c>
      <c r="C110" s="153" t="s">
        <v>8108</v>
      </c>
    </row>
    <row r="111" spans="1:3" x14ac:dyDescent="0.25">
      <c r="A111" s="154">
        <v>94</v>
      </c>
      <c r="B111" s="150" t="s">
        <v>8121</v>
      </c>
      <c r="C111" s="153" t="s">
        <v>8088</v>
      </c>
    </row>
    <row r="112" spans="1:3" x14ac:dyDescent="0.25">
      <c r="A112" s="154">
        <v>95</v>
      </c>
      <c r="B112" s="150" t="s">
        <v>8121</v>
      </c>
      <c r="C112" s="153" t="s">
        <v>8088</v>
      </c>
    </row>
    <row r="113" spans="1:3" x14ac:dyDescent="0.25">
      <c r="A113" s="154">
        <v>96</v>
      </c>
      <c r="B113" s="150" t="s">
        <v>8121</v>
      </c>
      <c r="C113" s="153" t="s">
        <v>8088</v>
      </c>
    </row>
    <row r="114" spans="1:3" x14ac:dyDescent="0.25">
      <c r="A114" s="154">
        <v>97</v>
      </c>
      <c r="B114" s="150" t="s">
        <v>8123</v>
      </c>
      <c r="C114" s="153" t="s">
        <v>8088</v>
      </c>
    </row>
    <row r="115" spans="1:3" x14ac:dyDescent="0.25">
      <c r="A115" s="154">
        <v>98</v>
      </c>
      <c r="B115" s="150" t="s">
        <v>8124</v>
      </c>
      <c r="C115" s="153" t="s">
        <v>8088</v>
      </c>
    </row>
    <row r="116" spans="1:3" x14ac:dyDescent="0.25">
      <c r="A116" s="154">
        <v>99</v>
      </c>
      <c r="B116" s="150" t="s">
        <v>8125</v>
      </c>
      <c r="C116" s="153" t="s">
        <v>8088</v>
      </c>
    </row>
    <row r="117" spans="1:3" x14ac:dyDescent="0.25">
      <c r="A117" s="154">
        <v>100</v>
      </c>
      <c r="B117" s="150" t="s">
        <v>8125</v>
      </c>
      <c r="C117" s="153" t="s">
        <v>8088</v>
      </c>
    </row>
    <row r="118" spans="1:3" x14ac:dyDescent="0.25">
      <c r="A118" s="154">
        <v>101</v>
      </c>
      <c r="B118" s="150" t="s">
        <v>8126</v>
      </c>
      <c r="C118" s="153" t="s">
        <v>8088</v>
      </c>
    </row>
    <row r="119" spans="1:3" x14ac:dyDescent="0.25">
      <c r="A119" s="154">
        <v>102</v>
      </c>
      <c r="B119" s="150" t="s">
        <v>8126</v>
      </c>
      <c r="C119" s="153" t="s">
        <v>8088</v>
      </c>
    </row>
    <row r="120" spans="1:3" x14ac:dyDescent="0.25">
      <c r="A120" s="154">
        <v>103</v>
      </c>
      <c r="B120" s="150" t="s">
        <v>8126</v>
      </c>
      <c r="C120" s="153" t="s">
        <v>8088</v>
      </c>
    </row>
    <row r="121" spans="1:3" x14ac:dyDescent="0.25">
      <c r="A121" s="154">
        <v>104</v>
      </c>
      <c r="B121" s="150" t="s">
        <v>8127</v>
      </c>
      <c r="C121" s="153" t="s">
        <v>8088</v>
      </c>
    </row>
    <row r="122" spans="1:3" x14ac:dyDescent="0.25">
      <c r="A122" s="154">
        <v>105</v>
      </c>
      <c r="B122" s="150" t="s">
        <v>8127</v>
      </c>
      <c r="C122" s="153" t="s">
        <v>8088</v>
      </c>
    </row>
    <row r="123" spans="1:3" x14ac:dyDescent="0.25">
      <c r="A123" s="154">
        <v>106</v>
      </c>
      <c r="B123" s="150" t="s">
        <v>8127</v>
      </c>
      <c r="C123" s="153" t="s">
        <v>8088</v>
      </c>
    </row>
    <row r="124" spans="1:3" x14ac:dyDescent="0.25">
      <c r="A124" s="154">
        <v>107</v>
      </c>
      <c r="B124" s="150" t="s">
        <v>8127</v>
      </c>
      <c r="C124" s="153" t="s">
        <v>8088</v>
      </c>
    </row>
    <row r="125" spans="1:3" x14ac:dyDescent="0.25">
      <c r="A125" s="154">
        <v>108</v>
      </c>
      <c r="B125" s="150" t="s">
        <v>8127</v>
      </c>
      <c r="C125" s="153" t="s">
        <v>8088</v>
      </c>
    </row>
    <row r="126" spans="1:3" x14ac:dyDescent="0.25">
      <c r="A126" s="154">
        <v>109</v>
      </c>
      <c r="B126" s="150" t="s">
        <v>8127</v>
      </c>
      <c r="C126" s="153" t="s">
        <v>8088</v>
      </c>
    </row>
    <row r="127" spans="1:3" x14ac:dyDescent="0.25">
      <c r="A127" s="154">
        <v>110</v>
      </c>
      <c r="B127" s="150" t="s">
        <v>8127</v>
      </c>
      <c r="C127" s="153" t="s">
        <v>8088</v>
      </c>
    </row>
    <row r="128" spans="1:3" x14ac:dyDescent="0.25">
      <c r="A128" s="154">
        <v>111</v>
      </c>
      <c r="B128" s="150" t="s">
        <v>8128</v>
      </c>
      <c r="C128" s="153" t="s">
        <v>8088</v>
      </c>
    </row>
    <row r="129" spans="1:3" x14ac:dyDescent="0.25">
      <c r="A129" s="154">
        <v>112</v>
      </c>
      <c r="B129" s="150" t="s">
        <v>8129</v>
      </c>
      <c r="C129" s="153" t="s">
        <v>8088</v>
      </c>
    </row>
    <row r="130" spans="1:3" x14ac:dyDescent="0.25">
      <c r="A130" s="154">
        <v>113</v>
      </c>
      <c r="B130" s="150" t="s">
        <v>8129</v>
      </c>
      <c r="C130" s="153" t="s">
        <v>8088</v>
      </c>
    </row>
    <row r="131" spans="1:3" x14ac:dyDescent="0.25">
      <c r="A131" s="154">
        <v>115</v>
      </c>
      <c r="B131" s="150" t="s">
        <v>8129</v>
      </c>
      <c r="C131" s="153" t="s">
        <v>8088</v>
      </c>
    </row>
    <row r="132" spans="1:3" x14ac:dyDescent="0.25">
      <c r="A132" s="154">
        <v>116</v>
      </c>
      <c r="B132" s="150" t="s">
        <v>8129</v>
      </c>
      <c r="C132" s="153" t="s">
        <v>8088</v>
      </c>
    </row>
    <row r="133" spans="1:3" x14ac:dyDescent="0.25">
      <c r="A133" s="154">
        <v>117</v>
      </c>
      <c r="B133" s="150" t="s">
        <v>8129</v>
      </c>
      <c r="C133" s="153" t="s">
        <v>8088</v>
      </c>
    </row>
    <row r="134" spans="1:3" x14ac:dyDescent="0.25">
      <c r="A134" s="154">
        <v>118</v>
      </c>
      <c r="B134" s="150" t="s">
        <v>8130</v>
      </c>
      <c r="C134" s="153" t="s">
        <v>8088</v>
      </c>
    </row>
    <row r="135" spans="1:3" x14ac:dyDescent="0.25">
      <c r="A135" s="154">
        <v>119</v>
      </c>
      <c r="B135" s="150" t="s">
        <v>8130</v>
      </c>
      <c r="C135" s="153" t="s">
        <v>8088</v>
      </c>
    </row>
    <row r="136" spans="1:3" x14ac:dyDescent="0.25">
      <c r="A136" s="154">
        <v>120</v>
      </c>
      <c r="B136" s="150" t="s">
        <v>8101</v>
      </c>
      <c r="C136" s="153" t="s">
        <v>8088</v>
      </c>
    </row>
    <row r="137" spans="1:3" x14ac:dyDescent="0.25">
      <c r="A137" s="154">
        <v>121</v>
      </c>
      <c r="B137" s="150" t="s">
        <v>8131</v>
      </c>
      <c r="C137" s="153" t="s">
        <v>8108</v>
      </c>
    </row>
    <row r="138" spans="1:3" x14ac:dyDescent="0.25">
      <c r="A138" s="154">
        <v>122</v>
      </c>
      <c r="B138" s="150" t="s">
        <v>8132</v>
      </c>
      <c r="C138" s="153" t="s">
        <v>8108</v>
      </c>
    </row>
    <row r="139" spans="1:3" x14ac:dyDescent="0.25">
      <c r="A139" s="154">
        <v>123</v>
      </c>
      <c r="B139" s="150" t="s">
        <v>8133</v>
      </c>
      <c r="C139" s="153" t="s">
        <v>8108</v>
      </c>
    </row>
    <row r="140" spans="1:3" x14ac:dyDescent="0.25">
      <c r="A140" s="154">
        <v>124</v>
      </c>
      <c r="B140" s="150" t="s">
        <v>8133</v>
      </c>
      <c r="C140" s="153" t="s">
        <v>8108</v>
      </c>
    </row>
    <row r="141" spans="1:3" x14ac:dyDescent="0.25">
      <c r="A141" s="154">
        <v>125</v>
      </c>
      <c r="B141" s="150" t="s">
        <v>8133</v>
      </c>
      <c r="C141" s="153" t="s">
        <v>8108</v>
      </c>
    </row>
    <row r="142" spans="1:3" x14ac:dyDescent="0.25">
      <c r="A142" s="154">
        <v>126</v>
      </c>
      <c r="B142" s="150" t="s">
        <v>8134</v>
      </c>
      <c r="C142" s="153" t="s">
        <v>8108</v>
      </c>
    </row>
    <row r="143" spans="1:3" x14ac:dyDescent="0.25">
      <c r="A143" s="154">
        <v>127</v>
      </c>
      <c r="B143" s="150" t="s">
        <v>8135</v>
      </c>
      <c r="C143" s="153" t="s">
        <v>8108</v>
      </c>
    </row>
    <row r="144" spans="1:3" x14ac:dyDescent="0.25">
      <c r="A144" s="154">
        <v>128</v>
      </c>
      <c r="B144" s="150" t="s">
        <v>8136</v>
      </c>
      <c r="C144" s="153" t="s">
        <v>8108</v>
      </c>
    </row>
    <row r="145" spans="1:3" x14ac:dyDescent="0.25">
      <c r="A145" s="154">
        <v>129</v>
      </c>
      <c r="B145" s="150" t="s">
        <v>8135</v>
      </c>
      <c r="C145" s="153" t="s">
        <v>8108</v>
      </c>
    </row>
    <row r="146" spans="1:3" x14ac:dyDescent="0.25">
      <c r="A146" s="154">
        <v>130</v>
      </c>
      <c r="B146" s="150" t="s">
        <v>8137</v>
      </c>
      <c r="C146" s="153" t="s">
        <v>8108</v>
      </c>
    </row>
    <row r="147" spans="1:3" x14ac:dyDescent="0.25">
      <c r="A147" s="154">
        <v>131</v>
      </c>
      <c r="B147" s="150" t="s">
        <v>8137</v>
      </c>
      <c r="C147" s="153" t="s">
        <v>8108</v>
      </c>
    </row>
    <row r="148" spans="1:3" x14ac:dyDescent="0.25">
      <c r="A148" s="154">
        <v>132</v>
      </c>
      <c r="B148" s="150" t="s">
        <v>8138</v>
      </c>
      <c r="C148" s="153" t="s">
        <v>8108</v>
      </c>
    </row>
    <row r="149" spans="1:3" x14ac:dyDescent="0.25">
      <c r="A149" s="154">
        <v>133</v>
      </c>
      <c r="B149" s="150" t="s">
        <v>8138</v>
      </c>
      <c r="C149" s="153" t="s">
        <v>8108</v>
      </c>
    </row>
    <row r="150" spans="1:3" x14ac:dyDescent="0.25">
      <c r="A150" s="154">
        <v>134</v>
      </c>
      <c r="B150" s="150" t="s">
        <v>8138</v>
      </c>
      <c r="C150" s="153" t="s">
        <v>8108</v>
      </c>
    </row>
    <row r="151" spans="1:3" x14ac:dyDescent="0.25">
      <c r="A151" s="154">
        <v>135</v>
      </c>
      <c r="B151" s="150" t="s">
        <v>8138</v>
      </c>
      <c r="C151" s="153" t="s">
        <v>8108</v>
      </c>
    </row>
    <row r="152" spans="1:3" x14ac:dyDescent="0.25">
      <c r="A152" s="154">
        <v>136</v>
      </c>
      <c r="B152" s="150" t="s">
        <v>8138</v>
      </c>
      <c r="C152" s="153" t="s">
        <v>8108</v>
      </c>
    </row>
    <row r="153" spans="1:3" x14ac:dyDescent="0.25">
      <c r="A153" s="154">
        <v>137</v>
      </c>
      <c r="B153" s="150" t="s">
        <v>8138</v>
      </c>
      <c r="C153" s="153" t="s">
        <v>8108</v>
      </c>
    </row>
    <row r="154" spans="1:3" x14ac:dyDescent="0.25">
      <c r="A154" s="154">
        <v>138</v>
      </c>
      <c r="B154" s="150" t="s">
        <v>8138</v>
      </c>
      <c r="C154" s="153" t="s">
        <v>8108</v>
      </c>
    </row>
    <row r="155" spans="1:3" x14ac:dyDescent="0.25">
      <c r="A155" s="154">
        <v>140</v>
      </c>
      <c r="B155" s="150" t="s">
        <v>8122</v>
      </c>
      <c r="C155" s="153" t="s">
        <v>8108</v>
      </c>
    </row>
    <row r="156" spans="1:3" x14ac:dyDescent="0.25">
      <c r="A156" s="154">
        <v>141</v>
      </c>
      <c r="B156" s="150" t="s">
        <v>8139</v>
      </c>
      <c r="C156" s="153" t="s">
        <v>8108</v>
      </c>
    </row>
    <row r="157" spans="1:3" x14ac:dyDescent="0.25">
      <c r="A157" s="154">
        <v>142</v>
      </c>
      <c r="B157" s="150" t="s">
        <v>8139</v>
      </c>
      <c r="C157" s="153" t="s">
        <v>8108</v>
      </c>
    </row>
    <row r="158" spans="1:3" x14ac:dyDescent="0.25">
      <c r="A158" s="154">
        <v>143</v>
      </c>
      <c r="B158" s="150" t="s">
        <v>8125</v>
      </c>
      <c r="C158" s="153" t="s">
        <v>8088</v>
      </c>
    </row>
    <row r="159" spans="1:3" x14ac:dyDescent="0.25">
      <c r="A159" s="154">
        <v>144</v>
      </c>
      <c r="B159" s="150" t="s">
        <v>8140</v>
      </c>
      <c r="C159" s="153" t="s">
        <v>8108</v>
      </c>
    </row>
    <row r="160" spans="1:3" x14ac:dyDescent="0.25">
      <c r="A160" s="154">
        <v>145</v>
      </c>
      <c r="B160" s="150" t="s">
        <v>8140</v>
      </c>
      <c r="C160" s="153" t="s">
        <v>8108</v>
      </c>
    </row>
    <row r="161" spans="1:3" x14ac:dyDescent="0.25">
      <c r="A161" s="154">
        <v>146</v>
      </c>
      <c r="B161" s="150" t="s">
        <v>8140</v>
      </c>
      <c r="C161" s="153" t="s">
        <v>8108</v>
      </c>
    </row>
    <row r="162" spans="1:3" x14ac:dyDescent="0.25">
      <c r="A162" s="154">
        <v>147</v>
      </c>
      <c r="B162" s="150" t="s">
        <v>8140</v>
      </c>
      <c r="C162" s="153" t="s">
        <v>8108</v>
      </c>
    </row>
    <row r="163" spans="1:3" x14ac:dyDescent="0.25">
      <c r="A163" s="154">
        <v>148</v>
      </c>
      <c r="B163" s="150" t="s">
        <v>8141</v>
      </c>
      <c r="C163" s="153" t="s">
        <v>8108</v>
      </c>
    </row>
    <row r="164" spans="1:3" x14ac:dyDescent="0.25">
      <c r="A164" s="154">
        <v>149</v>
      </c>
      <c r="B164" s="150" t="s">
        <v>8142</v>
      </c>
      <c r="C164" s="153" t="s">
        <v>8108</v>
      </c>
    </row>
    <row r="165" spans="1:3" x14ac:dyDescent="0.25">
      <c r="A165" s="154">
        <v>150</v>
      </c>
      <c r="B165" s="150" t="s">
        <v>8134</v>
      </c>
      <c r="C165" s="153" t="s">
        <v>8108</v>
      </c>
    </row>
    <row r="166" spans="1:3" x14ac:dyDescent="0.25">
      <c r="A166" s="154">
        <v>151</v>
      </c>
      <c r="B166" s="150" t="s">
        <v>8134</v>
      </c>
      <c r="C166" s="153" t="s">
        <v>8108</v>
      </c>
    </row>
    <row r="167" spans="1:3" x14ac:dyDescent="0.25">
      <c r="A167" s="154">
        <v>152</v>
      </c>
      <c r="B167" s="150" t="s">
        <v>8134</v>
      </c>
      <c r="C167" s="153" t="s">
        <v>8108</v>
      </c>
    </row>
    <row r="168" spans="1:3" x14ac:dyDescent="0.25">
      <c r="A168" s="154">
        <v>153</v>
      </c>
      <c r="B168" s="150" t="s">
        <v>8134</v>
      </c>
      <c r="C168" s="153" t="s">
        <v>8108</v>
      </c>
    </row>
    <row r="169" spans="1:3" x14ac:dyDescent="0.25">
      <c r="A169" s="154">
        <v>154</v>
      </c>
      <c r="B169" s="150" t="s">
        <v>8134</v>
      </c>
      <c r="C169" s="153" t="s">
        <v>8108</v>
      </c>
    </row>
    <row r="170" spans="1:3" x14ac:dyDescent="0.25">
      <c r="A170" s="154">
        <v>155</v>
      </c>
      <c r="B170" s="150" t="s">
        <v>8122</v>
      </c>
      <c r="C170" s="153" t="s">
        <v>8088</v>
      </c>
    </row>
    <row r="171" spans="1:3" x14ac:dyDescent="0.25">
      <c r="A171" s="154">
        <v>156</v>
      </c>
      <c r="B171" s="150" t="s">
        <v>8134</v>
      </c>
      <c r="C171" s="153" t="s">
        <v>8108</v>
      </c>
    </row>
    <row r="172" spans="1:3" x14ac:dyDescent="0.25">
      <c r="A172" s="154">
        <v>157</v>
      </c>
      <c r="B172" s="150" t="s">
        <v>8134</v>
      </c>
      <c r="C172" s="153" t="s">
        <v>8108</v>
      </c>
    </row>
    <row r="173" spans="1:3" x14ac:dyDescent="0.25">
      <c r="A173" s="154">
        <v>158</v>
      </c>
      <c r="B173" s="150" t="s">
        <v>8134</v>
      </c>
      <c r="C173" s="153" t="s">
        <v>8108</v>
      </c>
    </row>
    <row r="174" spans="1:3" x14ac:dyDescent="0.25">
      <c r="A174" s="154">
        <v>159</v>
      </c>
      <c r="B174" s="150" t="s">
        <v>8109</v>
      </c>
      <c r="C174" s="153" t="s">
        <v>8088</v>
      </c>
    </row>
    <row r="175" spans="1:3" x14ac:dyDescent="0.25">
      <c r="A175" s="154">
        <v>160</v>
      </c>
      <c r="B175" s="150" t="s">
        <v>8134</v>
      </c>
      <c r="C175" s="153" t="s">
        <v>8108</v>
      </c>
    </row>
    <row r="176" spans="1:3" x14ac:dyDescent="0.25">
      <c r="A176" s="154">
        <v>161</v>
      </c>
      <c r="B176" s="150" t="s">
        <v>8134</v>
      </c>
      <c r="C176" s="153" t="s">
        <v>8108</v>
      </c>
    </row>
    <row r="177" spans="1:3" x14ac:dyDescent="0.25">
      <c r="A177" s="154">
        <v>162</v>
      </c>
      <c r="B177" s="150" t="s">
        <v>8134</v>
      </c>
      <c r="C177" s="153" t="s">
        <v>8108</v>
      </c>
    </row>
    <row r="178" spans="1:3" x14ac:dyDescent="0.25">
      <c r="A178" s="154">
        <v>163</v>
      </c>
      <c r="B178" s="150" t="s">
        <v>8134</v>
      </c>
      <c r="C178" s="153" t="s">
        <v>8108</v>
      </c>
    </row>
    <row r="179" spans="1:3" x14ac:dyDescent="0.25">
      <c r="A179" s="154">
        <v>164</v>
      </c>
      <c r="B179" s="150" t="s">
        <v>8134</v>
      </c>
      <c r="C179" s="153" t="s">
        <v>8108</v>
      </c>
    </row>
    <row r="180" spans="1:3" x14ac:dyDescent="0.25">
      <c r="A180" s="154">
        <v>165</v>
      </c>
      <c r="B180" s="150" t="s">
        <v>8134</v>
      </c>
      <c r="C180" s="153" t="s">
        <v>8108</v>
      </c>
    </row>
    <row r="181" spans="1:3" x14ac:dyDescent="0.25">
      <c r="A181" s="154">
        <v>166</v>
      </c>
      <c r="B181" s="150" t="s">
        <v>8134</v>
      </c>
      <c r="C181" s="153" t="s">
        <v>8108</v>
      </c>
    </row>
    <row r="182" spans="1:3" x14ac:dyDescent="0.25">
      <c r="A182" s="154">
        <v>167</v>
      </c>
      <c r="B182" s="150" t="s">
        <v>8134</v>
      </c>
      <c r="C182" s="153" t="s">
        <v>8108</v>
      </c>
    </row>
    <row r="183" spans="1:3" x14ac:dyDescent="0.25">
      <c r="A183" s="154">
        <v>168</v>
      </c>
      <c r="B183" s="150" t="s">
        <v>8134</v>
      </c>
      <c r="C183" s="153" t="s">
        <v>8108</v>
      </c>
    </row>
    <row r="184" spans="1:3" x14ac:dyDescent="0.25">
      <c r="A184" s="154">
        <v>169</v>
      </c>
      <c r="B184" s="150" t="s">
        <v>8134</v>
      </c>
      <c r="C184" s="153" t="s">
        <v>8108</v>
      </c>
    </row>
    <row r="185" spans="1:3" x14ac:dyDescent="0.25">
      <c r="A185" s="154">
        <v>170</v>
      </c>
      <c r="B185" s="150" t="s">
        <v>8134</v>
      </c>
      <c r="C185" s="153" t="s">
        <v>8108</v>
      </c>
    </row>
    <row r="186" spans="1:3" x14ac:dyDescent="0.25">
      <c r="A186" s="154">
        <v>171</v>
      </c>
      <c r="B186" s="150" t="s">
        <v>8134</v>
      </c>
      <c r="C186" s="153" t="s">
        <v>8108</v>
      </c>
    </row>
    <row r="187" spans="1:3" x14ac:dyDescent="0.25">
      <c r="A187" s="154">
        <v>172</v>
      </c>
      <c r="B187" s="150" t="s">
        <v>8134</v>
      </c>
      <c r="C187" s="153" t="s">
        <v>8108</v>
      </c>
    </row>
    <row r="188" spans="1:3" x14ac:dyDescent="0.25">
      <c r="A188" s="154">
        <v>173</v>
      </c>
      <c r="B188" s="150" t="s">
        <v>8134</v>
      </c>
      <c r="C188" s="153" t="s">
        <v>8108</v>
      </c>
    </row>
    <row r="189" spans="1:3" x14ac:dyDescent="0.25">
      <c r="A189" s="154">
        <v>174</v>
      </c>
      <c r="B189" s="150" t="s">
        <v>8134</v>
      </c>
      <c r="C189" s="153" t="s">
        <v>8108</v>
      </c>
    </row>
    <row r="190" spans="1:3" x14ac:dyDescent="0.25">
      <c r="A190" s="154">
        <v>175</v>
      </c>
      <c r="B190" s="150" t="s">
        <v>8134</v>
      </c>
      <c r="C190" s="153" t="s">
        <v>8108</v>
      </c>
    </row>
    <row r="191" spans="1:3" x14ac:dyDescent="0.25">
      <c r="A191" s="154">
        <v>176</v>
      </c>
      <c r="B191" s="150" t="s">
        <v>8134</v>
      </c>
      <c r="C191" s="153" t="s">
        <v>8108</v>
      </c>
    </row>
    <row r="192" spans="1:3" x14ac:dyDescent="0.25">
      <c r="A192" s="154">
        <v>177</v>
      </c>
      <c r="B192" s="150" t="s">
        <v>8134</v>
      </c>
      <c r="C192" s="153" t="s">
        <v>8108</v>
      </c>
    </row>
    <row r="193" spans="1:3" x14ac:dyDescent="0.25">
      <c r="A193" s="154">
        <v>178</v>
      </c>
      <c r="B193" s="150" t="s">
        <v>8143</v>
      </c>
      <c r="C193" s="153" t="s">
        <v>8108</v>
      </c>
    </row>
    <row r="194" spans="1:3" x14ac:dyDescent="0.25">
      <c r="A194" s="154">
        <v>179</v>
      </c>
      <c r="B194" s="150" t="s">
        <v>8134</v>
      </c>
      <c r="C194" s="153" t="s">
        <v>8108</v>
      </c>
    </row>
    <row r="195" spans="1:3" x14ac:dyDescent="0.25">
      <c r="A195" s="154">
        <v>180</v>
      </c>
      <c r="B195" s="150" t="s">
        <v>8134</v>
      </c>
      <c r="C195" s="153" t="s">
        <v>8108</v>
      </c>
    </row>
    <row r="196" spans="1:3" x14ac:dyDescent="0.25">
      <c r="A196" s="154">
        <v>181</v>
      </c>
      <c r="B196" s="150" t="s">
        <v>8134</v>
      </c>
      <c r="C196" s="153" t="s">
        <v>8108</v>
      </c>
    </row>
    <row r="197" spans="1:3" x14ac:dyDescent="0.25">
      <c r="A197" s="154">
        <v>182</v>
      </c>
      <c r="B197" s="150" t="s">
        <v>8134</v>
      </c>
      <c r="C197" s="153" t="s">
        <v>8108</v>
      </c>
    </row>
    <row r="198" spans="1:3" x14ac:dyDescent="0.25">
      <c r="A198" s="154">
        <v>183</v>
      </c>
      <c r="B198" s="150" t="s">
        <v>8134</v>
      </c>
      <c r="C198" s="153" t="s">
        <v>8108</v>
      </c>
    </row>
    <row r="199" spans="1:3" x14ac:dyDescent="0.25">
      <c r="A199" s="154">
        <v>184</v>
      </c>
      <c r="B199" s="150" t="s">
        <v>8134</v>
      </c>
      <c r="C199" s="153" t="s">
        <v>8108</v>
      </c>
    </row>
    <row r="200" spans="1:3" x14ac:dyDescent="0.25">
      <c r="A200" s="154">
        <v>185</v>
      </c>
      <c r="B200" s="150" t="s">
        <v>8134</v>
      </c>
      <c r="C200" s="153" t="s">
        <v>8108</v>
      </c>
    </row>
    <row r="201" spans="1:3" x14ac:dyDescent="0.25">
      <c r="A201" s="154">
        <v>186</v>
      </c>
      <c r="B201" s="150" t="s">
        <v>8134</v>
      </c>
      <c r="C201" s="153" t="s">
        <v>8108</v>
      </c>
    </row>
    <row r="202" spans="1:3" x14ac:dyDescent="0.25">
      <c r="A202" s="154">
        <v>187</v>
      </c>
      <c r="B202" s="150" t="s">
        <v>8134</v>
      </c>
      <c r="C202" s="153" t="s">
        <v>8108</v>
      </c>
    </row>
    <row r="203" spans="1:3" x14ac:dyDescent="0.25">
      <c r="A203" s="154">
        <v>188</v>
      </c>
      <c r="B203" s="150" t="s">
        <v>8134</v>
      </c>
      <c r="C203" s="153" t="s">
        <v>8108</v>
      </c>
    </row>
    <row r="204" spans="1:3" x14ac:dyDescent="0.25">
      <c r="A204" s="154">
        <v>189</v>
      </c>
      <c r="B204" s="150" t="s">
        <v>8134</v>
      </c>
      <c r="C204" s="153" t="s">
        <v>8088</v>
      </c>
    </row>
    <row r="205" spans="1:3" x14ac:dyDescent="0.25">
      <c r="A205" s="154">
        <v>190</v>
      </c>
      <c r="B205" s="150" t="s">
        <v>8134</v>
      </c>
      <c r="C205" s="153" t="s">
        <v>8088</v>
      </c>
    </row>
    <row r="206" spans="1:3" x14ac:dyDescent="0.25">
      <c r="A206" s="154">
        <v>191</v>
      </c>
      <c r="B206" s="150" t="s">
        <v>8134</v>
      </c>
      <c r="C206" s="153" t="s">
        <v>8088</v>
      </c>
    </row>
    <row r="207" spans="1:3" x14ac:dyDescent="0.25">
      <c r="A207" s="154">
        <v>192</v>
      </c>
      <c r="B207" s="150" t="s">
        <v>8134</v>
      </c>
      <c r="C207" s="153" t="s">
        <v>8088</v>
      </c>
    </row>
    <row r="208" spans="1:3" x14ac:dyDescent="0.25">
      <c r="A208" s="154">
        <v>193</v>
      </c>
      <c r="B208" s="150" t="s">
        <v>8134</v>
      </c>
      <c r="C208" s="153" t="s">
        <v>8088</v>
      </c>
    </row>
    <row r="209" spans="1:3" x14ac:dyDescent="0.25">
      <c r="A209" s="154">
        <v>194</v>
      </c>
      <c r="B209" s="150" t="s">
        <v>8134</v>
      </c>
      <c r="C209" s="153" t="s">
        <v>8088</v>
      </c>
    </row>
    <row r="210" spans="1:3" x14ac:dyDescent="0.25">
      <c r="A210" s="154">
        <v>195</v>
      </c>
      <c r="B210" s="150" t="s">
        <v>8134</v>
      </c>
      <c r="C210" s="153" t="s">
        <v>8088</v>
      </c>
    </row>
    <row r="211" spans="1:3" x14ac:dyDescent="0.25">
      <c r="A211" s="154">
        <v>196</v>
      </c>
      <c r="B211" s="150" t="s">
        <v>8134</v>
      </c>
      <c r="C211" s="153" t="s">
        <v>8088</v>
      </c>
    </row>
    <row r="212" spans="1:3" x14ac:dyDescent="0.25">
      <c r="A212" s="154">
        <v>197</v>
      </c>
      <c r="B212" s="150" t="s">
        <v>8134</v>
      </c>
      <c r="C212" s="153" t="s">
        <v>8088</v>
      </c>
    </row>
    <row r="213" spans="1:3" x14ac:dyDescent="0.25">
      <c r="A213" s="154">
        <v>198</v>
      </c>
      <c r="B213" s="150" t="s">
        <v>8134</v>
      </c>
      <c r="C213" s="153" t="s">
        <v>8088</v>
      </c>
    </row>
    <row r="214" spans="1:3" x14ac:dyDescent="0.25">
      <c r="A214" s="154">
        <v>199</v>
      </c>
      <c r="B214" s="150" t="s">
        <v>8134</v>
      </c>
      <c r="C214" s="153" t="s">
        <v>8088</v>
      </c>
    </row>
    <row r="215" spans="1:3" x14ac:dyDescent="0.25">
      <c r="A215" s="154">
        <v>201</v>
      </c>
      <c r="B215" s="150" t="s">
        <v>8134</v>
      </c>
      <c r="C215" s="153" t="s">
        <v>8088</v>
      </c>
    </row>
    <row r="216" spans="1:3" x14ac:dyDescent="0.25">
      <c r="A216" s="154">
        <v>202</v>
      </c>
      <c r="B216" s="150" t="s">
        <v>8134</v>
      </c>
      <c r="C216" s="153" t="s">
        <v>8088</v>
      </c>
    </row>
    <row r="217" spans="1:3" x14ac:dyDescent="0.25">
      <c r="A217" s="154">
        <v>203</v>
      </c>
      <c r="B217" s="150" t="s">
        <v>8134</v>
      </c>
      <c r="C217" s="153" t="s">
        <v>8088</v>
      </c>
    </row>
    <row r="218" spans="1:3" x14ac:dyDescent="0.25">
      <c r="A218" s="154">
        <v>204</v>
      </c>
      <c r="B218" s="150" t="s">
        <v>8134</v>
      </c>
      <c r="C218" s="153" t="s">
        <v>8088</v>
      </c>
    </row>
    <row r="219" spans="1:3" x14ac:dyDescent="0.25">
      <c r="A219" s="154">
        <v>205</v>
      </c>
      <c r="B219" s="150" t="s">
        <v>8134</v>
      </c>
      <c r="C219" s="153" t="s">
        <v>8088</v>
      </c>
    </row>
    <row r="220" spans="1:3" x14ac:dyDescent="0.25">
      <c r="A220" s="154">
        <v>206</v>
      </c>
      <c r="B220" s="150" t="s">
        <v>8134</v>
      </c>
      <c r="C220" s="153" t="s">
        <v>8088</v>
      </c>
    </row>
    <row r="221" spans="1:3" x14ac:dyDescent="0.25">
      <c r="A221" s="154">
        <v>207</v>
      </c>
      <c r="B221" s="150" t="s">
        <v>8134</v>
      </c>
      <c r="C221" s="153" t="s">
        <v>8088</v>
      </c>
    </row>
    <row r="222" spans="1:3" x14ac:dyDescent="0.25">
      <c r="A222" s="154">
        <v>208</v>
      </c>
      <c r="B222" s="150" t="s">
        <v>8134</v>
      </c>
      <c r="C222" s="153" t="s">
        <v>8088</v>
      </c>
    </row>
    <row r="223" spans="1:3" x14ac:dyDescent="0.25">
      <c r="A223" s="154">
        <v>209</v>
      </c>
      <c r="B223" s="150" t="s">
        <v>8134</v>
      </c>
      <c r="C223" s="153" t="s">
        <v>8108</v>
      </c>
    </row>
    <row r="224" spans="1:3" x14ac:dyDescent="0.25">
      <c r="A224" s="154">
        <v>210</v>
      </c>
      <c r="B224" s="150" t="s">
        <v>8134</v>
      </c>
      <c r="C224" s="153" t="s">
        <v>8108</v>
      </c>
    </row>
    <row r="225" spans="1:3" x14ac:dyDescent="0.25">
      <c r="A225" s="154">
        <v>211</v>
      </c>
      <c r="B225" s="150" t="s">
        <v>8134</v>
      </c>
      <c r="C225" s="153" t="s">
        <v>8108</v>
      </c>
    </row>
    <row r="226" spans="1:3" x14ac:dyDescent="0.25">
      <c r="A226" s="154">
        <v>212</v>
      </c>
      <c r="B226" s="150" t="s">
        <v>8134</v>
      </c>
      <c r="C226" s="153" t="s">
        <v>8108</v>
      </c>
    </row>
    <row r="227" spans="1:3" x14ac:dyDescent="0.25">
      <c r="A227" s="154">
        <v>213</v>
      </c>
      <c r="B227" s="150" t="s">
        <v>8134</v>
      </c>
      <c r="C227" s="153" t="s">
        <v>8108</v>
      </c>
    </row>
    <row r="228" spans="1:3" x14ac:dyDescent="0.25">
      <c r="A228" s="154">
        <v>214</v>
      </c>
      <c r="B228" s="150" t="s">
        <v>8134</v>
      </c>
      <c r="C228" s="153" t="s">
        <v>8108</v>
      </c>
    </row>
    <row r="229" spans="1:3" x14ac:dyDescent="0.25">
      <c r="A229" s="154">
        <v>215</v>
      </c>
      <c r="B229" s="150" t="s">
        <v>8134</v>
      </c>
      <c r="C229" s="153" t="s">
        <v>8108</v>
      </c>
    </row>
    <row r="230" spans="1:3" x14ac:dyDescent="0.25">
      <c r="A230" s="154">
        <v>216</v>
      </c>
      <c r="B230" s="150" t="s">
        <v>8134</v>
      </c>
      <c r="C230" s="153" t="s">
        <v>8108</v>
      </c>
    </row>
    <row r="231" spans="1:3" x14ac:dyDescent="0.25">
      <c r="A231" s="154">
        <v>217</v>
      </c>
      <c r="B231" s="150" t="s">
        <v>8134</v>
      </c>
      <c r="C231" s="153" t="s">
        <v>8108</v>
      </c>
    </row>
    <row r="232" spans="1:3" x14ac:dyDescent="0.25">
      <c r="A232" s="154">
        <v>218</v>
      </c>
      <c r="B232" s="150" t="s">
        <v>8134</v>
      </c>
      <c r="C232" s="153" t="s">
        <v>8108</v>
      </c>
    </row>
    <row r="233" spans="1:3" x14ac:dyDescent="0.25">
      <c r="A233" s="154">
        <v>219</v>
      </c>
      <c r="B233" s="150" t="s">
        <v>8134</v>
      </c>
      <c r="C233" s="153" t="s">
        <v>8108</v>
      </c>
    </row>
    <row r="234" spans="1:3" x14ac:dyDescent="0.25">
      <c r="A234" s="154">
        <v>220</v>
      </c>
      <c r="B234" s="150" t="s">
        <v>8134</v>
      </c>
      <c r="C234" s="153" t="s">
        <v>8108</v>
      </c>
    </row>
    <row r="235" spans="1:3" x14ac:dyDescent="0.25">
      <c r="A235" s="154">
        <v>221</v>
      </c>
      <c r="B235" s="150" t="s">
        <v>8134</v>
      </c>
      <c r="C235" s="153" t="s">
        <v>8108</v>
      </c>
    </row>
    <row r="236" spans="1:3" x14ac:dyDescent="0.25">
      <c r="A236" s="154">
        <v>222</v>
      </c>
      <c r="B236" s="150" t="s">
        <v>8134</v>
      </c>
      <c r="C236" s="153" t="s">
        <v>8108</v>
      </c>
    </row>
    <row r="237" spans="1:3" x14ac:dyDescent="0.25">
      <c r="A237" s="154">
        <v>223</v>
      </c>
      <c r="B237" s="150" t="s">
        <v>8134</v>
      </c>
      <c r="C237" s="153" t="s">
        <v>8108</v>
      </c>
    </row>
    <row r="238" spans="1:3" x14ac:dyDescent="0.25">
      <c r="A238" s="154">
        <v>224</v>
      </c>
      <c r="B238" s="150" t="s">
        <v>8134</v>
      </c>
      <c r="C238" s="153" t="s">
        <v>8108</v>
      </c>
    </row>
    <row r="239" spans="1:3" x14ac:dyDescent="0.25">
      <c r="A239" s="154">
        <v>225</v>
      </c>
      <c r="B239" s="150" t="s">
        <v>8134</v>
      </c>
      <c r="C239" s="153" t="s">
        <v>8108</v>
      </c>
    </row>
    <row r="240" spans="1:3" x14ac:dyDescent="0.25">
      <c r="A240" s="154">
        <v>226</v>
      </c>
      <c r="B240" s="150" t="s">
        <v>8134</v>
      </c>
      <c r="C240" s="153" t="s">
        <v>8108</v>
      </c>
    </row>
    <row r="241" spans="1:3" x14ac:dyDescent="0.25">
      <c r="A241" s="154">
        <v>227</v>
      </c>
      <c r="B241" s="150" t="s">
        <v>8134</v>
      </c>
      <c r="C241" s="153" t="s">
        <v>8108</v>
      </c>
    </row>
    <row r="242" spans="1:3" x14ac:dyDescent="0.25">
      <c r="A242" s="154">
        <v>228</v>
      </c>
      <c r="B242" s="150" t="s">
        <v>8144</v>
      </c>
      <c r="C242" s="153" t="s">
        <v>8088</v>
      </c>
    </row>
    <row r="243" spans="1:3" x14ac:dyDescent="0.25">
      <c r="A243" s="154">
        <v>229</v>
      </c>
      <c r="B243" s="150" t="s">
        <v>8144</v>
      </c>
      <c r="C243" s="153" t="s">
        <v>8088</v>
      </c>
    </row>
    <row r="244" spans="1:3" x14ac:dyDescent="0.25">
      <c r="A244" s="154">
        <v>230</v>
      </c>
      <c r="B244" s="150" t="s">
        <v>8134</v>
      </c>
      <c r="C244" s="153" t="s">
        <v>8088</v>
      </c>
    </row>
    <row r="245" spans="1:3" x14ac:dyDescent="0.25">
      <c r="A245" s="154">
        <v>231</v>
      </c>
      <c r="B245" s="150" t="s">
        <v>8122</v>
      </c>
      <c r="C245" s="153" t="s">
        <v>8108</v>
      </c>
    </row>
    <row r="246" spans="1:3" x14ac:dyDescent="0.25">
      <c r="A246" s="154">
        <v>233</v>
      </c>
      <c r="B246" s="150" t="s">
        <v>8122</v>
      </c>
      <c r="C246" s="153" t="s">
        <v>8108</v>
      </c>
    </row>
    <row r="247" spans="1:3" x14ac:dyDescent="0.25">
      <c r="A247" s="154">
        <v>234</v>
      </c>
      <c r="B247" s="150" t="s">
        <v>8122</v>
      </c>
      <c r="C247" s="153" t="s">
        <v>8108</v>
      </c>
    </row>
    <row r="248" spans="1:3" x14ac:dyDescent="0.25">
      <c r="A248" s="154">
        <v>235</v>
      </c>
      <c r="B248" s="150" t="s">
        <v>8122</v>
      </c>
      <c r="C248" s="153" t="s">
        <v>8108</v>
      </c>
    </row>
    <row r="249" spans="1:3" x14ac:dyDescent="0.25">
      <c r="A249" s="154">
        <v>236</v>
      </c>
      <c r="B249" s="150" t="s">
        <v>8122</v>
      </c>
      <c r="C249" s="153" t="s">
        <v>8108</v>
      </c>
    </row>
    <row r="250" spans="1:3" x14ac:dyDescent="0.25">
      <c r="A250" s="154">
        <v>237</v>
      </c>
      <c r="B250" s="150" t="s">
        <v>8122</v>
      </c>
      <c r="C250" s="153" t="s">
        <v>8108</v>
      </c>
    </row>
    <row r="251" spans="1:3" x14ac:dyDescent="0.25">
      <c r="A251" s="154">
        <v>238</v>
      </c>
      <c r="B251" s="150" t="s">
        <v>8134</v>
      </c>
      <c r="C251" s="153" t="s">
        <v>8108</v>
      </c>
    </row>
    <row r="252" spans="1:3" x14ac:dyDescent="0.25">
      <c r="A252" s="154">
        <v>241</v>
      </c>
      <c r="B252" s="150" t="s">
        <v>8145</v>
      </c>
      <c r="C252" s="153" t="s">
        <v>8108</v>
      </c>
    </row>
    <row r="253" spans="1:3" x14ac:dyDescent="0.25">
      <c r="A253" s="154">
        <v>242</v>
      </c>
      <c r="B253" s="150" t="s">
        <v>8146</v>
      </c>
      <c r="C253" s="153" t="s">
        <v>8108</v>
      </c>
    </row>
    <row r="254" spans="1:3" x14ac:dyDescent="0.25">
      <c r="A254" s="154">
        <v>243</v>
      </c>
      <c r="B254" s="150" t="s">
        <v>8110</v>
      </c>
      <c r="C254" s="153" t="s">
        <v>8108</v>
      </c>
    </row>
    <row r="255" spans="1:3" x14ac:dyDescent="0.25">
      <c r="A255" s="154">
        <v>244</v>
      </c>
      <c r="B255" s="150" t="s">
        <v>8134</v>
      </c>
      <c r="C255" s="153" t="s">
        <v>8108</v>
      </c>
    </row>
    <row r="256" spans="1:3" x14ac:dyDescent="0.25">
      <c r="A256" s="154">
        <v>245</v>
      </c>
      <c r="B256" s="150" t="s">
        <v>8146</v>
      </c>
      <c r="C256" s="153" t="s">
        <v>8108</v>
      </c>
    </row>
    <row r="257" spans="1:3" x14ac:dyDescent="0.25">
      <c r="A257" s="154">
        <v>246</v>
      </c>
      <c r="B257" s="150" t="s">
        <v>8147</v>
      </c>
      <c r="C257" s="153" t="s">
        <v>8108</v>
      </c>
    </row>
    <row r="258" spans="1:3" x14ac:dyDescent="0.25">
      <c r="A258" s="154">
        <v>247</v>
      </c>
      <c r="B258" s="150" t="s">
        <v>8146</v>
      </c>
      <c r="C258" s="153" t="s">
        <v>8108</v>
      </c>
    </row>
    <row r="259" spans="1:3" x14ac:dyDescent="0.25">
      <c r="A259" s="154">
        <v>248</v>
      </c>
      <c r="B259" s="150" t="s">
        <v>8134</v>
      </c>
      <c r="C259" s="153" t="s">
        <v>8108</v>
      </c>
    </row>
    <row r="260" spans="1:3" x14ac:dyDescent="0.25">
      <c r="A260" s="154">
        <v>249</v>
      </c>
      <c r="B260" s="150" t="s">
        <v>8146</v>
      </c>
      <c r="C260" s="153" t="s">
        <v>8108</v>
      </c>
    </row>
    <row r="261" spans="1:3" x14ac:dyDescent="0.25">
      <c r="A261" s="154">
        <v>250</v>
      </c>
      <c r="B261" s="150" t="s">
        <v>8148</v>
      </c>
      <c r="C261" s="153" t="s">
        <v>8088</v>
      </c>
    </row>
    <row r="262" spans="1:3" x14ac:dyDescent="0.25">
      <c r="A262" s="154">
        <v>251</v>
      </c>
      <c r="B262" s="150" t="s">
        <v>8148</v>
      </c>
      <c r="C262" s="153" t="s">
        <v>8088</v>
      </c>
    </row>
    <row r="263" spans="1:3" x14ac:dyDescent="0.25">
      <c r="A263" s="154">
        <v>252</v>
      </c>
      <c r="B263" s="150" t="s">
        <v>8148</v>
      </c>
      <c r="C263" s="153" t="s">
        <v>8088</v>
      </c>
    </row>
    <row r="264" spans="1:3" x14ac:dyDescent="0.25">
      <c r="A264" s="154">
        <v>253</v>
      </c>
      <c r="B264" s="150" t="s">
        <v>8148</v>
      </c>
      <c r="C264" s="153" t="s">
        <v>8088</v>
      </c>
    </row>
    <row r="265" spans="1:3" x14ac:dyDescent="0.25">
      <c r="A265" s="154">
        <v>254</v>
      </c>
      <c r="B265" s="150" t="s">
        <v>8149</v>
      </c>
      <c r="C265" s="153" t="s">
        <v>8108</v>
      </c>
    </row>
    <row r="266" spans="1:3" x14ac:dyDescent="0.25">
      <c r="A266" s="154">
        <v>255</v>
      </c>
      <c r="B266" s="150" t="s">
        <v>8150</v>
      </c>
      <c r="C266" s="153" t="s">
        <v>8108</v>
      </c>
    </row>
    <row r="267" spans="1:3" x14ac:dyDescent="0.25">
      <c r="A267" s="154">
        <v>257</v>
      </c>
      <c r="B267" s="150" t="s">
        <v>8151</v>
      </c>
      <c r="C267" s="153" t="s">
        <v>8108</v>
      </c>
    </row>
    <row r="268" spans="1:3" x14ac:dyDescent="0.25">
      <c r="A268" s="154">
        <v>258</v>
      </c>
      <c r="B268" s="150" t="s">
        <v>8152</v>
      </c>
      <c r="C268" s="153" t="s">
        <v>8108</v>
      </c>
    </row>
    <row r="269" spans="1:3" x14ac:dyDescent="0.25">
      <c r="A269" s="154">
        <v>259</v>
      </c>
      <c r="B269" s="150" t="s">
        <v>8153</v>
      </c>
      <c r="C269" s="153" t="s">
        <v>8108</v>
      </c>
    </row>
    <row r="270" spans="1:3" x14ac:dyDescent="0.25">
      <c r="A270" s="154">
        <v>260</v>
      </c>
      <c r="B270" s="150" t="s">
        <v>8152</v>
      </c>
      <c r="C270" s="153" t="s">
        <v>8088</v>
      </c>
    </row>
    <row r="271" spans="1:3" x14ac:dyDescent="0.25">
      <c r="A271" s="154">
        <v>261</v>
      </c>
      <c r="B271" s="150" t="s">
        <v>8152</v>
      </c>
      <c r="C271" s="153" t="s">
        <v>8108</v>
      </c>
    </row>
    <row r="272" spans="1:3" x14ac:dyDescent="0.25">
      <c r="A272" s="154">
        <v>262</v>
      </c>
      <c r="B272" s="150" t="s">
        <v>8152</v>
      </c>
      <c r="C272" s="153" t="s">
        <v>8108</v>
      </c>
    </row>
    <row r="273" spans="1:3" x14ac:dyDescent="0.25">
      <c r="A273" s="154">
        <v>263</v>
      </c>
      <c r="B273" s="150" t="s">
        <v>8152</v>
      </c>
      <c r="C273" s="153" t="s">
        <v>8108</v>
      </c>
    </row>
    <row r="274" spans="1:3" x14ac:dyDescent="0.25">
      <c r="A274" s="154">
        <v>264</v>
      </c>
      <c r="B274" s="150" t="s">
        <v>8152</v>
      </c>
      <c r="C274" s="153" t="s">
        <v>8108</v>
      </c>
    </row>
    <row r="275" spans="1:3" x14ac:dyDescent="0.25">
      <c r="A275" s="154">
        <v>265</v>
      </c>
      <c r="B275" s="150" t="s">
        <v>8154</v>
      </c>
      <c r="C275" s="153" t="s">
        <v>8088</v>
      </c>
    </row>
    <row r="276" spans="1:3" x14ac:dyDescent="0.25">
      <c r="A276" s="154">
        <v>266</v>
      </c>
      <c r="B276" s="150" t="s">
        <v>8154</v>
      </c>
      <c r="C276" s="153" t="s">
        <v>8088</v>
      </c>
    </row>
    <row r="277" spans="1:3" x14ac:dyDescent="0.25">
      <c r="A277" s="154">
        <v>267</v>
      </c>
      <c r="B277" s="150" t="s">
        <v>8154</v>
      </c>
      <c r="C277" s="153" t="s">
        <v>8088</v>
      </c>
    </row>
    <row r="278" spans="1:3" x14ac:dyDescent="0.25">
      <c r="A278" s="154">
        <v>268</v>
      </c>
      <c r="B278" s="150" t="s">
        <v>8154</v>
      </c>
      <c r="C278" s="153" t="s">
        <v>8088</v>
      </c>
    </row>
    <row r="279" spans="1:3" x14ac:dyDescent="0.25">
      <c r="A279" s="154">
        <v>269</v>
      </c>
      <c r="B279" s="150" t="s">
        <v>8154</v>
      </c>
      <c r="C279" s="153" t="s">
        <v>8088</v>
      </c>
    </row>
    <row r="280" spans="1:3" x14ac:dyDescent="0.25">
      <c r="A280" s="154">
        <v>270</v>
      </c>
      <c r="B280" s="150" t="s">
        <v>8154</v>
      </c>
      <c r="C280" s="153" t="s">
        <v>8088</v>
      </c>
    </row>
    <row r="281" spans="1:3" x14ac:dyDescent="0.25">
      <c r="A281" s="154">
        <v>271</v>
      </c>
      <c r="B281" s="150" t="s">
        <v>8154</v>
      </c>
      <c r="C281" s="153" t="s">
        <v>8088</v>
      </c>
    </row>
    <row r="282" spans="1:3" x14ac:dyDescent="0.25">
      <c r="A282" s="154">
        <v>272</v>
      </c>
      <c r="B282" s="150" t="s">
        <v>8154</v>
      </c>
      <c r="C282" s="153" t="s">
        <v>8088</v>
      </c>
    </row>
    <row r="283" spans="1:3" x14ac:dyDescent="0.25">
      <c r="A283" s="154">
        <v>273</v>
      </c>
      <c r="B283" s="150" t="s">
        <v>8154</v>
      </c>
      <c r="C283" s="153" t="s">
        <v>8088</v>
      </c>
    </row>
    <row r="284" spans="1:3" x14ac:dyDescent="0.25">
      <c r="A284" s="154">
        <v>274</v>
      </c>
      <c r="B284" s="150" t="s">
        <v>8154</v>
      </c>
      <c r="C284" s="153" t="s">
        <v>8088</v>
      </c>
    </row>
    <row r="285" spans="1:3" x14ac:dyDescent="0.25">
      <c r="A285" s="154">
        <v>276</v>
      </c>
      <c r="B285" s="150" t="s">
        <v>8154</v>
      </c>
      <c r="C285" s="153" t="s">
        <v>8088</v>
      </c>
    </row>
    <row r="286" spans="1:3" x14ac:dyDescent="0.25">
      <c r="A286" s="154">
        <v>277</v>
      </c>
      <c r="B286" s="150" t="s">
        <v>8155</v>
      </c>
      <c r="C286" s="153" t="s">
        <v>8088</v>
      </c>
    </row>
    <row r="287" spans="1:3" x14ac:dyDescent="0.25">
      <c r="A287" s="154">
        <v>278</v>
      </c>
      <c r="B287" s="150" t="s">
        <v>8156</v>
      </c>
      <c r="C287" s="153" t="s">
        <v>8088</v>
      </c>
    </row>
    <row r="288" spans="1:3" x14ac:dyDescent="0.25">
      <c r="A288" s="154">
        <v>279</v>
      </c>
      <c r="B288" s="150" t="s">
        <v>8157</v>
      </c>
      <c r="C288" s="153" t="s">
        <v>8088</v>
      </c>
    </row>
    <row r="289" spans="1:3" x14ac:dyDescent="0.25">
      <c r="A289" s="154">
        <v>280</v>
      </c>
      <c r="B289" s="150" t="s">
        <v>8158</v>
      </c>
      <c r="C289" s="153" t="s">
        <v>8088</v>
      </c>
    </row>
    <row r="290" spans="1:3" x14ac:dyDescent="0.25">
      <c r="A290" s="154">
        <v>281</v>
      </c>
      <c r="B290" s="150" t="s">
        <v>8159</v>
      </c>
      <c r="C290" s="153" t="s">
        <v>8108</v>
      </c>
    </row>
    <row r="291" spans="1:3" x14ac:dyDescent="0.25">
      <c r="A291" s="154">
        <v>283</v>
      </c>
      <c r="B291" s="150" t="s">
        <v>8160</v>
      </c>
      <c r="C291" s="153" t="s">
        <v>8108</v>
      </c>
    </row>
    <row r="292" spans="1:3" x14ac:dyDescent="0.25">
      <c r="A292" s="154">
        <v>284</v>
      </c>
      <c r="B292" s="150" t="s">
        <v>8101</v>
      </c>
      <c r="C292" s="153" t="s">
        <v>8088</v>
      </c>
    </row>
    <row r="293" spans="1:3" x14ac:dyDescent="0.25">
      <c r="A293" s="154">
        <v>285</v>
      </c>
      <c r="B293" s="150" t="s">
        <v>8101</v>
      </c>
      <c r="C293" s="153" t="s">
        <v>8088</v>
      </c>
    </row>
    <row r="294" spans="1:3" x14ac:dyDescent="0.25">
      <c r="A294" s="154">
        <v>286</v>
      </c>
      <c r="B294" s="150" t="s">
        <v>8161</v>
      </c>
      <c r="C294" s="153" t="s">
        <v>8088</v>
      </c>
    </row>
    <row r="295" spans="1:3" x14ac:dyDescent="0.25">
      <c r="A295" s="154">
        <v>287</v>
      </c>
      <c r="B295" s="150" t="s">
        <v>8162</v>
      </c>
      <c r="C295" s="153" t="s">
        <v>8088</v>
      </c>
    </row>
    <row r="296" spans="1:3" x14ac:dyDescent="0.25">
      <c r="A296" s="154">
        <v>288</v>
      </c>
      <c r="B296" s="150" t="s">
        <v>8163</v>
      </c>
      <c r="C296" s="153" t="s">
        <v>8088</v>
      </c>
    </row>
    <row r="297" spans="1:3" x14ac:dyDescent="0.25">
      <c r="A297" s="154">
        <v>289</v>
      </c>
      <c r="B297" s="150" t="s">
        <v>8163</v>
      </c>
      <c r="C297" s="153" t="s">
        <v>8088</v>
      </c>
    </row>
    <row r="298" spans="1:3" x14ac:dyDescent="0.25">
      <c r="A298" s="154">
        <v>290</v>
      </c>
      <c r="B298" s="150" t="s">
        <v>8163</v>
      </c>
      <c r="C298" s="153" t="s">
        <v>8088</v>
      </c>
    </row>
    <row r="299" spans="1:3" x14ac:dyDescent="0.25">
      <c r="A299" s="154">
        <v>291</v>
      </c>
      <c r="B299" s="150" t="s">
        <v>8163</v>
      </c>
      <c r="C299" s="153" t="s">
        <v>8088</v>
      </c>
    </row>
    <row r="300" spans="1:3" x14ac:dyDescent="0.25">
      <c r="A300" s="154">
        <v>292</v>
      </c>
      <c r="B300" s="150" t="s">
        <v>8163</v>
      </c>
      <c r="C300" s="153" t="s">
        <v>8088</v>
      </c>
    </row>
    <row r="301" spans="1:3" x14ac:dyDescent="0.25">
      <c r="A301" s="154">
        <v>297</v>
      </c>
      <c r="B301" s="150" t="s">
        <v>8163</v>
      </c>
      <c r="C301" s="153" t="s">
        <v>8088</v>
      </c>
    </row>
    <row r="302" spans="1:3" x14ac:dyDescent="0.25">
      <c r="A302" s="154">
        <v>298</v>
      </c>
      <c r="B302" s="150" t="s">
        <v>8163</v>
      </c>
      <c r="C302" s="153" t="s">
        <v>8088</v>
      </c>
    </row>
    <row r="303" spans="1:3" x14ac:dyDescent="0.25">
      <c r="A303" s="154">
        <v>299</v>
      </c>
      <c r="B303" s="150" t="s">
        <v>8163</v>
      </c>
      <c r="C303" s="153" t="s">
        <v>8088</v>
      </c>
    </row>
    <row r="304" spans="1:3" x14ac:dyDescent="0.25">
      <c r="A304" s="154">
        <v>300</v>
      </c>
      <c r="B304" s="150" t="s">
        <v>8164</v>
      </c>
      <c r="C304" s="153" t="s">
        <v>8108</v>
      </c>
    </row>
    <row r="305" spans="1:3" x14ac:dyDescent="0.25">
      <c r="A305" s="154">
        <v>301</v>
      </c>
      <c r="B305" s="150" t="s">
        <v>8165</v>
      </c>
      <c r="C305" s="153" t="s">
        <v>8108</v>
      </c>
    </row>
    <row r="306" spans="1:3" x14ac:dyDescent="0.25">
      <c r="A306" s="154">
        <v>302</v>
      </c>
      <c r="B306" s="150" t="s">
        <v>8166</v>
      </c>
      <c r="C306" s="153" t="s">
        <v>8108</v>
      </c>
    </row>
    <row r="307" spans="1:3" x14ac:dyDescent="0.25">
      <c r="A307" s="154">
        <v>303</v>
      </c>
      <c r="B307" s="150" t="s">
        <v>8163</v>
      </c>
      <c r="C307" s="153" t="s">
        <v>8088</v>
      </c>
    </row>
    <row r="308" spans="1:3" x14ac:dyDescent="0.25">
      <c r="A308" s="154">
        <v>304</v>
      </c>
      <c r="B308" s="150" t="s">
        <v>8163</v>
      </c>
      <c r="C308" s="153" t="s">
        <v>8088</v>
      </c>
    </row>
    <row r="309" spans="1:3" x14ac:dyDescent="0.25">
      <c r="A309" s="154">
        <v>305</v>
      </c>
      <c r="B309" s="150" t="s">
        <v>8167</v>
      </c>
      <c r="C309" s="153" t="s">
        <v>8108</v>
      </c>
    </row>
    <row r="310" spans="1:3" x14ac:dyDescent="0.25">
      <c r="A310" s="154">
        <v>306</v>
      </c>
      <c r="B310" s="150" t="s">
        <v>8167</v>
      </c>
      <c r="C310" s="153" t="s">
        <v>8108</v>
      </c>
    </row>
    <row r="311" spans="1:3" x14ac:dyDescent="0.25">
      <c r="A311" s="154">
        <v>307</v>
      </c>
      <c r="B311" s="150" t="s">
        <v>8167</v>
      </c>
      <c r="C311" s="153" t="s">
        <v>8108</v>
      </c>
    </row>
    <row r="312" spans="1:3" x14ac:dyDescent="0.25">
      <c r="A312" s="154">
        <v>308</v>
      </c>
      <c r="B312" s="150" t="s">
        <v>8167</v>
      </c>
      <c r="C312" s="153" t="s">
        <v>8108</v>
      </c>
    </row>
    <row r="313" spans="1:3" x14ac:dyDescent="0.25">
      <c r="A313" s="154">
        <v>309</v>
      </c>
      <c r="B313" s="150" t="s">
        <v>8168</v>
      </c>
      <c r="C313" s="153" t="s">
        <v>8108</v>
      </c>
    </row>
    <row r="314" spans="1:3" x14ac:dyDescent="0.25">
      <c r="A314" s="154">
        <v>310</v>
      </c>
      <c r="B314" s="150" t="s">
        <v>8169</v>
      </c>
      <c r="C314" s="153" t="s">
        <v>8108</v>
      </c>
    </row>
    <row r="315" spans="1:3" x14ac:dyDescent="0.25">
      <c r="A315" s="154">
        <v>312</v>
      </c>
      <c r="B315" s="150" t="s">
        <v>8170</v>
      </c>
      <c r="C315" s="153" t="s">
        <v>8108</v>
      </c>
    </row>
    <row r="316" spans="1:3" x14ac:dyDescent="0.25">
      <c r="A316" s="154">
        <v>313</v>
      </c>
      <c r="B316" s="150" t="s">
        <v>8171</v>
      </c>
      <c r="C316" s="153" t="s">
        <v>8088</v>
      </c>
    </row>
    <row r="317" spans="1:3" x14ac:dyDescent="0.25">
      <c r="A317" s="154">
        <v>314</v>
      </c>
      <c r="B317" s="150" t="s">
        <v>8172</v>
      </c>
      <c r="C317" s="153" t="s">
        <v>8088</v>
      </c>
    </row>
    <row r="318" spans="1:3" x14ac:dyDescent="0.25">
      <c r="A318" s="154">
        <v>315</v>
      </c>
      <c r="B318" s="150" t="s">
        <v>8173</v>
      </c>
      <c r="C318" s="153" t="s">
        <v>8088</v>
      </c>
    </row>
    <row r="319" spans="1:3" x14ac:dyDescent="0.25">
      <c r="A319" s="154">
        <v>316</v>
      </c>
      <c r="B319" s="150" t="s">
        <v>8174</v>
      </c>
      <c r="C319" s="153" t="s">
        <v>8108</v>
      </c>
    </row>
    <row r="320" spans="1:3" x14ac:dyDescent="0.25">
      <c r="A320" s="154">
        <v>317</v>
      </c>
      <c r="B320" s="150" t="s">
        <v>8174</v>
      </c>
      <c r="C320" s="153" t="s">
        <v>8108</v>
      </c>
    </row>
    <row r="321" spans="1:3" x14ac:dyDescent="0.25">
      <c r="A321" s="154">
        <v>318</v>
      </c>
      <c r="B321" s="150" t="s">
        <v>8174</v>
      </c>
      <c r="C321" s="153" t="s">
        <v>8108</v>
      </c>
    </row>
    <row r="322" spans="1:3" x14ac:dyDescent="0.25">
      <c r="A322" s="154">
        <v>319</v>
      </c>
      <c r="B322" s="150" t="s">
        <v>8175</v>
      </c>
      <c r="C322" s="153" t="s">
        <v>8108</v>
      </c>
    </row>
    <row r="323" spans="1:3" x14ac:dyDescent="0.25">
      <c r="A323" s="154">
        <v>320</v>
      </c>
      <c r="B323" s="150" t="s">
        <v>8174</v>
      </c>
      <c r="C323" s="153" t="s">
        <v>8108</v>
      </c>
    </row>
    <row r="324" spans="1:3" x14ac:dyDescent="0.25">
      <c r="A324" s="154">
        <v>321</v>
      </c>
      <c r="B324" s="150" t="s">
        <v>8174</v>
      </c>
      <c r="C324" s="153" t="s">
        <v>8108</v>
      </c>
    </row>
    <row r="325" spans="1:3" x14ac:dyDescent="0.25">
      <c r="A325" s="154">
        <v>322</v>
      </c>
      <c r="B325" s="150" t="s">
        <v>8174</v>
      </c>
      <c r="C325" s="153" t="s">
        <v>8108</v>
      </c>
    </row>
    <row r="326" spans="1:3" x14ac:dyDescent="0.25">
      <c r="A326" s="154">
        <v>323</v>
      </c>
      <c r="B326" s="150" t="s">
        <v>8174</v>
      </c>
      <c r="C326" s="153" t="s">
        <v>8108</v>
      </c>
    </row>
    <row r="327" spans="1:3" x14ac:dyDescent="0.25">
      <c r="A327" s="154">
        <v>324</v>
      </c>
      <c r="B327" s="150" t="s">
        <v>8176</v>
      </c>
      <c r="C327" s="153" t="s">
        <v>8108</v>
      </c>
    </row>
    <row r="328" spans="1:3" x14ac:dyDescent="0.25">
      <c r="A328" s="154">
        <v>325</v>
      </c>
      <c r="B328" s="150" t="s">
        <v>8177</v>
      </c>
      <c r="C328" s="153" t="s">
        <v>8108</v>
      </c>
    </row>
    <row r="329" spans="1:3" x14ac:dyDescent="0.25">
      <c r="A329" s="154">
        <v>326</v>
      </c>
      <c r="B329" s="150" t="s">
        <v>8177</v>
      </c>
      <c r="C329" s="153" t="s">
        <v>8108</v>
      </c>
    </row>
    <row r="330" spans="1:3" x14ac:dyDescent="0.25">
      <c r="A330" s="154">
        <v>327</v>
      </c>
      <c r="B330" s="150" t="s">
        <v>8177</v>
      </c>
      <c r="C330" s="153" t="s">
        <v>8108</v>
      </c>
    </row>
    <row r="331" spans="1:3" x14ac:dyDescent="0.25">
      <c r="A331" s="154">
        <v>328</v>
      </c>
      <c r="B331" s="150" t="s">
        <v>8177</v>
      </c>
      <c r="C331" s="153" t="s">
        <v>8108</v>
      </c>
    </row>
    <row r="332" spans="1:3" x14ac:dyDescent="0.25">
      <c r="A332" s="154">
        <v>329</v>
      </c>
      <c r="B332" s="150" t="s">
        <v>8177</v>
      </c>
      <c r="C332" s="153" t="s">
        <v>8108</v>
      </c>
    </row>
    <row r="333" spans="1:3" x14ac:dyDescent="0.25">
      <c r="A333" s="154">
        <v>330</v>
      </c>
      <c r="B333" s="150" t="s">
        <v>8177</v>
      </c>
      <c r="C333" s="153" t="s">
        <v>8108</v>
      </c>
    </row>
    <row r="334" spans="1:3" x14ac:dyDescent="0.25">
      <c r="A334" s="154">
        <v>331</v>
      </c>
      <c r="B334" s="150" t="s">
        <v>8177</v>
      </c>
      <c r="C334" s="153" t="s">
        <v>8108</v>
      </c>
    </row>
    <row r="335" spans="1:3" x14ac:dyDescent="0.25">
      <c r="A335" s="154">
        <v>332</v>
      </c>
      <c r="B335" s="150" t="s">
        <v>8177</v>
      </c>
      <c r="C335" s="153" t="s">
        <v>8088</v>
      </c>
    </row>
    <row r="336" spans="1:3" x14ac:dyDescent="0.25">
      <c r="A336" s="154">
        <v>334</v>
      </c>
      <c r="B336" s="150" t="s">
        <v>8178</v>
      </c>
      <c r="C336" s="153" t="s">
        <v>8108</v>
      </c>
    </row>
    <row r="337" spans="1:3" x14ac:dyDescent="0.25">
      <c r="A337" s="154">
        <v>335</v>
      </c>
      <c r="B337" s="150" t="s">
        <v>8179</v>
      </c>
      <c r="C337" s="153" t="s">
        <v>8108</v>
      </c>
    </row>
    <row r="338" spans="1:3" x14ac:dyDescent="0.25">
      <c r="A338" s="154">
        <v>336</v>
      </c>
      <c r="B338" s="150" t="s">
        <v>8180</v>
      </c>
      <c r="C338" s="153" t="s">
        <v>8088</v>
      </c>
    </row>
    <row r="339" spans="1:3" x14ac:dyDescent="0.25">
      <c r="A339" s="154">
        <v>337</v>
      </c>
      <c r="B339" s="150" t="s">
        <v>8180</v>
      </c>
      <c r="C339" s="153" t="s">
        <v>8088</v>
      </c>
    </row>
    <row r="340" spans="1:3" x14ac:dyDescent="0.25">
      <c r="A340" s="154">
        <v>338</v>
      </c>
      <c r="B340" s="150" t="s">
        <v>8181</v>
      </c>
      <c r="C340" s="153" t="s">
        <v>8108</v>
      </c>
    </row>
    <row r="341" spans="1:3" x14ac:dyDescent="0.25">
      <c r="A341" s="154">
        <v>339</v>
      </c>
      <c r="B341" s="150" t="s">
        <v>8182</v>
      </c>
      <c r="C341" s="153" t="s">
        <v>8088</v>
      </c>
    </row>
    <row r="342" spans="1:3" x14ac:dyDescent="0.25">
      <c r="A342" s="154">
        <v>340</v>
      </c>
      <c r="B342" s="150" t="s">
        <v>8182</v>
      </c>
      <c r="C342" s="153" t="s">
        <v>8088</v>
      </c>
    </row>
    <row r="343" spans="1:3" x14ac:dyDescent="0.25">
      <c r="A343" s="154">
        <v>341</v>
      </c>
      <c r="B343" s="150" t="s">
        <v>8182</v>
      </c>
      <c r="C343" s="153" t="s">
        <v>8088</v>
      </c>
    </row>
    <row r="344" spans="1:3" x14ac:dyDescent="0.25">
      <c r="A344" s="154">
        <v>342</v>
      </c>
      <c r="B344" s="150" t="s">
        <v>8183</v>
      </c>
      <c r="C344" s="153" t="s">
        <v>8108</v>
      </c>
    </row>
    <row r="345" spans="1:3" x14ac:dyDescent="0.25">
      <c r="A345" s="154">
        <v>343</v>
      </c>
      <c r="B345" s="150" t="s">
        <v>8184</v>
      </c>
      <c r="C345" s="153" t="s">
        <v>8108</v>
      </c>
    </row>
    <row r="346" spans="1:3" x14ac:dyDescent="0.25">
      <c r="A346" s="154">
        <v>344</v>
      </c>
      <c r="B346" s="150" t="s">
        <v>8185</v>
      </c>
      <c r="C346" s="153" t="s">
        <v>8108</v>
      </c>
    </row>
    <row r="347" spans="1:3" x14ac:dyDescent="0.25">
      <c r="A347" s="154">
        <v>344</v>
      </c>
      <c r="B347" s="150" t="s">
        <v>8185</v>
      </c>
      <c r="C347" s="153" t="s">
        <v>8088</v>
      </c>
    </row>
    <row r="348" spans="1:3" x14ac:dyDescent="0.25">
      <c r="A348" s="154">
        <v>345</v>
      </c>
      <c r="B348" s="150" t="s">
        <v>8186</v>
      </c>
      <c r="C348" s="153" t="s">
        <v>8108</v>
      </c>
    </row>
    <row r="349" spans="1:3" x14ac:dyDescent="0.25">
      <c r="A349" s="154">
        <v>346</v>
      </c>
      <c r="B349" s="150" t="s">
        <v>8187</v>
      </c>
      <c r="C349" s="153" t="s">
        <v>8088</v>
      </c>
    </row>
    <row r="350" spans="1:3" x14ac:dyDescent="0.25">
      <c r="A350" s="154">
        <v>347</v>
      </c>
      <c r="B350" s="150" t="s">
        <v>8188</v>
      </c>
      <c r="C350" s="153" t="s">
        <v>8088</v>
      </c>
    </row>
    <row r="351" spans="1:3" x14ac:dyDescent="0.25">
      <c r="A351" s="154">
        <v>348</v>
      </c>
      <c r="B351" s="150" t="s">
        <v>8188</v>
      </c>
      <c r="C351" s="153" t="s">
        <v>8088</v>
      </c>
    </row>
    <row r="352" spans="1:3" x14ac:dyDescent="0.25">
      <c r="A352" s="154">
        <v>349</v>
      </c>
      <c r="B352" s="150" t="s">
        <v>8134</v>
      </c>
      <c r="C352" s="153" t="s">
        <v>8108</v>
      </c>
    </row>
    <row r="353" spans="1:3" x14ac:dyDescent="0.25">
      <c r="A353" s="154">
        <v>350</v>
      </c>
      <c r="B353" s="150" t="s">
        <v>8189</v>
      </c>
      <c r="C353" s="153" t="s">
        <v>8088</v>
      </c>
    </row>
    <row r="354" spans="1:3" x14ac:dyDescent="0.25">
      <c r="A354" s="154">
        <v>351</v>
      </c>
      <c r="B354" s="150" t="s">
        <v>8190</v>
      </c>
      <c r="C354" s="153" t="s">
        <v>8108</v>
      </c>
    </row>
    <row r="355" spans="1:3" x14ac:dyDescent="0.25">
      <c r="A355" s="154">
        <v>352</v>
      </c>
      <c r="B355" s="150" t="s">
        <v>8191</v>
      </c>
      <c r="C355" s="153" t="s">
        <v>8108</v>
      </c>
    </row>
    <row r="356" spans="1:3" x14ac:dyDescent="0.25">
      <c r="A356" s="154">
        <v>353</v>
      </c>
      <c r="B356" s="150" t="s">
        <v>8192</v>
      </c>
      <c r="C356" s="153" t="s">
        <v>8108</v>
      </c>
    </row>
    <row r="357" spans="1:3" x14ac:dyDescent="0.25">
      <c r="A357" s="154">
        <v>354</v>
      </c>
      <c r="B357" s="150" t="s">
        <v>8109</v>
      </c>
      <c r="C357" s="153" t="s">
        <v>8088</v>
      </c>
    </row>
    <row r="358" spans="1:3" x14ac:dyDescent="0.25">
      <c r="A358" s="154">
        <v>355</v>
      </c>
      <c r="B358" s="150" t="s">
        <v>8193</v>
      </c>
      <c r="C358" s="153" t="s">
        <v>8108</v>
      </c>
    </row>
    <row r="359" spans="1:3" x14ac:dyDescent="0.25">
      <c r="A359" s="154">
        <v>357</v>
      </c>
      <c r="B359" s="150" t="s">
        <v>8194</v>
      </c>
      <c r="C359" s="153" t="s">
        <v>8088</v>
      </c>
    </row>
    <row r="360" spans="1:3" x14ac:dyDescent="0.25">
      <c r="A360" s="154">
        <v>358</v>
      </c>
      <c r="B360" s="150" t="s">
        <v>8194</v>
      </c>
      <c r="C360" s="153" t="s">
        <v>8088</v>
      </c>
    </row>
    <row r="361" spans="1:3" x14ac:dyDescent="0.25">
      <c r="A361" s="154">
        <v>359</v>
      </c>
      <c r="B361" s="150" t="s">
        <v>8194</v>
      </c>
      <c r="C361" s="153" t="s">
        <v>8088</v>
      </c>
    </row>
    <row r="362" spans="1:3" x14ac:dyDescent="0.25">
      <c r="A362" s="154">
        <v>360</v>
      </c>
      <c r="B362" s="150" t="s">
        <v>8194</v>
      </c>
      <c r="C362" s="153" t="s">
        <v>8088</v>
      </c>
    </row>
    <row r="363" spans="1:3" x14ac:dyDescent="0.25">
      <c r="A363" s="154">
        <v>361</v>
      </c>
      <c r="B363" s="150" t="s">
        <v>8194</v>
      </c>
      <c r="C363" s="153" t="s">
        <v>8088</v>
      </c>
    </row>
    <row r="364" spans="1:3" x14ac:dyDescent="0.25">
      <c r="A364" s="154">
        <v>362</v>
      </c>
      <c r="B364" s="150" t="s">
        <v>8194</v>
      </c>
      <c r="C364" s="153" t="s">
        <v>8088</v>
      </c>
    </row>
    <row r="365" spans="1:3" x14ac:dyDescent="0.25">
      <c r="A365" s="154">
        <v>363</v>
      </c>
      <c r="B365" s="150" t="s">
        <v>8194</v>
      </c>
      <c r="C365" s="153" t="s">
        <v>8088</v>
      </c>
    </row>
    <row r="366" spans="1:3" x14ac:dyDescent="0.25">
      <c r="A366" s="154">
        <v>364</v>
      </c>
      <c r="B366" s="150" t="s">
        <v>8194</v>
      </c>
      <c r="C366" s="153" t="s">
        <v>8088</v>
      </c>
    </row>
    <row r="367" spans="1:3" x14ac:dyDescent="0.25">
      <c r="A367" s="154">
        <v>365</v>
      </c>
      <c r="B367" s="150" t="s">
        <v>8194</v>
      </c>
      <c r="C367" s="153" t="s">
        <v>8088</v>
      </c>
    </row>
    <row r="368" spans="1:3" x14ac:dyDescent="0.25">
      <c r="A368" s="154">
        <v>366</v>
      </c>
      <c r="B368" s="150" t="s">
        <v>8194</v>
      </c>
      <c r="C368" s="153" t="s">
        <v>8088</v>
      </c>
    </row>
    <row r="369" spans="1:3" x14ac:dyDescent="0.25">
      <c r="A369" s="154">
        <v>367</v>
      </c>
      <c r="B369" s="150" t="s">
        <v>8194</v>
      </c>
      <c r="C369" s="153" t="s">
        <v>8088</v>
      </c>
    </row>
    <row r="370" spans="1:3" x14ac:dyDescent="0.25">
      <c r="A370" s="154">
        <v>368</v>
      </c>
      <c r="B370" s="150" t="s">
        <v>8194</v>
      </c>
      <c r="C370" s="153" t="s">
        <v>8088</v>
      </c>
    </row>
    <row r="371" spans="1:3" x14ac:dyDescent="0.25">
      <c r="A371" s="154">
        <v>369</v>
      </c>
      <c r="B371" s="150" t="s">
        <v>8194</v>
      </c>
      <c r="C371" s="153" t="s">
        <v>8088</v>
      </c>
    </row>
    <row r="372" spans="1:3" x14ac:dyDescent="0.25">
      <c r="A372" s="154">
        <v>370</v>
      </c>
      <c r="B372" s="150" t="s">
        <v>8194</v>
      </c>
      <c r="C372" s="153" t="s">
        <v>8088</v>
      </c>
    </row>
    <row r="373" spans="1:3" x14ac:dyDescent="0.25">
      <c r="A373" s="154">
        <v>371</v>
      </c>
      <c r="B373" s="150" t="s">
        <v>8194</v>
      </c>
      <c r="C373" s="153" t="s">
        <v>8088</v>
      </c>
    </row>
    <row r="374" spans="1:3" x14ac:dyDescent="0.25">
      <c r="A374" s="154">
        <v>372</v>
      </c>
      <c r="B374" s="150" t="s">
        <v>8174</v>
      </c>
      <c r="C374" s="153" t="s">
        <v>8108</v>
      </c>
    </row>
    <row r="375" spans="1:3" x14ac:dyDescent="0.25">
      <c r="A375" s="154">
        <v>373</v>
      </c>
      <c r="B375" s="150" t="s">
        <v>8122</v>
      </c>
      <c r="C375" s="153" t="s">
        <v>8108</v>
      </c>
    </row>
    <row r="376" spans="1:3" x14ac:dyDescent="0.25">
      <c r="A376" s="154">
        <v>374</v>
      </c>
      <c r="B376" s="150" t="s">
        <v>8122</v>
      </c>
      <c r="C376" s="153" t="s">
        <v>8108</v>
      </c>
    </row>
    <row r="377" spans="1:3" x14ac:dyDescent="0.25">
      <c r="A377" s="154">
        <v>375</v>
      </c>
      <c r="B377" s="150" t="s">
        <v>8122</v>
      </c>
      <c r="C377" s="153" t="s">
        <v>8108</v>
      </c>
    </row>
    <row r="378" spans="1:3" x14ac:dyDescent="0.25">
      <c r="A378" s="154">
        <v>376</v>
      </c>
      <c r="B378" s="150" t="s">
        <v>8122</v>
      </c>
      <c r="C378" s="153" t="s">
        <v>8108</v>
      </c>
    </row>
    <row r="379" spans="1:3" x14ac:dyDescent="0.25">
      <c r="A379" s="154">
        <v>377</v>
      </c>
      <c r="B379" s="150" t="s">
        <v>8122</v>
      </c>
      <c r="C379" s="153" t="s">
        <v>8108</v>
      </c>
    </row>
    <row r="380" spans="1:3" x14ac:dyDescent="0.25">
      <c r="A380" s="154">
        <v>378</v>
      </c>
      <c r="B380" s="150" t="s">
        <v>8122</v>
      </c>
      <c r="C380" s="153" t="s">
        <v>8108</v>
      </c>
    </row>
    <row r="381" spans="1:3" x14ac:dyDescent="0.25">
      <c r="A381" s="154">
        <v>380</v>
      </c>
      <c r="B381" s="150" t="s">
        <v>8122</v>
      </c>
      <c r="C381" s="153" t="s">
        <v>8108</v>
      </c>
    </row>
    <row r="382" spans="1:3" x14ac:dyDescent="0.25">
      <c r="A382" s="154">
        <v>381</v>
      </c>
      <c r="B382" s="150" t="s">
        <v>8122</v>
      </c>
      <c r="C382" s="153" t="s">
        <v>8108</v>
      </c>
    </row>
    <row r="383" spans="1:3" x14ac:dyDescent="0.25">
      <c r="A383" s="154">
        <v>382</v>
      </c>
      <c r="B383" s="150" t="s">
        <v>8122</v>
      </c>
      <c r="C383" s="153" t="s">
        <v>8108</v>
      </c>
    </row>
    <row r="384" spans="1:3" x14ac:dyDescent="0.25">
      <c r="A384" s="154">
        <v>384</v>
      </c>
      <c r="B384" s="150" t="s">
        <v>8134</v>
      </c>
      <c r="C384" s="153" t="s">
        <v>8108</v>
      </c>
    </row>
    <row r="385" spans="1:3" x14ac:dyDescent="0.25">
      <c r="A385" s="154">
        <v>385</v>
      </c>
      <c r="B385" s="150" t="s">
        <v>8122</v>
      </c>
      <c r="C385" s="153" t="s">
        <v>8088</v>
      </c>
    </row>
    <row r="386" spans="1:3" x14ac:dyDescent="0.25">
      <c r="A386" s="154">
        <v>386</v>
      </c>
      <c r="B386" s="150" t="s">
        <v>8101</v>
      </c>
      <c r="C386" s="153" t="s">
        <v>8088</v>
      </c>
    </row>
    <row r="387" spans="1:3" x14ac:dyDescent="0.25">
      <c r="A387" s="154">
        <v>387</v>
      </c>
      <c r="B387" s="150" t="s">
        <v>8127</v>
      </c>
      <c r="C387" s="153" t="s">
        <v>8088</v>
      </c>
    </row>
    <row r="388" spans="1:3" x14ac:dyDescent="0.25">
      <c r="A388" s="154">
        <v>388</v>
      </c>
      <c r="B388" s="150" t="s">
        <v>8122</v>
      </c>
      <c r="C388" s="153" t="s">
        <v>8088</v>
      </c>
    </row>
    <row r="389" spans="1:3" x14ac:dyDescent="0.25">
      <c r="A389" s="154">
        <v>389</v>
      </c>
      <c r="B389" s="150" t="s">
        <v>8113</v>
      </c>
      <c r="C389" s="153" t="s">
        <v>8088</v>
      </c>
    </row>
    <row r="390" spans="1:3" x14ac:dyDescent="0.25">
      <c r="A390" s="154">
        <v>390</v>
      </c>
      <c r="B390" s="150" t="s">
        <v>8122</v>
      </c>
      <c r="C390" s="153" t="s">
        <v>8108</v>
      </c>
    </row>
    <row r="391" spans="1:3" x14ac:dyDescent="0.25">
      <c r="A391" s="154">
        <v>391</v>
      </c>
      <c r="B391" s="150" t="s">
        <v>8195</v>
      </c>
      <c r="C391" s="153" t="s">
        <v>8088</v>
      </c>
    </row>
    <row r="392" spans="1:3" x14ac:dyDescent="0.25">
      <c r="A392" s="154">
        <v>392</v>
      </c>
      <c r="B392" s="150" t="s">
        <v>8196</v>
      </c>
      <c r="C392" s="153" t="s">
        <v>8108</v>
      </c>
    </row>
    <row r="393" spans="1:3" x14ac:dyDescent="0.25">
      <c r="A393" s="154">
        <v>393</v>
      </c>
      <c r="B393" s="150" t="s">
        <v>8197</v>
      </c>
      <c r="C393" s="153" t="s">
        <v>8108</v>
      </c>
    </row>
    <row r="394" spans="1:3" x14ac:dyDescent="0.25">
      <c r="A394" s="154">
        <v>394</v>
      </c>
      <c r="B394" s="150" t="s">
        <v>8153</v>
      </c>
      <c r="C394" s="153" t="s">
        <v>8108</v>
      </c>
    </row>
    <row r="395" spans="1:3" x14ac:dyDescent="0.25">
      <c r="A395" s="154">
        <v>395</v>
      </c>
      <c r="B395" s="150" t="s">
        <v>8198</v>
      </c>
      <c r="C395" s="153" t="s">
        <v>8108</v>
      </c>
    </row>
    <row r="396" spans="1:3" x14ac:dyDescent="0.25">
      <c r="A396" s="154">
        <v>396</v>
      </c>
      <c r="B396" s="150" t="s">
        <v>8132</v>
      </c>
      <c r="C396" s="153" t="s">
        <v>8108</v>
      </c>
    </row>
    <row r="397" spans="1:3" x14ac:dyDescent="0.25">
      <c r="A397" s="154">
        <v>397</v>
      </c>
      <c r="B397" s="150" t="s">
        <v>8199</v>
      </c>
      <c r="C397" s="153" t="s">
        <v>8108</v>
      </c>
    </row>
    <row r="398" spans="1:3" x14ac:dyDescent="0.25">
      <c r="A398" s="154">
        <v>398</v>
      </c>
      <c r="B398" s="150" t="s">
        <v>8200</v>
      </c>
      <c r="C398" s="153" t="s">
        <v>8108</v>
      </c>
    </row>
    <row r="399" spans="1:3" x14ac:dyDescent="0.25">
      <c r="A399" s="154">
        <v>399</v>
      </c>
      <c r="B399" s="150" t="s">
        <v>8201</v>
      </c>
      <c r="C399" s="153" t="s">
        <v>8088</v>
      </c>
    </row>
    <row r="400" spans="1:3" x14ac:dyDescent="0.25">
      <c r="A400" s="154">
        <v>400</v>
      </c>
      <c r="B400" s="150" t="s">
        <v>8152</v>
      </c>
      <c r="C400" s="153" t="s">
        <v>8108</v>
      </c>
    </row>
    <row r="401" spans="1:3" x14ac:dyDescent="0.25">
      <c r="A401" s="154">
        <v>401</v>
      </c>
      <c r="B401" s="150" t="s">
        <v>8202</v>
      </c>
      <c r="C401" s="153" t="s">
        <v>8088</v>
      </c>
    </row>
    <row r="402" spans="1:3" x14ac:dyDescent="0.25">
      <c r="A402" s="154">
        <v>403</v>
      </c>
      <c r="B402" s="150" t="s">
        <v>8107</v>
      </c>
      <c r="C402" s="153" t="s">
        <v>8108</v>
      </c>
    </row>
    <row r="403" spans="1:3" x14ac:dyDescent="0.25">
      <c r="A403" s="154">
        <v>404</v>
      </c>
      <c r="B403" s="150" t="s">
        <v>8203</v>
      </c>
      <c r="C403" s="153" t="s">
        <v>8108</v>
      </c>
    </row>
    <row r="404" spans="1:3" x14ac:dyDescent="0.25">
      <c r="A404" s="154">
        <v>405</v>
      </c>
      <c r="B404" s="150" t="s">
        <v>8204</v>
      </c>
      <c r="C404" s="153" t="s">
        <v>8088</v>
      </c>
    </row>
    <row r="405" spans="1:3" x14ac:dyDescent="0.25">
      <c r="A405" s="154">
        <v>406</v>
      </c>
      <c r="B405" s="150" t="s">
        <v>8205</v>
      </c>
      <c r="C405" s="153" t="s">
        <v>8088</v>
      </c>
    </row>
    <row r="406" spans="1:3" x14ac:dyDescent="0.25">
      <c r="A406" s="154">
        <v>407</v>
      </c>
      <c r="B406" s="150" t="s">
        <v>8206</v>
      </c>
      <c r="C406" s="153" t="s">
        <v>8088</v>
      </c>
    </row>
    <row r="407" spans="1:3" x14ac:dyDescent="0.25">
      <c r="A407" s="154">
        <v>408</v>
      </c>
      <c r="B407" s="150" t="s">
        <v>8207</v>
      </c>
      <c r="C407" s="153" t="s">
        <v>8088</v>
      </c>
    </row>
    <row r="408" spans="1:3" x14ac:dyDescent="0.25">
      <c r="A408" s="154">
        <v>409</v>
      </c>
      <c r="B408" s="150" t="s">
        <v>8208</v>
      </c>
      <c r="C408" s="153" t="s">
        <v>8088</v>
      </c>
    </row>
    <row r="409" spans="1:3" x14ac:dyDescent="0.25">
      <c r="A409" s="154">
        <v>410</v>
      </c>
      <c r="B409" s="150" t="s">
        <v>8209</v>
      </c>
      <c r="C409" s="153" t="s">
        <v>8088</v>
      </c>
    </row>
    <row r="410" spans="1:3" x14ac:dyDescent="0.25">
      <c r="A410" s="154">
        <v>411</v>
      </c>
      <c r="B410" s="150" t="s">
        <v>8210</v>
      </c>
      <c r="C410" s="153" t="s">
        <v>8088</v>
      </c>
    </row>
    <row r="411" spans="1:3" x14ac:dyDescent="0.25">
      <c r="A411" s="154">
        <v>412</v>
      </c>
      <c r="B411" s="150" t="s">
        <v>8211</v>
      </c>
      <c r="C411" s="153" t="s">
        <v>8088</v>
      </c>
    </row>
    <row r="412" spans="1:3" x14ac:dyDescent="0.25">
      <c r="A412" s="154">
        <v>413</v>
      </c>
      <c r="B412" s="150" t="s">
        <v>8212</v>
      </c>
      <c r="C412" s="153" t="s">
        <v>8088</v>
      </c>
    </row>
    <row r="413" spans="1:3" x14ac:dyDescent="0.25">
      <c r="A413" s="154">
        <v>414</v>
      </c>
      <c r="B413" s="150" t="s">
        <v>8213</v>
      </c>
      <c r="C413" s="153" t="s">
        <v>8088</v>
      </c>
    </row>
    <row r="414" spans="1:3" x14ac:dyDescent="0.25">
      <c r="A414" s="154">
        <v>415</v>
      </c>
      <c r="B414" s="150" t="s">
        <v>8214</v>
      </c>
      <c r="C414" s="153" t="s">
        <v>8088</v>
      </c>
    </row>
    <row r="415" spans="1:3" x14ac:dyDescent="0.25">
      <c r="A415" s="154">
        <v>416</v>
      </c>
      <c r="B415" s="150" t="s">
        <v>8215</v>
      </c>
      <c r="C415" s="153" t="s">
        <v>8088</v>
      </c>
    </row>
    <row r="416" spans="1:3" x14ac:dyDescent="0.25">
      <c r="A416" s="154">
        <v>417</v>
      </c>
      <c r="B416" s="150" t="s">
        <v>8216</v>
      </c>
      <c r="C416" s="153" t="s">
        <v>8088</v>
      </c>
    </row>
    <row r="417" spans="1:3" x14ac:dyDescent="0.25">
      <c r="A417" s="154">
        <v>418</v>
      </c>
      <c r="B417" s="150" t="s">
        <v>8217</v>
      </c>
      <c r="C417" s="153" t="s">
        <v>8088</v>
      </c>
    </row>
    <row r="418" spans="1:3" x14ac:dyDescent="0.25">
      <c r="A418" s="154">
        <v>419</v>
      </c>
      <c r="B418" s="150" t="s">
        <v>8218</v>
      </c>
      <c r="C418" s="153" t="s">
        <v>8088</v>
      </c>
    </row>
    <row r="419" spans="1:3" x14ac:dyDescent="0.25">
      <c r="A419" s="154">
        <v>420</v>
      </c>
      <c r="B419" s="150" t="s">
        <v>8219</v>
      </c>
      <c r="C419" s="153" t="s">
        <v>8088</v>
      </c>
    </row>
    <row r="420" spans="1:3" x14ac:dyDescent="0.25">
      <c r="A420" s="154">
        <v>421</v>
      </c>
      <c r="B420" s="150" t="s">
        <v>8220</v>
      </c>
      <c r="C420" s="153" t="s">
        <v>8088</v>
      </c>
    </row>
    <row r="421" spans="1:3" x14ac:dyDescent="0.25">
      <c r="A421" s="154">
        <v>422</v>
      </c>
      <c r="B421" s="150" t="s">
        <v>8221</v>
      </c>
      <c r="C421" s="153" t="s">
        <v>8088</v>
      </c>
    </row>
    <row r="422" spans="1:3" x14ac:dyDescent="0.25">
      <c r="A422" s="154">
        <v>423</v>
      </c>
      <c r="B422" s="150" t="s">
        <v>8222</v>
      </c>
      <c r="C422" s="153" t="s">
        <v>8088</v>
      </c>
    </row>
    <row r="423" spans="1:3" x14ac:dyDescent="0.25">
      <c r="A423" s="154">
        <v>424</v>
      </c>
      <c r="B423" s="150" t="s">
        <v>8223</v>
      </c>
      <c r="C423" s="153" t="s">
        <v>8088</v>
      </c>
    </row>
    <row r="424" spans="1:3" x14ac:dyDescent="0.25">
      <c r="A424" s="154">
        <v>425</v>
      </c>
      <c r="B424" s="150" t="s">
        <v>8224</v>
      </c>
      <c r="C424" s="153" t="s">
        <v>8108</v>
      </c>
    </row>
    <row r="425" spans="1:3" x14ac:dyDescent="0.25">
      <c r="A425" s="154">
        <v>426</v>
      </c>
      <c r="B425" s="150" t="s">
        <v>8134</v>
      </c>
      <c r="C425" s="153" t="s">
        <v>8108</v>
      </c>
    </row>
    <row r="426" spans="1:3" x14ac:dyDescent="0.25">
      <c r="A426" s="154">
        <v>427</v>
      </c>
      <c r="B426" s="150" t="s">
        <v>8225</v>
      </c>
      <c r="C426" s="153" t="s">
        <v>8108</v>
      </c>
    </row>
    <row r="427" spans="1:3" x14ac:dyDescent="0.25">
      <c r="A427" s="154">
        <v>428</v>
      </c>
      <c r="B427" s="150" t="s">
        <v>8226</v>
      </c>
      <c r="C427" s="153" t="s">
        <v>8227</v>
      </c>
    </row>
    <row r="428" spans="1:3" x14ac:dyDescent="0.25">
      <c r="A428" s="154">
        <v>429</v>
      </c>
      <c r="B428" s="150" t="s">
        <v>8228</v>
      </c>
      <c r="C428" s="153" t="s">
        <v>8227</v>
      </c>
    </row>
    <row r="429" spans="1:3" x14ac:dyDescent="0.25">
      <c r="A429" s="154">
        <v>430</v>
      </c>
      <c r="B429" s="150" t="s">
        <v>8229</v>
      </c>
      <c r="C429" s="153" t="s">
        <v>8227</v>
      </c>
    </row>
    <row r="430" spans="1:3" x14ac:dyDescent="0.25">
      <c r="A430" s="154">
        <v>431</v>
      </c>
      <c r="B430" s="150" t="s">
        <v>8230</v>
      </c>
      <c r="C430" s="153" t="s">
        <v>8227</v>
      </c>
    </row>
    <row r="431" spans="1:3" x14ac:dyDescent="0.25">
      <c r="A431" s="154">
        <v>432</v>
      </c>
      <c r="B431" s="150" t="s">
        <v>8134</v>
      </c>
      <c r="C431" s="153" t="s">
        <v>8108</v>
      </c>
    </row>
    <row r="432" spans="1:3" x14ac:dyDescent="0.25">
      <c r="A432" s="154">
        <v>434</v>
      </c>
      <c r="B432" s="150" t="s">
        <v>8231</v>
      </c>
      <c r="C432" s="153" t="s">
        <v>8088</v>
      </c>
    </row>
    <row r="433" spans="1:3" x14ac:dyDescent="0.25">
      <c r="A433" s="154">
        <v>435</v>
      </c>
      <c r="B433" s="150" t="s">
        <v>8232</v>
      </c>
      <c r="C433" s="153" t="s">
        <v>8108</v>
      </c>
    </row>
    <row r="434" spans="1:3" x14ac:dyDescent="0.25">
      <c r="A434" s="154">
        <v>436</v>
      </c>
      <c r="B434" s="150" t="s">
        <v>8233</v>
      </c>
      <c r="C434" s="153" t="s">
        <v>8108</v>
      </c>
    </row>
    <row r="435" spans="1:3" x14ac:dyDescent="0.25">
      <c r="A435" s="154">
        <v>437</v>
      </c>
      <c r="B435" s="150" t="s">
        <v>8234</v>
      </c>
      <c r="C435" s="153" t="s">
        <v>8108</v>
      </c>
    </row>
    <row r="436" spans="1:3" x14ac:dyDescent="0.25">
      <c r="A436" s="154">
        <v>439</v>
      </c>
      <c r="B436" s="150" t="s">
        <v>8235</v>
      </c>
      <c r="C436" s="153" t="s">
        <v>8108</v>
      </c>
    </row>
    <row r="437" spans="1:3" x14ac:dyDescent="0.25">
      <c r="A437" s="154">
        <v>440</v>
      </c>
      <c r="B437" s="150" t="s">
        <v>8236</v>
      </c>
      <c r="C437" s="153" t="s">
        <v>8108</v>
      </c>
    </row>
    <row r="438" spans="1:3" x14ac:dyDescent="0.25">
      <c r="A438" s="154">
        <v>441</v>
      </c>
      <c r="B438" s="150" t="s">
        <v>8138</v>
      </c>
      <c r="C438" s="153" t="s">
        <v>8108</v>
      </c>
    </row>
    <row r="439" spans="1:3" x14ac:dyDescent="0.25">
      <c r="A439" s="154">
        <v>442</v>
      </c>
      <c r="B439" s="150" t="s">
        <v>8134</v>
      </c>
      <c r="C439" s="153" t="s">
        <v>8088</v>
      </c>
    </row>
    <row r="440" spans="1:3" x14ac:dyDescent="0.25">
      <c r="A440" s="154">
        <v>443</v>
      </c>
      <c r="B440" s="150" t="s">
        <v>8174</v>
      </c>
      <c r="C440" s="153" t="s">
        <v>8108</v>
      </c>
    </row>
    <row r="441" spans="1:3" x14ac:dyDescent="0.25">
      <c r="A441" s="154">
        <v>444</v>
      </c>
      <c r="B441" s="150" t="s">
        <v>8177</v>
      </c>
      <c r="C441" s="153" t="s">
        <v>8108</v>
      </c>
    </row>
    <row r="442" spans="1:3" x14ac:dyDescent="0.25">
      <c r="A442" s="154">
        <v>444</v>
      </c>
      <c r="B442" s="150" t="s">
        <v>8177</v>
      </c>
      <c r="C442" s="153" t="s">
        <v>8088</v>
      </c>
    </row>
    <row r="443" spans="1:3" x14ac:dyDescent="0.25">
      <c r="A443" s="154">
        <v>445</v>
      </c>
      <c r="B443" s="150" t="s">
        <v>8237</v>
      </c>
      <c r="C443" s="153" t="s">
        <v>8108</v>
      </c>
    </row>
    <row r="444" spans="1:3" x14ac:dyDescent="0.25">
      <c r="A444" s="154">
        <v>446</v>
      </c>
      <c r="B444" s="150" t="s">
        <v>8237</v>
      </c>
      <c r="C444" s="153" t="s">
        <v>8108</v>
      </c>
    </row>
    <row r="445" spans="1:3" x14ac:dyDescent="0.25">
      <c r="A445" s="154">
        <v>447</v>
      </c>
      <c r="B445" s="150" t="s">
        <v>8148</v>
      </c>
      <c r="C445" s="153" t="s">
        <v>8108</v>
      </c>
    </row>
    <row r="446" spans="1:3" x14ac:dyDescent="0.25">
      <c r="A446" s="154">
        <v>448</v>
      </c>
      <c r="B446" s="150" t="s">
        <v>8148</v>
      </c>
      <c r="C446" s="153" t="s">
        <v>8108</v>
      </c>
    </row>
    <row r="447" spans="1:3" x14ac:dyDescent="0.25">
      <c r="A447" s="154">
        <v>449</v>
      </c>
      <c r="B447" s="150" t="s">
        <v>8148</v>
      </c>
      <c r="C447" s="153" t="s">
        <v>8108</v>
      </c>
    </row>
    <row r="448" spans="1:3" x14ac:dyDescent="0.25">
      <c r="A448" s="154">
        <v>450</v>
      </c>
      <c r="B448" s="150" t="s">
        <v>8148</v>
      </c>
      <c r="C448" s="153" t="s">
        <v>8108</v>
      </c>
    </row>
    <row r="449" spans="1:3" x14ac:dyDescent="0.25">
      <c r="A449" s="154">
        <v>451</v>
      </c>
      <c r="B449" s="150" t="s">
        <v>8148</v>
      </c>
      <c r="C449" s="153" t="s">
        <v>8108</v>
      </c>
    </row>
    <row r="450" spans="1:3" x14ac:dyDescent="0.25">
      <c r="A450" s="154">
        <v>452</v>
      </c>
      <c r="B450" s="150" t="s">
        <v>8148</v>
      </c>
      <c r="C450" s="153" t="s">
        <v>8108</v>
      </c>
    </row>
    <row r="451" spans="1:3" x14ac:dyDescent="0.25">
      <c r="A451" s="154">
        <v>453</v>
      </c>
      <c r="B451" s="150" t="s">
        <v>8148</v>
      </c>
      <c r="C451" s="153" t="s">
        <v>8108</v>
      </c>
    </row>
    <row r="452" spans="1:3" x14ac:dyDescent="0.25">
      <c r="A452" s="154">
        <v>454</v>
      </c>
      <c r="B452" s="150" t="s">
        <v>8148</v>
      </c>
      <c r="C452" s="153" t="s">
        <v>8108</v>
      </c>
    </row>
    <row r="453" spans="1:3" x14ac:dyDescent="0.25">
      <c r="A453" s="154">
        <v>455</v>
      </c>
      <c r="B453" s="150" t="s">
        <v>8148</v>
      </c>
      <c r="C453" s="153" t="s">
        <v>8108</v>
      </c>
    </row>
    <row r="454" spans="1:3" x14ac:dyDescent="0.25">
      <c r="A454" s="154">
        <v>456</v>
      </c>
      <c r="B454" s="150" t="s">
        <v>8148</v>
      </c>
      <c r="C454" s="153" t="s">
        <v>8108</v>
      </c>
    </row>
    <row r="455" spans="1:3" x14ac:dyDescent="0.25">
      <c r="A455" s="154">
        <v>459</v>
      </c>
      <c r="B455" s="150" t="s">
        <v>8148</v>
      </c>
      <c r="C455" s="153" t="s">
        <v>8108</v>
      </c>
    </row>
    <row r="456" spans="1:3" x14ac:dyDescent="0.25">
      <c r="A456" s="154">
        <v>460</v>
      </c>
      <c r="B456" s="150" t="s">
        <v>8238</v>
      </c>
      <c r="C456" s="153" t="s">
        <v>8088</v>
      </c>
    </row>
    <row r="457" spans="1:3" x14ac:dyDescent="0.25">
      <c r="A457" s="154">
        <v>461</v>
      </c>
      <c r="B457" s="150" t="s">
        <v>8238</v>
      </c>
      <c r="C457" s="153" t="s">
        <v>8088</v>
      </c>
    </row>
    <row r="458" spans="1:3" x14ac:dyDescent="0.25">
      <c r="A458" s="154">
        <v>462</v>
      </c>
      <c r="B458" s="150" t="s">
        <v>8239</v>
      </c>
      <c r="C458" s="153" t="s">
        <v>8088</v>
      </c>
    </row>
    <row r="459" spans="1:3" x14ac:dyDescent="0.25">
      <c r="A459" s="154">
        <v>463</v>
      </c>
      <c r="B459" s="150" t="s">
        <v>8240</v>
      </c>
      <c r="C459" s="153" t="s">
        <v>8088</v>
      </c>
    </row>
    <row r="460" spans="1:3" x14ac:dyDescent="0.25">
      <c r="A460" s="154">
        <v>464</v>
      </c>
      <c r="B460" s="150" t="s">
        <v>8241</v>
      </c>
      <c r="C460" s="153" t="s">
        <v>8108</v>
      </c>
    </row>
    <row r="461" spans="1:3" x14ac:dyDescent="0.25">
      <c r="A461" s="154">
        <v>465</v>
      </c>
      <c r="B461" s="150" t="s">
        <v>8242</v>
      </c>
      <c r="C461" s="153" t="s">
        <v>8108</v>
      </c>
    </row>
    <row r="462" spans="1:3" x14ac:dyDescent="0.25">
      <c r="A462" s="154">
        <v>466</v>
      </c>
      <c r="B462" s="150" t="s">
        <v>8243</v>
      </c>
      <c r="C462" s="153" t="s">
        <v>8108</v>
      </c>
    </row>
    <row r="463" spans="1:3" x14ac:dyDescent="0.25">
      <c r="A463" s="154">
        <v>467</v>
      </c>
      <c r="B463" s="150" t="s">
        <v>8243</v>
      </c>
      <c r="C463" s="153" t="s">
        <v>8108</v>
      </c>
    </row>
    <row r="464" spans="1:3" x14ac:dyDescent="0.25">
      <c r="A464" s="154">
        <v>468</v>
      </c>
      <c r="B464" s="150" t="s">
        <v>8243</v>
      </c>
      <c r="C464" s="153" t="s">
        <v>8108</v>
      </c>
    </row>
    <row r="465" spans="1:3" x14ac:dyDescent="0.25">
      <c r="A465" s="154">
        <v>469</v>
      </c>
      <c r="B465" s="150" t="s">
        <v>8243</v>
      </c>
      <c r="C465" s="153" t="s">
        <v>8108</v>
      </c>
    </row>
    <row r="466" spans="1:3" x14ac:dyDescent="0.25">
      <c r="A466" s="154">
        <v>470</v>
      </c>
      <c r="B466" s="150" t="s">
        <v>8243</v>
      </c>
      <c r="C466" s="153" t="s">
        <v>8108</v>
      </c>
    </row>
    <row r="467" spans="1:3" x14ac:dyDescent="0.25">
      <c r="A467" s="154">
        <v>473</v>
      </c>
      <c r="B467" s="150" t="s">
        <v>8244</v>
      </c>
      <c r="C467" s="153" t="s">
        <v>8108</v>
      </c>
    </row>
    <row r="468" spans="1:3" x14ac:dyDescent="0.25">
      <c r="A468" s="154">
        <v>474</v>
      </c>
      <c r="B468" s="150" t="s">
        <v>8245</v>
      </c>
      <c r="C468" s="153" t="s">
        <v>8088</v>
      </c>
    </row>
    <row r="469" spans="1:3" x14ac:dyDescent="0.25">
      <c r="A469" s="154">
        <v>475</v>
      </c>
      <c r="B469" s="150" t="s">
        <v>8246</v>
      </c>
      <c r="C469" s="153" t="s">
        <v>8108</v>
      </c>
    </row>
    <row r="470" spans="1:3" x14ac:dyDescent="0.25">
      <c r="A470" s="154">
        <v>476</v>
      </c>
      <c r="B470" s="150" t="s">
        <v>8247</v>
      </c>
      <c r="C470" s="153" t="s">
        <v>8088</v>
      </c>
    </row>
    <row r="471" spans="1:3" x14ac:dyDescent="0.25">
      <c r="A471" s="154">
        <v>477</v>
      </c>
      <c r="B471" s="150" t="s">
        <v>8247</v>
      </c>
      <c r="C471" s="153" t="s">
        <v>8088</v>
      </c>
    </row>
    <row r="472" spans="1:3" x14ac:dyDescent="0.25">
      <c r="A472" s="154">
        <v>478</v>
      </c>
      <c r="B472" s="150" t="s">
        <v>8177</v>
      </c>
      <c r="C472" s="153" t="s">
        <v>8108</v>
      </c>
    </row>
    <row r="473" spans="1:3" x14ac:dyDescent="0.25">
      <c r="A473" s="154">
        <v>479</v>
      </c>
      <c r="B473" s="150" t="s">
        <v>8235</v>
      </c>
      <c r="C473" s="153" t="s">
        <v>8108</v>
      </c>
    </row>
    <row r="474" spans="1:3" x14ac:dyDescent="0.25">
      <c r="A474" s="154">
        <v>480</v>
      </c>
      <c r="B474" s="150" t="s">
        <v>8235</v>
      </c>
      <c r="C474" s="153" t="s">
        <v>8108</v>
      </c>
    </row>
    <row r="475" spans="1:3" x14ac:dyDescent="0.25">
      <c r="A475" s="154">
        <v>481</v>
      </c>
      <c r="B475" s="150" t="s">
        <v>8235</v>
      </c>
      <c r="C475" s="153" t="s">
        <v>8108</v>
      </c>
    </row>
    <row r="476" spans="1:3" x14ac:dyDescent="0.25">
      <c r="A476" s="154">
        <v>482</v>
      </c>
      <c r="B476" s="150" t="s">
        <v>8248</v>
      </c>
      <c r="C476" s="153" t="s">
        <v>8249</v>
      </c>
    </row>
    <row r="477" spans="1:3" x14ac:dyDescent="0.25">
      <c r="A477" s="154">
        <v>483</v>
      </c>
      <c r="B477" s="150" t="s">
        <v>8250</v>
      </c>
      <c r="C477" s="153" t="s">
        <v>8249</v>
      </c>
    </row>
    <row r="478" spans="1:3" x14ac:dyDescent="0.25">
      <c r="A478" s="154">
        <v>484</v>
      </c>
      <c r="B478" s="150" t="s">
        <v>8251</v>
      </c>
      <c r="C478" s="153" t="s">
        <v>8249</v>
      </c>
    </row>
    <row r="479" spans="1:3" x14ac:dyDescent="0.25">
      <c r="A479" s="154">
        <v>485</v>
      </c>
      <c r="B479" s="150" t="s">
        <v>8252</v>
      </c>
      <c r="C479" s="153" t="s">
        <v>8249</v>
      </c>
    </row>
    <row r="480" spans="1:3" x14ac:dyDescent="0.25">
      <c r="A480" s="154">
        <v>486</v>
      </c>
      <c r="B480" s="150" t="s">
        <v>8253</v>
      </c>
      <c r="C480" s="153" t="s">
        <v>8249</v>
      </c>
    </row>
    <row r="481" spans="1:3" x14ac:dyDescent="0.25">
      <c r="A481" s="154">
        <v>487</v>
      </c>
      <c r="B481" s="150" t="s">
        <v>8254</v>
      </c>
      <c r="C481" s="153" t="s">
        <v>8249</v>
      </c>
    </row>
    <row r="482" spans="1:3" x14ac:dyDescent="0.25">
      <c r="A482" s="154">
        <v>488</v>
      </c>
      <c r="B482" s="150" t="s">
        <v>8255</v>
      </c>
      <c r="C482" s="153" t="s">
        <v>8249</v>
      </c>
    </row>
    <row r="483" spans="1:3" x14ac:dyDescent="0.25">
      <c r="A483" s="154">
        <v>489</v>
      </c>
      <c r="B483" s="150" t="s">
        <v>8256</v>
      </c>
      <c r="C483" s="153" t="s">
        <v>8249</v>
      </c>
    </row>
    <row r="484" spans="1:3" x14ac:dyDescent="0.25">
      <c r="A484" s="154">
        <v>490</v>
      </c>
      <c r="B484" s="150" t="s">
        <v>8257</v>
      </c>
      <c r="C484" s="153" t="s">
        <v>8249</v>
      </c>
    </row>
    <row r="485" spans="1:3" x14ac:dyDescent="0.25">
      <c r="A485" s="154">
        <v>491</v>
      </c>
      <c r="B485" s="150" t="s">
        <v>8258</v>
      </c>
      <c r="C485" s="153" t="s">
        <v>8249</v>
      </c>
    </row>
    <row r="486" spans="1:3" x14ac:dyDescent="0.25">
      <c r="A486" s="154">
        <v>492</v>
      </c>
      <c r="B486" s="150" t="s">
        <v>8259</v>
      </c>
      <c r="C486" s="153" t="s">
        <v>8249</v>
      </c>
    </row>
    <row r="487" spans="1:3" x14ac:dyDescent="0.25">
      <c r="A487" s="154">
        <v>493</v>
      </c>
      <c r="B487" s="150" t="s">
        <v>8260</v>
      </c>
      <c r="C487" s="153" t="s">
        <v>8249</v>
      </c>
    </row>
    <row r="488" spans="1:3" x14ac:dyDescent="0.25">
      <c r="A488" s="154">
        <v>494</v>
      </c>
      <c r="B488" s="150" t="s">
        <v>8261</v>
      </c>
      <c r="C488" s="153" t="s">
        <v>8249</v>
      </c>
    </row>
    <row r="489" spans="1:3" x14ac:dyDescent="0.25">
      <c r="A489" s="154">
        <v>495</v>
      </c>
      <c r="B489" s="150" t="s">
        <v>8262</v>
      </c>
      <c r="C489" s="153" t="s">
        <v>8249</v>
      </c>
    </row>
    <row r="490" spans="1:3" x14ac:dyDescent="0.25">
      <c r="A490" s="154">
        <v>496</v>
      </c>
      <c r="B490" s="150" t="s">
        <v>8263</v>
      </c>
      <c r="C490" s="153" t="s">
        <v>8249</v>
      </c>
    </row>
    <row r="491" spans="1:3" x14ac:dyDescent="0.25">
      <c r="A491" s="154">
        <v>497</v>
      </c>
      <c r="B491" s="150" t="s">
        <v>8264</v>
      </c>
      <c r="C491" s="153" t="s">
        <v>8249</v>
      </c>
    </row>
    <row r="492" spans="1:3" x14ac:dyDescent="0.25">
      <c r="A492" s="154">
        <v>498</v>
      </c>
      <c r="B492" s="150" t="s">
        <v>8265</v>
      </c>
      <c r="C492" s="153" t="s">
        <v>8249</v>
      </c>
    </row>
    <row r="493" spans="1:3" x14ac:dyDescent="0.25">
      <c r="A493" s="154">
        <v>701</v>
      </c>
      <c r="B493" s="150" t="s">
        <v>8266</v>
      </c>
      <c r="C493" s="153" t="s">
        <v>8088</v>
      </c>
    </row>
    <row r="494" spans="1:3" x14ac:dyDescent="0.25">
      <c r="A494" s="154">
        <v>702</v>
      </c>
      <c r="B494" s="150" t="s">
        <v>8266</v>
      </c>
      <c r="C494" s="153" t="s">
        <v>8088</v>
      </c>
    </row>
    <row r="495" spans="1:3" x14ac:dyDescent="0.25">
      <c r="A495" s="154">
        <v>703</v>
      </c>
      <c r="B495" s="150" t="s">
        <v>8200</v>
      </c>
      <c r="C495" s="153" t="s">
        <v>8088</v>
      </c>
    </row>
    <row r="496" spans="1:3" x14ac:dyDescent="0.25">
      <c r="A496" s="154">
        <v>704</v>
      </c>
      <c r="B496" s="150" t="s">
        <v>8200</v>
      </c>
      <c r="C496" s="153" t="s">
        <v>8088</v>
      </c>
    </row>
    <row r="497" spans="1:3" x14ac:dyDescent="0.25">
      <c r="A497" s="154">
        <v>705</v>
      </c>
      <c r="B497" s="150" t="s">
        <v>8200</v>
      </c>
      <c r="C497" s="153" t="s">
        <v>8088</v>
      </c>
    </row>
    <row r="498" spans="1:3" x14ac:dyDescent="0.25">
      <c r="A498" s="154">
        <v>706</v>
      </c>
      <c r="B498" s="150" t="s">
        <v>8200</v>
      </c>
      <c r="C498" s="153" t="s">
        <v>8088</v>
      </c>
    </row>
    <row r="499" spans="1:3" x14ac:dyDescent="0.25">
      <c r="A499" s="154">
        <v>707</v>
      </c>
      <c r="B499" s="150" t="s">
        <v>8200</v>
      </c>
      <c r="C499" s="153" t="s">
        <v>8088</v>
      </c>
    </row>
    <row r="500" spans="1:3" x14ac:dyDescent="0.25">
      <c r="A500" s="154">
        <v>708</v>
      </c>
      <c r="B500" s="150" t="s">
        <v>8200</v>
      </c>
      <c r="C500" s="153" t="s">
        <v>8088</v>
      </c>
    </row>
    <row r="501" spans="1:3" x14ac:dyDescent="0.25">
      <c r="A501" s="154">
        <v>709</v>
      </c>
      <c r="B501" s="150" t="s">
        <v>8200</v>
      </c>
      <c r="C501" s="153" t="s">
        <v>8088</v>
      </c>
    </row>
    <row r="502" spans="1:3" x14ac:dyDescent="0.25">
      <c r="A502" s="154">
        <v>710</v>
      </c>
      <c r="B502" s="150" t="s">
        <v>8200</v>
      </c>
      <c r="C502" s="153" t="s">
        <v>8088</v>
      </c>
    </row>
    <row r="503" spans="1:3" x14ac:dyDescent="0.25">
      <c r="A503" s="154">
        <v>711</v>
      </c>
      <c r="B503" s="150" t="s">
        <v>8200</v>
      </c>
      <c r="C503" s="153" t="s">
        <v>8088</v>
      </c>
    </row>
    <row r="504" spans="1:3" x14ac:dyDescent="0.25">
      <c r="A504" s="154">
        <v>712</v>
      </c>
      <c r="B504" s="150" t="s">
        <v>8267</v>
      </c>
      <c r="C504" s="153" t="s">
        <v>8088</v>
      </c>
    </row>
    <row r="505" spans="1:3" x14ac:dyDescent="0.25">
      <c r="A505" s="154">
        <v>713</v>
      </c>
      <c r="B505" s="150" t="s">
        <v>8267</v>
      </c>
      <c r="C505" s="153" t="s">
        <v>8088</v>
      </c>
    </row>
    <row r="506" spans="1:3" x14ac:dyDescent="0.25">
      <c r="A506" s="154">
        <v>714</v>
      </c>
      <c r="B506" s="150" t="s">
        <v>8267</v>
      </c>
      <c r="C506" s="153" t="s">
        <v>8088</v>
      </c>
    </row>
    <row r="507" spans="1:3" x14ac:dyDescent="0.25">
      <c r="A507" s="154">
        <v>715</v>
      </c>
      <c r="B507" s="150" t="s">
        <v>8267</v>
      </c>
      <c r="C507" s="153" t="s">
        <v>8088</v>
      </c>
    </row>
    <row r="508" spans="1:3" x14ac:dyDescent="0.25">
      <c r="A508" s="154">
        <v>716</v>
      </c>
      <c r="B508" s="150" t="s">
        <v>8268</v>
      </c>
      <c r="C508" s="153" t="s">
        <v>8088</v>
      </c>
    </row>
    <row r="509" spans="1:3" x14ac:dyDescent="0.25">
      <c r="A509" s="154">
        <v>717</v>
      </c>
      <c r="B509" s="150" t="s">
        <v>8268</v>
      </c>
      <c r="C509" s="153" t="s">
        <v>8088</v>
      </c>
    </row>
    <row r="510" spans="1:3" x14ac:dyDescent="0.25">
      <c r="A510" s="154">
        <v>718</v>
      </c>
      <c r="B510" s="150" t="s">
        <v>8269</v>
      </c>
      <c r="C510" s="153" t="s">
        <v>8088</v>
      </c>
    </row>
    <row r="511" spans="1:3" x14ac:dyDescent="0.25">
      <c r="A511" s="154">
        <v>719</v>
      </c>
      <c r="B511" s="150" t="s">
        <v>8269</v>
      </c>
      <c r="C511" s="153" t="s">
        <v>8088</v>
      </c>
    </row>
    <row r="512" spans="1:3" x14ac:dyDescent="0.25">
      <c r="A512" s="154">
        <v>720</v>
      </c>
      <c r="B512" s="150" t="s">
        <v>8135</v>
      </c>
      <c r="C512" s="153" t="s">
        <v>8108</v>
      </c>
    </row>
    <row r="513" spans="1:3" x14ac:dyDescent="0.25">
      <c r="A513" s="154">
        <v>721</v>
      </c>
      <c r="B513" s="150" t="s">
        <v>8270</v>
      </c>
      <c r="C513" s="153" t="s">
        <v>8108</v>
      </c>
    </row>
    <row r="514" spans="1:3" x14ac:dyDescent="0.25">
      <c r="A514" s="154">
        <v>722</v>
      </c>
      <c r="B514" s="150" t="s">
        <v>8270</v>
      </c>
      <c r="C514" s="153" t="s">
        <v>8108</v>
      </c>
    </row>
    <row r="515" spans="1:3" x14ac:dyDescent="0.25">
      <c r="A515" s="154">
        <v>723</v>
      </c>
      <c r="B515" s="150" t="s">
        <v>8270</v>
      </c>
      <c r="C515" s="153" t="s">
        <v>8108</v>
      </c>
    </row>
    <row r="516" spans="1:3" x14ac:dyDescent="0.25">
      <c r="A516" s="154">
        <v>724</v>
      </c>
      <c r="B516" s="150" t="s">
        <v>8270</v>
      </c>
      <c r="C516" s="153" t="s">
        <v>8108</v>
      </c>
    </row>
    <row r="517" spans="1:3" x14ac:dyDescent="0.25">
      <c r="A517" s="154">
        <v>725</v>
      </c>
      <c r="B517" s="150" t="s">
        <v>8270</v>
      </c>
      <c r="C517" s="153" t="s">
        <v>8108</v>
      </c>
    </row>
    <row r="518" spans="1:3" x14ac:dyDescent="0.25">
      <c r="A518" s="154">
        <v>726</v>
      </c>
      <c r="B518" s="150" t="s">
        <v>8270</v>
      </c>
      <c r="C518" s="153" t="s">
        <v>8108</v>
      </c>
    </row>
    <row r="519" spans="1:3" x14ac:dyDescent="0.25">
      <c r="A519" s="154">
        <v>727</v>
      </c>
      <c r="B519" s="150" t="s">
        <v>8270</v>
      </c>
      <c r="C519" s="153" t="s">
        <v>8108</v>
      </c>
    </row>
    <row r="520" spans="1:3" x14ac:dyDescent="0.25">
      <c r="A520" s="154">
        <v>728</v>
      </c>
      <c r="B520" s="150" t="s">
        <v>8271</v>
      </c>
      <c r="C520" s="153" t="s">
        <v>8108</v>
      </c>
    </row>
    <row r="521" spans="1:3" x14ac:dyDescent="0.25">
      <c r="A521" s="154">
        <v>729</v>
      </c>
      <c r="B521" s="150" t="s">
        <v>8270</v>
      </c>
      <c r="C521" s="153" t="s">
        <v>8108</v>
      </c>
    </row>
    <row r="522" spans="1:3" x14ac:dyDescent="0.25">
      <c r="A522" s="154">
        <v>730</v>
      </c>
      <c r="B522" s="150" t="s">
        <v>8271</v>
      </c>
      <c r="C522" s="153" t="s">
        <v>8108</v>
      </c>
    </row>
    <row r="523" spans="1:3" x14ac:dyDescent="0.25">
      <c r="A523" s="154">
        <v>731</v>
      </c>
      <c r="B523" s="150" t="s">
        <v>8270</v>
      </c>
      <c r="C523" s="153" t="s">
        <v>8108</v>
      </c>
    </row>
    <row r="524" spans="1:3" x14ac:dyDescent="0.25">
      <c r="A524" s="154">
        <v>732</v>
      </c>
      <c r="B524" s="150" t="s">
        <v>8271</v>
      </c>
      <c r="C524" s="153" t="s">
        <v>8108</v>
      </c>
    </row>
    <row r="525" spans="1:3" x14ac:dyDescent="0.25">
      <c r="A525" s="154">
        <v>733</v>
      </c>
      <c r="B525" s="150" t="s">
        <v>8270</v>
      </c>
      <c r="C525" s="153" t="s">
        <v>8108</v>
      </c>
    </row>
    <row r="526" spans="1:3" x14ac:dyDescent="0.25">
      <c r="A526" s="154">
        <v>734</v>
      </c>
      <c r="B526" s="150" t="s">
        <v>8271</v>
      </c>
      <c r="C526" s="153" t="s">
        <v>8108</v>
      </c>
    </row>
    <row r="527" spans="1:3" x14ac:dyDescent="0.25">
      <c r="A527" s="154">
        <v>735</v>
      </c>
      <c r="B527" s="150" t="s">
        <v>8270</v>
      </c>
      <c r="C527" s="153" t="s">
        <v>8108</v>
      </c>
    </row>
    <row r="528" spans="1:3" x14ac:dyDescent="0.25">
      <c r="A528" s="154">
        <v>736</v>
      </c>
      <c r="B528" s="150" t="s">
        <v>8271</v>
      </c>
      <c r="C528" s="153" t="s">
        <v>8108</v>
      </c>
    </row>
    <row r="529" spans="1:3" x14ac:dyDescent="0.25">
      <c r="A529" s="154">
        <v>737</v>
      </c>
      <c r="B529" s="150" t="s">
        <v>8270</v>
      </c>
      <c r="C529" s="153" t="s">
        <v>8108</v>
      </c>
    </row>
    <row r="530" spans="1:3" x14ac:dyDescent="0.25">
      <c r="A530" s="154">
        <v>738</v>
      </c>
      <c r="B530" s="150" t="s">
        <v>8271</v>
      </c>
      <c r="C530" s="153" t="s">
        <v>8108</v>
      </c>
    </row>
    <row r="531" spans="1:3" x14ac:dyDescent="0.25">
      <c r="A531" s="154">
        <v>739</v>
      </c>
      <c r="B531" s="150" t="s">
        <v>8270</v>
      </c>
      <c r="C531" s="153" t="s">
        <v>8108</v>
      </c>
    </row>
    <row r="532" spans="1:3" x14ac:dyDescent="0.25">
      <c r="A532" s="154">
        <v>740</v>
      </c>
      <c r="B532" s="150" t="s">
        <v>8271</v>
      </c>
      <c r="C532" s="153" t="s">
        <v>8108</v>
      </c>
    </row>
    <row r="533" spans="1:3" x14ac:dyDescent="0.25">
      <c r="A533" s="154">
        <v>741</v>
      </c>
      <c r="B533" s="150" t="s">
        <v>8270</v>
      </c>
      <c r="C533" s="153" t="s">
        <v>8108</v>
      </c>
    </row>
    <row r="534" spans="1:3" x14ac:dyDescent="0.25">
      <c r="A534" s="154">
        <v>742</v>
      </c>
      <c r="B534" s="150" t="s">
        <v>8271</v>
      </c>
      <c r="C534" s="153" t="s">
        <v>8108</v>
      </c>
    </row>
    <row r="535" spans="1:3" x14ac:dyDescent="0.25">
      <c r="A535" s="154">
        <v>743</v>
      </c>
      <c r="B535" s="150" t="s">
        <v>8270</v>
      </c>
      <c r="C535" s="153" t="s">
        <v>8108</v>
      </c>
    </row>
    <row r="536" spans="1:3" x14ac:dyDescent="0.25">
      <c r="A536" s="154">
        <v>744</v>
      </c>
      <c r="B536" s="150" t="s">
        <v>8271</v>
      </c>
      <c r="C536" s="153" t="s">
        <v>8108</v>
      </c>
    </row>
    <row r="537" spans="1:3" x14ac:dyDescent="0.25">
      <c r="A537" s="154">
        <v>745</v>
      </c>
      <c r="B537" s="150" t="s">
        <v>8270</v>
      </c>
      <c r="C537" s="153" t="s">
        <v>8108</v>
      </c>
    </row>
    <row r="538" spans="1:3" x14ac:dyDescent="0.25">
      <c r="A538" s="154">
        <v>746</v>
      </c>
      <c r="B538" s="150" t="s">
        <v>8271</v>
      </c>
      <c r="C538" s="153" t="s">
        <v>8108</v>
      </c>
    </row>
    <row r="539" spans="1:3" x14ac:dyDescent="0.25">
      <c r="A539" s="154">
        <v>747</v>
      </c>
      <c r="B539" s="150" t="s">
        <v>8270</v>
      </c>
      <c r="C539" s="153" t="s">
        <v>8108</v>
      </c>
    </row>
    <row r="540" spans="1:3" x14ac:dyDescent="0.25">
      <c r="A540" s="154">
        <v>748</v>
      </c>
      <c r="B540" s="150" t="s">
        <v>8270</v>
      </c>
      <c r="C540" s="153" t="s">
        <v>8108</v>
      </c>
    </row>
    <row r="541" spans="1:3" x14ac:dyDescent="0.25">
      <c r="A541" s="154">
        <v>749</v>
      </c>
      <c r="B541" s="150" t="s">
        <v>8271</v>
      </c>
      <c r="C541" s="153" t="s">
        <v>8108</v>
      </c>
    </row>
    <row r="542" spans="1:3" x14ac:dyDescent="0.25">
      <c r="A542" s="154">
        <v>752</v>
      </c>
      <c r="B542" s="150" t="s">
        <v>8270</v>
      </c>
      <c r="C542" s="153" t="s">
        <v>8108</v>
      </c>
    </row>
    <row r="543" spans="1:3" x14ac:dyDescent="0.25">
      <c r="A543" s="154">
        <v>753</v>
      </c>
      <c r="B543" s="150" t="s">
        <v>8272</v>
      </c>
      <c r="C543" s="153" t="s">
        <v>8108</v>
      </c>
    </row>
    <row r="544" spans="1:3" x14ac:dyDescent="0.25">
      <c r="A544" s="154">
        <v>754</v>
      </c>
      <c r="B544" s="150" t="s">
        <v>8270</v>
      </c>
      <c r="C544" s="153" t="s">
        <v>8108</v>
      </c>
    </row>
    <row r="545" spans="1:3" x14ac:dyDescent="0.25">
      <c r="A545" s="154">
        <v>755</v>
      </c>
      <c r="B545" s="150" t="s">
        <v>8272</v>
      </c>
      <c r="C545" s="153" t="s">
        <v>8108</v>
      </c>
    </row>
    <row r="546" spans="1:3" x14ac:dyDescent="0.25">
      <c r="A546" s="154">
        <v>756</v>
      </c>
      <c r="B546" s="150" t="s">
        <v>8270</v>
      </c>
      <c r="C546" s="153" t="s">
        <v>8108</v>
      </c>
    </row>
    <row r="547" spans="1:3" x14ac:dyDescent="0.25">
      <c r="A547" s="154">
        <v>757</v>
      </c>
      <c r="B547" s="150" t="s">
        <v>8272</v>
      </c>
      <c r="C547" s="153" t="s">
        <v>8108</v>
      </c>
    </row>
    <row r="548" spans="1:3" x14ac:dyDescent="0.25">
      <c r="A548" s="154">
        <v>758</v>
      </c>
      <c r="B548" s="150" t="s">
        <v>8270</v>
      </c>
      <c r="C548" s="153" t="s">
        <v>8108</v>
      </c>
    </row>
    <row r="549" spans="1:3" x14ac:dyDescent="0.25">
      <c r="A549" s="154">
        <v>759</v>
      </c>
      <c r="B549" s="150" t="s">
        <v>8272</v>
      </c>
      <c r="C549" s="153" t="s">
        <v>8108</v>
      </c>
    </row>
    <row r="550" spans="1:3" x14ac:dyDescent="0.25">
      <c r="A550" s="154">
        <v>760</v>
      </c>
      <c r="B550" s="150" t="s">
        <v>8270</v>
      </c>
      <c r="C550" s="153" t="s">
        <v>8108</v>
      </c>
    </row>
    <row r="551" spans="1:3" x14ac:dyDescent="0.25">
      <c r="A551" s="154">
        <v>761</v>
      </c>
      <c r="B551" s="150" t="s">
        <v>8272</v>
      </c>
      <c r="C551" s="153" t="s">
        <v>8108</v>
      </c>
    </row>
    <row r="552" spans="1:3" x14ac:dyDescent="0.25">
      <c r="A552" s="154">
        <v>762</v>
      </c>
      <c r="B552" s="150" t="s">
        <v>8270</v>
      </c>
      <c r="C552" s="153" t="s">
        <v>8108</v>
      </c>
    </row>
    <row r="553" spans="1:3" x14ac:dyDescent="0.25">
      <c r="A553" s="154">
        <v>763</v>
      </c>
      <c r="B553" s="150" t="s">
        <v>8272</v>
      </c>
      <c r="C553" s="153" t="s">
        <v>8108</v>
      </c>
    </row>
    <row r="554" spans="1:3" x14ac:dyDescent="0.25">
      <c r="A554" s="154">
        <v>764</v>
      </c>
      <c r="B554" s="150" t="s">
        <v>8270</v>
      </c>
      <c r="C554" s="153" t="s">
        <v>8108</v>
      </c>
    </row>
    <row r="555" spans="1:3" x14ac:dyDescent="0.25">
      <c r="A555" s="154">
        <v>765</v>
      </c>
      <c r="B555" s="150" t="s">
        <v>8272</v>
      </c>
      <c r="C555" s="153" t="s">
        <v>8108</v>
      </c>
    </row>
    <row r="556" spans="1:3" x14ac:dyDescent="0.25">
      <c r="A556" s="154">
        <v>766</v>
      </c>
      <c r="B556" s="150" t="s">
        <v>8270</v>
      </c>
      <c r="C556" s="153" t="s">
        <v>8108</v>
      </c>
    </row>
    <row r="557" spans="1:3" x14ac:dyDescent="0.25">
      <c r="A557" s="154">
        <v>767</v>
      </c>
      <c r="B557" s="150" t="s">
        <v>8272</v>
      </c>
      <c r="C557" s="153" t="s">
        <v>8108</v>
      </c>
    </row>
    <row r="558" spans="1:3" x14ac:dyDescent="0.25">
      <c r="A558" s="154">
        <v>768</v>
      </c>
      <c r="B558" s="150" t="s">
        <v>8270</v>
      </c>
      <c r="C558" s="153" t="s">
        <v>8108</v>
      </c>
    </row>
    <row r="559" spans="1:3" x14ac:dyDescent="0.25">
      <c r="A559" s="154">
        <v>769</v>
      </c>
      <c r="B559" s="150" t="s">
        <v>8272</v>
      </c>
      <c r="C559" s="153" t="s">
        <v>8108</v>
      </c>
    </row>
    <row r="560" spans="1:3" x14ac:dyDescent="0.25">
      <c r="A560" s="154">
        <v>770</v>
      </c>
      <c r="B560" s="150" t="s">
        <v>8273</v>
      </c>
      <c r="C560" s="153" t="s">
        <v>8108</v>
      </c>
    </row>
    <row r="561" spans="1:3" x14ac:dyDescent="0.25">
      <c r="A561" s="154">
        <v>775</v>
      </c>
      <c r="B561" s="150" t="s">
        <v>8274</v>
      </c>
      <c r="C561" s="153" t="s">
        <v>8108</v>
      </c>
    </row>
    <row r="562" spans="1:3" x14ac:dyDescent="0.25">
      <c r="A562" s="154">
        <v>776</v>
      </c>
      <c r="B562" s="150" t="s">
        <v>8274</v>
      </c>
      <c r="C562" s="153" t="s">
        <v>8108</v>
      </c>
    </row>
    <row r="563" spans="1:3" x14ac:dyDescent="0.25">
      <c r="A563" s="154">
        <v>781</v>
      </c>
      <c r="B563" s="150" t="s">
        <v>8270</v>
      </c>
      <c r="C563" s="153" t="s">
        <v>8088</v>
      </c>
    </row>
    <row r="564" spans="1:3" x14ac:dyDescent="0.25">
      <c r="A564" s="154">
        <v>782</v>
      </c>
      <c r="B564" s="150" t="s">
        <v>8270</v>
      </c>
      <c r="C564" s="153" t="s">
        <v>8108</v>
      </c>
    </row>
    <row r="565" spans="1:3" x14ac:dyDescent="0.25">
      <c r="A565" s="154">
        <v>783</v>
      </c>
      <c r="B565" s="150" t="s">
        <v>8270</v>
      </c>
      <c r="C565" s="153" t="s">
        <v>8108</v>
      </c>
    </row>
    <row r="566" spans="1:3" x14ac:dyDescent="0.25">
      <c r="A566" s="154">
        <v>784</v>
      </c>
      <c r="B566" s="150" t="s">
        <v>8270</v>
      </c>
      <c r="C566" s="153" t="s">
        <v>8108</v>
      </c>
    </row>
    <row r="567" spans="1:3" x14ac:dyDescent="0.25">
      <c r="A567" s="154">
        <v>785</v>
      </c>
      <c r="B567" s="150" t="s">
        <v>8270</v>
      </c>
      <c r="C567" s="153" t="s">
        <v>8108</v>
      </c>
    </row>
    <row r="568" spans="1:3" x14ac:dyDescent="0.25">
      <c r="A568" s="154">
        <v>786</v>
      </c>
      <c r="B568" s="150" t="s">
        <v>8270</v>
      </c>
      <c r="C568" s="153" t="s">
        <v>8108</v>
      </c>
    </row>
    <row r="569" spans="1:3" x14ac:dyDescent="0.25">
      <c r="A569" s="154">
        <v>787</v>
      </c>
      <c r="B569" s="150" t="s">
        <v>8275</v>
      </c>
      <c r="C569" s="153" t="s">
        <v>8108</v>
      </c>
    </row>
    <row r="570" spans="1:3" x14ac:dyDescent="0.25">
      <c r="A570" s="154">
        <v>788</v>
      </c>
      <c r="B570" s="150" t="s">
        <v>8276</v>
      </c>
      <c r="C570" s="153" t="s">
        <v>8108</v>
      </c>
    </row>
    <row r="571" spans="1:3" x14ac:dyDescent="0.25">
      <c r="A571" s="154">
        <v>789</v>
      </c>
      <c r="B571" s="150" t="s">
        <v>8277</v>
      </c>
      <c r="C571" s="153" t="s">
        <v>8108</v>
      </c>
    </row>
    <row r="572" spans="1:3" x14ac:dyDescent="0.25">
      <c r="A572" s="154">
        <v>790</v>
      </c>
      <c r="B572" s="150" t="s">
        <v>8278</v>
      </c>
      <c r="C572" s="153" t="s">
        <v>8108</v>
      </c>
    </row>
    <row r="573" spans="1:3" x14ac:dyDescent="0.25">
      <c r="A573" s="154">
        <v>791</v>
      </c>
      <c r="B573" s="150" t="s">
        <v>8279</v>
      </c>
      <c r="C573" s="153" t="s">
        <v>8108</v>
      </c>
    </row>
    <row r="574" spans="1:3" x14ac:dyDescent="0.25">
      <c r="A574" s="154">
        <v>792</v>
      </c>
      <c r="B574" s="150" t="s">
        <v>8280</v>
      </c>
      <c r="C574" s="153" t="s">
        <v>8108</v>
      </c>
    </row>
    <row r="575" spans="1:3" x14ac:dyDescent="0.25">
      <c r="A575" s="154">
        <v>793</v>
      </c>
      <c r="B575" s="150" t="s">
        <v>8270</v>
      </c>
      <c r="C575" s="153" t="s">
        <v>8108</v>
      </c>
    </row>
    <row r="576" spans="1:3" x14ac:dyDescent="0.25">
      <c r="A576" s="154">
        <v>794</v>
      </c>
      <c r="B576" s="150" t="s">
        <v>8271</v>
      </c>
      <c r="C576" s="153" t="s">
        <v>8108</v>
      </c>
    </row>
    <row r="577" spans="1:3" x14ac:dyDescent="0.25">
      <c r="A577" s="154">
        <v>801</v>
      </c>
      <c r="B577" s="150" t="s">
        <v>8197</v>
      </c>
      <c r="C577" s="153" t="s">
        <v>8108</v>
      </c>
    </row>
    <row r="578" spans="1:3" x14ac:dyDescent="0.25">
      <c r="A578" s="154">
        <v>802</v>
      </c>
      <c r="B578" s="150" t="s">
        <v>8281</v>
      </c>
      <c r="C578" s="153" t="s">
        <v>8108</v>
      </c>
    </row>
    <row r="579" spans="1:3" x14ac:dyDescent="0.25">
      <c r="A579" s="154">
        <v>803</v>
      </c>
      <c r="B579" s="150" t="s">
        <v>8282</v>
      </c>
      <c r="C579" s="153" t="s">
        <v>8088</v>
      </c>
    </row>
    <row r="580" spans="1:3" x14ac:dyDescent="0.25">
      <c r="A580" s="154">
        <v>804</v>
      </c>
      <c r="B580" s="150" t="s">
        <v>8281</v>
      </c>
      <c r="C580" s="153" t="s">
        <v>8108</v>
      </c>
    </row>
    <row r="581" spans="1:3" x14ac:dyDescent="0.25">
      <c r="A581" s="154">
        <v>805</v>
      </c>
      <c r="B581" s="150" t="s">
        <v>8282</v>
      </c>
      <c r="C581" s="153" t="s">
        <v>8088</v>
      </c>
    </row>
    <row r="582" spans="1:3" x14ac:dyDescent="0.25">
      <c r="A582" s="154">
        <v>806</v>
      </c>
      <c r="B582" s="150" t="s">
        <v>8281</v>
      </c>
      <c r="C582" s="153" t="s">
        <v>8108</v>
      </c>
    </row>
    <row r="583" spans="1:3" x14ac:dyDescent="0.25">
      <c r="A583" s="154">
        <v>807</v>
      </c>
      <c r="B583" s="150" t="s">
        <v>8282</v>
      </c>
      <c r="C583" s="153" t="s">
        <v>8088</v>
      </c>
    </row>
    <row r="584" spans="1:3" x14ac:dyDescent="0.25">
      <c r="A584" s="154">
        <v>808</v>
      </c>
      <c r="B584" s="150" t="s">
        <v>8281</v>
      </c>
      <c r="C584" s="153" t="s">
        <v>8108</v>
      </c>
    </row>
    <row r="585" spans="1:3" x14ac:dyDescent="0.25">
      <c r="A585" s="154">
        <v>809</v>
      </c>
      <c r="B585" s="150" t="s">
        <v>8282</v>
      </c>
      <c r="C585" s="153" t="s">
        <v>8088</v>
      </c>
    </row>
    <row r="586" spans="1:3" x14ac:dyDescent="0.25">
      <c r="A586" s="154">
        <v>810</v>
      </c>
      <c r="B586" s="150" t="s">
        <v>8281</v>
      </c>
      <c r="C586" s="153" t="s">
        <v>8108</v>
      </c>
    </row>
    <row r="587" spans="1:3" x14ac:dyDescent="0.25">
      <c r="A587" s="154">
        <v>811</v>
      </c>
      <c r="B587" s="150" t="s">
        <v>8282</v>
      </c>
      <c r="C587" s="153" t="s">
        <v>8088</v>
      </c>
    </row>
    <row r="588" spans="1:3" x14ac:dyDescent="0.25">
      <c r="A588" s="154">
        <v>812</v>
      </c>
      <c r="B588" s="150" t="s">
        <v>8281</v>
      </c>
      <c r="C588" s="153" t="s">
        <v>8108</v>
      </c>
    </row>
    <row r="589" spans="1:3" x14ac:dyDescent="0.25">
      <c r="A589" s="154">
        <v>813</v>
      </c>
      <c r="B589" s="150" t="s">
        <v>8282</v>
      </c>
      <c r="C589" s="153" t="s">
        <v>8088</v>
      </c>
    </row>
    <row r="590" spans="1:3" x14ac:dyDescent="0.25">
      <c r="A590" s="154">
        <v>814</v>
      </c>
      <c r="B590" s="150" t="s">
        <v>8281</v>
      </c>
      <c r="C590" s="153" t="s">
        <v>8108</v>
      </c>
    </row>
    <row r="591" spans="1:3" x14ac:dyDescent="0.25">
      <c r="A591" s="154">
        <v>815</v>
      </c>
      <c r="B591" s="150" t="s">
        <v>8282</v>
      </c>
      <c r="C591" s="153" t="s">
        <v>8088</v>
      </c>
    </row>
    <row r="592" spans="1:3" x14ac:dyDescent="0.25">
      <c r="A592" s="154">
        <v>816</v>
      </c>
      <c r="B592" s="150" t="s">
        <v>8281</v>
      </c>
      <c r="C592" s="153" t="s">
        <v>8108</v>
      </c>
    </row>
    <row r="593" spans="1:3" x14ac:dyDescent="0.25">
      <c r="A593" s="154">
        <v>817</v>
      </c>
      <c r="B593" s="150" t="s">
        <v>8282</v>
      </c>
      <c r="C593" s="153" t="s">
        <v>8088</v>
      </c>
    </row>
    <row r="594" spans="1:3" x14ac:dyDescent="0.25">
      <c r="A594" s="154">
        <v>818</v>
      </c>
      <c r="B594" s="150" t="s">
        <v>8281</v>
      </c>
      <c r="C594" s="153" t="s">
        <v>8108</v>
      </c>
    </row>
    <row r="595" spans="1:3" x14ac:dyDescent="0.25">
      <c r="A595" s="154">
        <v>819</v>
      </c>
      <c r="B595" s="150" t="s">
        <v>8282</v>
      </c>
      <c r="C595" s="153" t="s">
        <v>8088</v>
      </c>
    </row>
    <row r="596" spans="1:3" x14ac:dyDescent="0.25">
      <c r="A596" s="154">
        <v>820</v>
      </c>
      <c r="B596" s="150" t="s">
        <v>8281</v>
      </c>
      <c r="C596" s="153" t="s">
        <v>8108</v>
      </c>
    </row>
    <row r="597" spans="1:3" x14ac:dyDescent="0.25">
      <c r="A597" s="154">
        <v>821</v>
      </c>
      <c r="B597" s="150" t="s">
        <v>8282</v>
      </c>
      <c r="C597" s="153" t="s">
        <v>8088</v>
      </c>
    </row>
    <row r="598" spans="1:3" x14ac:dyDescent="0.25">
      <c r="A598" s="154">
        <v>822</v>
      </c>
      <c r="B598" s="150" t="s">
        <v>8281</v>
      </c>
      <c r="C598" s="153" t="s">
        <v>8108</v>
      </c>
    </row>
    <row r="599" spans="1:3" x14ac:dyDescent="0.25">
      <c r="A599" s="154">
        <v>823</v>
      </c>
      <c r="B599" s="150" t="s">
        <v>8282</v>
      </c>
      <c r="C599" s="153" t="s">
        <v>8088</v>
      </c>
    </row>
    <row r="600" spans="1:3" x14ac:dyDescent="0.25">
      <c r="A600" s="154">
        <v>824</v>
      </c>
      <c r="B600" s="150" t="s">
        <v>8281</v>
      </c>
      <c r="C600" s="153" t="s">
        <v>8108</v>
      </c>
    </row>
    <row r="601" spans="1:3" x14ac:dyDescent="0.25">
      <c r="A601" s="154">
        <v>825</v>
      </c>
      <c r="B601" s="150" t="s">
        <v>8282</v>
      </c>
      <c r="C601" s="153" t="s">
        <v>8088</v>
      </c>
    </row>
    <row r="602" spans="1:3" x14ac:dyDescent="0.25">
      <c r="A602" s="154">
        <v>826</v>
      </c>
      <c r="B602" s="150" t="s">
        <v>8281</v>
      </c>
      <c r="C602" s="153" t="s">
        <v>8108</v>
      </c>
    </row>
    <row r="603" spans="1:3" x14ac:dyDescent="0.25">
      <c r="A603" s="154">
        <v>827</v>
      </c>
      <c r="B603" s="150" t="s">
        <v>8282</v>
      </c>
      <c r="C603" s="153" t="s">
        <v>8088</v>
      </c>
    </row>
    <row r="604" spans="1:3" x14ac:dyDescent="0.25">
      <c r="A604" s="154">
        <v>828</v>
      </c>
      <c r="B604" s="150" t="s">
        <v>8281</v>
      </c>
      <c r="C604" s="153" t="s">
        <v>8108</v>
      </c>
    </row>
    <row r="605" spans="1:3" x14ac:dyDescent="0.25">
      <c r="A605" s="154">
        <v>829</v>
      </c>
      <c r="B605" s="150" t="s">
        <v>8282</v>
      </c>
      <c r="C605" s="153" t="s">
        <v>8088</v>
      </c>
    </row>
    <row r="606" spans="1:3" x14ac:dyDescent="0.25">
      <c r="A606" s="154">
        <v>830</v>
      </c>
      <c r="B606" s="150" t="s">
        <v>8281</v>
      </c>
      <c r="C606" s="153" t="s">
        <v>8108</v>
      </c>
    </row>
    <row r="607" spans="1:3" x14ac:dyDescent="0.25">
      <c r="A607" s="154">
        <v>831</v>
      </c>
      <c r="B607" s="150" t="s">
        <v>8282</v>
      </c>
      <c r="C607" s="153" t="s">
        <v>8088</v>
      </c>
    </row>
    <row r="608" spans="1:3" x14ac:dyDescent="0.25">
      <c r="A608" s="154">
        <v>832</v>
      </c>
      <c r="B608" s="150" t="s">
        <v>8281</v>
      </c>
      <c r="C608" s="153" t="s">
        <v>8108</v>
      </c>
    </row>
    <row r="609" spans="1:3" x14ac:dyDescent="0.25">
      <c r="A609" s="154">
        <v>833</v>
      </c>
      <c r="B609" s="150" t="s">
        <v>8282</v>
      </c>
      <c r="C609" s="153" t="s">
        <v>8088</v>
      </c>
    </row>
    <row r="610" spans="1:3" x14ac:dyDescent="0.25">
      <c r="A610" s="154">
        <v>834</v>
      </c>
      <c r="B610" s="150" t="s">
        <v>8281</v>
      </c>
      <c r="C610" s="153" t="s">
        <v>8108</v>
      </c>
    </row>
    <row r="611" spans="1:3" x14ac:dyDescent="0.25">
      <c r="A611" s="154">
        <v>835</v>
      </c>
      <c r="B611" s="150" t="s">
        <v>8282</v>
      </c>
      <c r="C611" s="153" t="s">
        <v>8088</v>
      </c>
    </row>
    <row r="612" spans="1:3" x14ac:dyDescent="0.25">
      <c r="A612" s="154">
        <v>836</v>
      </c>
      <c r="B612" s="150" t="s">
        <v>8281</v>
      </c>
      <c r="C612" s="153" t="s">
        <v>8108</v>
      </c>
    </row>
    <row r="613" spans="1:3" x14ac:dyDescent="0.25">
      <c r="A613" s="154">
        <v>837</v>
      </c>
      <c r="B613" s="150" t="s">
        <v>8282</v>
      </c>
      <c r="C613" s="153" t="s">
        <v>8088</v>
      </c>
    </row>
    <row r="614" spans="1:3" x14ac:dyDescent="0.25">
      <c r="A614" s="154">
        <v>838</v>
      </c>
      <c r="B614" s="150" t="s">
        <v>8281</v>
      </c>
      <c r="C614" s="153" t="s">
        <v>8108</v>
      </c>
    </row>
    <row r="615" spans="1:3" x14ac:dyDescent="0.25">
      <c r="A615" s="154">
        <v>839</v>
      </c>
      <c r="B615" s="150" t="s">
        <v>8282</v>
      </c>
      <c r="C615" s="153" t="s">
        <v>8088</v>
      </c>
    </row>
    <row r="616" spans="1:3" x14ac:dyDescent="0.25">
      <c r="A616" s="154">
        <v>840</v>
      </c>
      <c r="B616" s="150" t="s">
        <v>8281</v>
      </c>
      <c r="C616" s="153" t="s">
        <v>8108</v>
      </c>
    </row>
    <row r="617" spans="1:3" x14ac:dyDescent="0.25">
      <c r="A617" s="154">
        <v>841</v>
      </c>
      <c r="B617" s="150" t="s">
        <v>8282</v>
      </c>
      <c r="C617" s="153" t="s">
        <v>8088</v>
      </c>
    </row>
    <row r="618" spans="1:3" x14ac:dyDescent="0.25">
      <c r="A618" s="154">
        <v>842</v>
      </c>
      <c r="B618" s="150" t="s">
        <v>8281</v>
      </c>
      <c r="C618" s="153" t="s">
        <v>8108</v>
      </c>
    </row>
    <row r="619" spans="1:3" x14ac:dyDescent="0.25">
      <c r="A619" s="154">
        <v>843</v>
      </c>
      <c r="B619" s="150" t="s">
        <v>8282</v>
      </c>
      <c r="C619" s="153" t="s">
        <v>8088</v>
      </c>
    </row>
    <row r="620" spans="1:3" x14ac:dyDescent="0.25">
      <c r="A620" s="154">
        <v>844</v>
      </c>
      <c r="B620" s="150" t="s">
        <v>8281</v>
      </c>
      <c r="C620" s="153" t="s">
        <v>8108</v>
      </c>
    </row>
    <row r="621" spans="1:3" x14ac:dyDescent="0.25">
      <c r="A621" s="154">
        <v>845</v>
      </c>
      <c r="B621" s="150" t="s">
        <v>8282</v>
      </c>
      <c r="C621" s="153" t="s">
        <v>8088</v>
      </c>
    </row>
    <row r="622" spans="1:3" x14ac:dyDescent="0.25">
      <c r="A622" s="154">
        <v>846</v>
      </c>
      <c r="B622" s="150" t="s">
        <v>8281</v>
      </c>
      <c r="C622" s="153" t="s">
        <v>8108</v>
      </c>
    </row>
    <row r="623" spans="1:3" x14ac:dyDescent="0.25">
      <c r="A623" s="154">
        <v>847</v>
      </c>
      <c r="B623" s="150" t="s">
        <v>8282</v>
      </c>
      <c r="C623" s="153" t="s">
        <v>8088</v>
      </c>
    </row>
    <row r="624" spans="1:3" x14ac:dyDescent="0.25">
      <c r="A624" s="154">
        <v>848</v>
      </c>
      <c r="B624" s="150" t="s">
        <v>8281</v>
      </c>
      <c r="C624" s="153" t="s">
        <v>8108</v>
      </c>
    </row>
    <row r="625" spans="1:3" x14ac:dyDescent="0.25">
      <c r="A625" s="154">
        <v>849</v>
      </c>
      <c r="B625" s="150" t="s">
        <v>8282</v>
      </c>
      <c r="C625" s="153" t="s">
        <v>8088</v>
      </c>
    </row>
    <row r="626" spans="1:3" x14ac:dyDescent="0.25">
      <c r="A626" s="154">
        <v>850</v>
      </c>
      <c r="B626" s="150" t="s">
        <v>8282</v>
      </c>
      <c r="C626" s="153" t="s">
        <v>8088</v>
      </c>
    </row>
    <row r="627" spans="1:3" x14ac:dyDescent="0.25">
      <c r="A627" s="154">
        <v>851</v>
      </c>
      <c r="B627" s="150" t="s">
        <v>8282</v>
      </c>
      <c r="C627" s="153" t="s">
        <v>8088</v>
      </c>
    </row>
    <row r="628" spans="1:3" x14ac:dyDescent="0.25">
      <c r="A628" s="154">
        <v>852</v>
      </c>
      <c r="B628" s="150" t="s">
        <v>8281</v>
      </c>
      <c r="C628" s="153" t="s">
        <v>8108</v>
      </c>
    </row>
    <row r="629" spans="1:3" x14ac:dyDescent="0.25">
      <c r="A629" s="154">
        <v>853</v>
      </c>
      <c r="B629" s="150" t="s">
        <v>8281</v>
      </c>
      <c r="C629" s="153" t="s">
        <v>8108</v>
      </c>
    </row>
    <row r="630" spans="1:3" x14ac:dyDescent="0.25">
      <c r="A630" s="154">
        <v>854</v>
      </c>
      <c r="B630" s="150" t="s">
        <v>8281</v>
      </c>
      <c r="C630" s="153" t="s">
        <v>8108</v>
      </c>
    </row>
    <row r="631" spans="1:3" x14ac:dyDescent="0.25">
      <c r="A631" s="154">
        <v>855</v>
      </c>
      <c r="B631" s="150" t="s">
        <v>8281</v>
      </c>
      <c r="C631" s="153" t="s">
        <v>8108</v>
      </c>
    </row>
    <row r="632" spans="1:3" x14ac:dyDescent="0.25">
      <c r="A632" s="154">
        <v>856</v>
      </c>
      <c r="B632" s="150" t="s">
        <v>8281</v>
      </c>
      <c r="C632" s="153" t="s">
        <v>8108</v>
      </c>
    </row>
    <row r="633" spans="1:3" x14ac:dyDescent="0.25">
      <c r="A633" s="154">
        <v>857</v>
      </c>
      <c r="B633" s="150" t="s">
        <v>8281</v>
      </c>
      <c r="C633" s="153" t="s">
        <v>8108</v>
      </c>
    </row>
    <row r="634" spans="1:3" x14ac:dyDescent="0.25">
      <c r="A634" s="154">
        <v>858</v>
      </c>
      <c r="B634" s="150" t="s">
        <v>8281</v>
      </c>
      <c r="C634" s="153" t="s">
        <v>8108</v>
      </c>
    </row>
    <row r="635" spans="1:3" x14ac:dyDescent="0.25">
      <c r="A635" s="154">
        <v>859</v>
      </c>
      <c r="B635" s="150" t="s">
        <v>8281</v>
      </c>
      <c r="C635" s="153" t="s">
        <v>8108</v>
      </c>
    </row>
    <row r="636" spans="1:3" x14ac:dyDescent="0.25">
      <c r="A636" s="154">
        <v>860</v>
      </c>
      <c r="B636" s="150" t="s">
        <v>8281</v>
      </c>
      <c r="C636" s="153" t="s">
        <v>8108</v>
      </c>
    </row>
    <row r="637" spans="1:3" x14ac:dyDescent="0.25">
      <c r="A637" s="154">
        <v>861</v>
      </c>
      <c r="B637" s="150" t="s">
        <v>8281</v>
      </c>
      <c r="C637" s="153" t="s">
        <v>8108</v>
      </c>
    </row>
    <row r="638" spans="1:3" x14ac:dyDescent="0.25">
      <c r="A638" s="154">
        <v>862</v>
      </c>
      <c r="B638" s="150" t="s">
        <v>8281</v>
      </c>
      <c r="C638" s="153" t="s">
        <v>8108</v>
      </c>
    </row>
    <row r="639" spans="1:3" x14ac:dyDescent="0.25">
      <c r="A639" s="154">
        <v>863</v>
      </c>
      <c r="B639" s="150" t="s">
        <v>8281</v>
      </c>
      <c r="C639" s="153" t="s">
        <v>8108</v>
      </c>
    </row>
    <row r="640" spans="1:3" x14ac:dyDescent="0.25">
      <c r="A640" s="154">
        <v>864</v>
      </c>
      <c r="B640" s="150" t="s">
        <v>8281</v>
      </c>
      <c r="C640" s="153" t="s">
        <v>8108</v>
      </c>
    </row>
    <row r="641" spans="1:3" x14ac:dyDescent="0.25">
      <c r="A641" s="154">
        <v>865</v>
      </c>
      <c r="B641" s="150" t="s">
        <v>8281</v>
      </c>
      <c r="C641" s="153" t="s">
        <v>8108</v>
      </c>
    </row>
    <row r="642" spans="1:3" x14ac:dyDescent="0.25">
      <c r="A642" s="154">
        <v>866</v>
      </c>
      <c r="B642" s="150" t="s">
        <v>8282</v>
      </c>
      <c r="C642" s="153" t="s">
        <v>8088</v>
      </c>
    </row>
    <row r="643" spans="1:3" x14ac:dyDescent="0.25">
      <c r="A643" s="154">
        <v>867</v>
      </c>
      <c r="B643" s="150" t="s">
        <v>8281</v>
      </c>
      <c r="C643" s="153" t="s">
        <v>8108</v>
      </c>
    </row>
    <row r="644" spans="1:3" x14ac:dyDescent="0.25">
      <c r="A644" s="154">
        <v>868</v>
      </c>
      <c r="B644" s="150" t="s">
        <v>8282</v>
      </c>
      <c r="C644" s="153" t="s">
        <v>8088</v>
      </c>
    </row>
    <row r="645" spans="1:3" x14ac:dyDescent="0.25">
      <c r="A645" s="154">
        <v>869</v>
      </c>
      <c r="B645" s="150" t="s">
        <v>8281</v>
      </c>
      <c r="C645" s="153" t="s">
        <v>8108</v>
      </c>
    </row>
    <row r="646" spans="1:3" x14ac:dyDescent="0.25">
      <c r="A646" s="154">
        <v>870</v>
      </c>
      <c r="B646" s="150" t="s">
        <v>8282</v>
      </c>
      <c r="C646" s="153" t="s">
        <v>8088</v>
      </c>
    </row>
    <row r="647" spans="1:3" x14ac:dyDescent="0.25">
      <c r="A647" s="154">
        <v>871</v>
      </c>
      <c r="B647" s="150" t="s">
        <v>8281</v>
      </c>
      <c r="C647" s="153" t="s">
        <v>8108</v>
      </c>
    </row>
    <row r="648" spans="1:3" x14ac:dyDescent="0.25">
      <c r="A648" s="154">
        <v>872</v>
      </c>
      <c r="B648" s="150" t="s">
        <v>8282</v>
      </c>
      <c r="C648" s="153" t="s">
        <v>8088</v>
      </c>
    </row>
    <row r="649" spans="1:3" x14ac:dyDescent="0.25">
      <c r="A649" s="154">
        <v>873</v>
      </c>
      <c r="B649" s="150" t="s">
        <v>8281</v>
      </c>
      <c r="C649" s="153" t="s">
        <v>8108</v>
      </c>
    </row>
    <row r="650" spans="1:3" x14ac:dyDescent="0.25">
      <c r="A650" s="154">
        <v>874</v>
      </c>
      <c r="B650" s="150" t="s">
        <v>8282</v>
      </c>
      <c r="C650" s="153" t="s">
        <v>8088</v>
      </c>
    </row>
    <row r="651" spans="1:3" x14ac:dyDescent="0.25">
      <c r="A651" s="154">
        <v>875</v>
      </c>
      <c r="B651" s="150" t="s">
        <v>8281</v>
      </c>
      <c r="C651" s="153" t="s">
        <v>8108</v>
      </c>
    </row>
    <row r="652" spans="1:3" x14ac:dyDescent="0.25">
      <c r="A652" s="154">
        <v>876</v>
      </c>
      <c r="B652" s="150" t="s">
        <v>8282</v>
      </c>
      <c r="C652" s="153" t="s">
        <v>8088</v>
      </c>
    </row>
    <row r="653" spans="1:3" x14ac:dyDescent="0.25">
      <c r="A653" s="154">
        <v>877</v>
      </c>
      <c r="B653" s="150" t="s">
        <v>8281</v>
      </c>
      <c r="C653" s="153" t="s">
        <v>8108</v>
      </c>
    </row>
    <row r="654" spans="1:3" x14ac:dyDescent="0.25">
      <c r="A654" s="154">
        <v>878</v>
      </c>
      <c r="B654" s="150" t="s">
        <v>8282</v>
      </c>
      <c r="C654" s="153" t="s">
        <v>8088</v>
      </c>
    </row>
    <row r="655" spans="1:3" x14ac:dyDescent="0.25">
      <c r="A655" s="154">
        <v>879</v>
      </c>
      <c r="B655" s="150" t="s">
        <v>8281</v>
      </c>
      <c r="C655" s="153" t="s">
        <v>8108</v>
      </c>
    </row>
    <row r="656" spans="1:3" x14ac:dyDescent="0.25">
      <c r="A656" s="154">
        <v>880</v>
      </c>
      <c r="B656" s="150" t="s">
        <v>8282</v>
      </c>
      <c r="C656" s="153" t="s">
        <v>8088</v>
      </c>
    </row>
    <row r="657" spans="1:3" x14ac:dyDescent="0.25">
      <c r="A657" s="154">
        <v>881</v>
      </c>
      <c r="B657" s="150" t="s">
        <v>8281</v>
      </c>
      <c r="C657" s="153" t="s">
        <v>8108</v>
      </c>
    </row>
    <row r="658" spans="1:3" x14ac:dyDescent="0.25">
      <c r="A658" s="154">
        <v>882</v>
      </c>
      <c r="B658" s="150" t="s">
        <v>8282</v>
      </c>
      <c r="C658" s="153" t="s">
        <v>8088</v>
      </c>
    </row>
    <row r="659" spans="1:3" x14ac:dyDescent="0.25">
      <c r="A659" s="154">
        <v>883</v>
      </c>
      <c r="B659" s="150" t="s">
        <v>8281</v>
      </c>
      <c r="C659" s="153" t="s">
        <v>8108</v>
      </c>
    </row>
    <row r="660" spans="1:3" x14ac:dyDescent="0.25">
      <c r="A660" s="154">
        <v>884</v>
      </c>
      <c r="B660" s="150" t="s">
        <v>8282</v>
      </c>
      <c r="C660" s="153" t="s">
        <v>8088</v>
      </c>
    </row>
    <row r="661" spans="1:3" x14ac:dyDescent="0.25">
      <c r="A661" s="154">
        <v>885</v>
      </c>
      <c r="B661" s="150" t="s">
        <v>8281</v>
      </c>
      <c r="C661" s="153" t="s">
        <v>8108</v>
      </c>
    </row>
    <row r="662" spans="1:3" x14ac:dyDescent="0.25">
      <c r="A662" s="154">
        <v>886</v>
      </c>
      <c r="B662" s="150" t="s">
        <v>8282</v>
      </c>
      <c r="C662" s="153" t="s">
        <v>8088</v>
      </c>
    </row>
    <row r="663" spans="1:3" x14ac:dyDescent="0.25">
      <c r="A663" s="154">
        <v>887</v>
      </c>
      <c r="B663" s="150" t="s">
        <v>8281</v>
      </c>
      <c r="C663" s="153" t="s">
        <v>8108</v>
      </c>
    </row>
    <row r="664" spans="1:3" x14ac:dyDescent="0.25">
      <c r="A664" s="154">
        <v>888</v>
      </c>
      <c r="B664" s="150" t="s">
        <v>8282</v>
      </c>
      <c r="C664" s="153" t="s">
        <v>8088</v>
      </c>
    </row>
    <row r="665" spans="1:3" x14ac:dyDescent="0.25">
      <c r="A665" s="154">
        <v>889</v>
      </c>
      <c r="B665" s="150" t="s">
        <v>8281</v>
      </c>
      <c r="C665" s="153" t="s">
        <v>8108</v>
      </c>
    </row>
    <row r="666" spans="1:3" x14ac:dyDescent="0.25">
      <c r="A666" s="154">
        <v>890</v>
      </c>
      <c r="B666" s="150" t="s">
        <v>8282</v>
      </c>
      <c r="C666" s="153" t="s">
        <v>8088</v>
      </c>
    </row>
    <row r="667" spans="1:3" x14ac:dyDescent="0.25">
      <c r="A667" s="154">
        <v>891</v>
      </c>
      <c r="B667" s="150" t="s">
        <v>8282</v>
      </c>
      <c r="C667" s="153" t="s">
        <v>8088</v>
      </c>
    </row>
    <row r="668" spans="1:3" x14ac:dyDescent="0.25">
      <c r="A668" s="154">
        <v>892</v>
      </c>
      <c r="B668" s="150" t="s">
        <v>8282</v>
      </c>
      <c r="C668" s="153" t="s">
        <v>8088</v>
      </c>
    </row>
    <row r="669" spans="1:3" x14ac:dyDescent="0.25">
      <c r="A669" s="154">
        <v>893</v>
      </c>
      <c r="B669" s="150" t="s">
        <v>8282</v>
      </c>
      <c r="C669" s="153" t="s">
        <v>8088</v>
      </c>
    </row>
    <row r="670" spans="1:3" x14ac:dyDescent="0.25">
      <c r="A670" s="154">
        <v>894</v>
      </c>
      <c r="B670" s="150" t="s">
        <v>8239</v>
      </c>
      <c r="C670" s="153" t="s">
        <v>8088</v>
      </c>
    </row>
    <row r="671" spans="1:3" x14ac:dyDescent="0.25">
      <c r="A671" s="154">
        <v>895</v>
      </c>
      <c r="B671" s="150" t="s">
        <v>8239</v>
      </c>
      <c r="C671" s="153" t="s">
        <v>8088</v>
      </c>
    </row>
    <row r="672" spans="1:3" x14ac:dyDescent="0.25">
      <c r="A672" s="154">
        <v>896</v>
      </c>
      <c r="B672" s="150" t="s">
        <v>8239</v>
      </c>
      <c r="C672" s="153" t="s">
        <v>8088</v>
      </c>
    </row>
    <row r="673" spans="1:3" x14ac:dyDescent="0.25">
      <c r="A673" s="154">
        <v>897</v>
      </c>
      <c r="B673" s="150" t="s">
        <v>8282</v>
      </c>
      <c r="C673" s="153" t="s">
        <v>8088</v>
      </c>
    </row>
    <row r="674" spans="1:3" x14ac:dyDescent="0.25">
      <c r="A674" s="154">
        <v>898</v>
      </c>
      <c r="B674" s="150" t="s">
        <v>8282</v>
      </c>
      <c r="C674" s="153" t="s">
        <v>8088</v>
      </c>
    </row>
    <row r="675" spans="1:3" x14ac:dyDescent="0.25">
      <c r="A675" s="154">
        <v>899</v>
      </c>
      <c r="B675" s="150" t="s">
        <v>8283</v>
      </c>
      <c r="C675" s="153" t="s">
        <v>8088</v>
      </c>
    </row>
    <row r="676" spans="1:3" x14ac:dyDescent="0.25">
      <c r="A676" s="154">
        <v>900</v>
      </c>
      <c r="B676" s="150" t="s">
        <v>8283</v>
      </c>
      <c r="C676" s="153" t="s">
        <v>8088</v>
      </c>
    </row>
    <row r="677" spans="1:3" x14ac:dyDescent="0.25">
      <c r="A677" s="154">
        <v>901</v>
      </c>
      <c r="B677" s="150" t="s">
        <v>8283</v>
      </c>
      <c r="C677" s="153" t="s">
        <v>8088</v>
      </c>
    </row>
    <row r="678" spans="1:3" x14ac:dyDescent="0.25">
      <c r="A678" s="154">
        <v>902</v>
      </c>
      <c r="B678" s="150" t="s">
        <v>8283</v>
      </c>
      <c r="C678" s="153" t="s">
        <v>8088</v>
      </c>
    </row>
    <row r="679" spans="1:3" x14ac:dyDescent="0.25">
      <c r="A679" s="154">
        <v>903</v>
      </c>
      <c r="B679" s="150" t="s">
        <v>8283</v>
      </c>
      <c r="C679" s="153" t="s">
        <v>8088</v>
      </c>
    </row>
    <row r="680" spans="1:3" x14ac:dyDescent="0.25">
      <c r="A680" s="154">
        <v>904</v>
      </c>
      <c r="B680" s="150" t="s">
        <v>8284</v>
      </c>
      <c r="C680" s="153" t="s">
        <v>8088</v>
      </c>
    </row>
    <row r="681" spans="1:3" x14ac:dyDescent="0.25">
      <c r="A681" s="154">
        <v>905</v>
      </c>
      <c r="B681" s="150" t="s">
        <v>8284</v>
      </c>
      <c r="C681" s="153" t="s">
        <v>8088</v>
      </c>
    </row>
    <row r="682" spans="1:3" x14ac:dyDescent="0.25">
      <c r="A682" s="154">
        <v>906</v>
      </c>
      <c r="B682" s="150" t="s">
        <v>8284</v>
      </c>
      <c r="C682" s="153" t="s">
        <v>8088</v>
      </c>
    </row>
    <row r="683" spans="1:3" x14ac:dyDescent="0.25">
      <c r="A683" s="154">
        <v>907</v>
      </c>
      <c r="B683" s="150" t="s">
        <v>8285</v>
      </c>
      <c r="C683" s="153" t="s">
        <v>8088</v>
      </c>
    </row>
    <row r="684" spans="1:3" x14ac:dyDescent="0.25">
      <c r="A684" s="154">
        <v>908</v>
      </c>
      <c r="B684" s="150" t="s">
        <v>8285</v>
      </c>
      <c r="C684" s="153" t="s">
        <v>8088</v>
      </c>
    </row>
    <row r="685" spans="1:3" x14ac:dyDescent="0.25">
      <c r="A685" s="154">
        <v>909</v>
      </c>
      <c r="B685" s="150" t="s">
        <v>8285</v>
      </c>
      <c r="C685" s="153" t="s">
        <v>8088</v>
      </c>
    </row>
    <row r="686" spans="1:3" x14ac:dyDescent="0.25">
      <c r="A686" s="154">
        <v>910</v>
      </c>
      <c r="B686" s="150" t="s">
        <v>8285</v>
      </c>
      <c r="C686" s="153" t="s">
        <v>8088</v>
      </c>
    </row>
    <row r="687" spans="1:3" x14ac:dyDescent="0.25">
      <c r="A687" s="154">
        <v>911</v>
      </c>
      <c r="B687" s="150" t="s">
        <v>8285</v>
      </c>
      <c r="C687" s="153" t="s">
        <v>8088</v>
      </c>
    </row>
    <row r="688" spans="1:3" x14ac:dyDescent="0.25">
      <c r="A688" s="154">
        <v>912</v>
      </c>
      <c r="B688" s="150" t="s">
        <v>8285</v>
      </c>
      <c r="C688" s="153" t="s">
        <v>8088</v>
      </c>
    </row>
    <row r="689" spans="1:3" x14ac:dyDescent="0.25">
      <c r="A689" s="154">
        <v>913</v>
      </c>
      <c r="B689" s="150" t="s">
        <v>8285</v>
      </c>
      <c r="C689" s="153" t="s">
        <v>8088</v>
      </c>
    </row>
    <row r="690" spans="1:3" x14ac:dyDescent="0.25">
      <c r="A690" s="154">
        <v>914</v>
      </c>
      <c r="B690" s="150" t="s">
        <v>8286</v>
      </c>
      <c r="C690" s="153" t="s">
        <v>8108</v>
      </c>
    </row>
    <row r="691" spans="1:3" x14ac:dyDescent="0.25">
      <c r="A691" s="154">
        <v>915</v>
      </c>
      <c r="B691" s="150" t="s">
        <v>8239</v>
      </c>
      <c r="C691" s="153" t="s">
        <v>8108</v>
      </c>
    </row>
    <row r="692" spans="1:3" x14ac:dyDescent="0.25">
      <c r="A692" s="154">
        <v>916</v>
      </c>
      <c r="B692" s="150" t="s">
        <v>8239</v>
      </c>
      <c r="C692" s="153" t="s">
        <v>8108</v>
      </c>
    </row>
    <row r="693" spans="1:3" x14ac:dyDescent="0.25">
      <c r="A693" s="154">
        <v>917</v>
      </c>
      <c r="B693" s="150" t="s">
        <v>8239</v>
      </c>
      <c r="C693" s="153" t="s">
        <v>8108</v>
      </c>
    </row>
    <row r="694" spans="1:3" x14ac:dyDescent="0.25">
      <c r="A694" s="154">
        <v>918</v>
      </c>
      <c r="B694" s="150" t="s">
        <v>8174</v>
      </c>
      <c r="C694" s="153" t="s">
        <v>8108</v>
      </c>
    </row>
    <row r="695" spans="1:3" x14ac:dyDescent="0.25">
      <c r="A695" s="154">
        <v>919</v>
      </c>
      <c r="B695" s="150" t="s">
        <v>8287</v>
      </c>
      <c r="C695" s="153" t="s">
        <v>8108</v>
      </c>
    </row>
    <row r="696" spans="1:3" x14ac:dyDescent="0.25">
      <c r="A696" s="154">
        <v>920</v>
      </c>
      <c r="B696" s="150" t="s">
        <v>8287</v>
      </c>
      <c r="C696" s="153" t="s">
        <v>8108</v>
      </c>
    </row>
    <row r="697" spans="1:3" x14ac:dyDescent="0.25">
      <c r="A697" s="154">
        <v>922</v>
      </c>
      <c r="B697" s="150" t="s">
        <v>8197</v>
      </c>
      <c r="C697" s="153" t="s">
        <v>8108</v>
      </c>
    </row>
    <row r="698" spans="1:3" x14ac:dyDescent="0.25">
      <c r="A698" s="154">
        <v>923</v>
      </c>
      <c r="B698" s="150" t="s">
        <v>8197</v>
      </c>
      <c r="C698" s="153" t="s">
        <v>8108</v>
      </c>
    </row>
    <row r="699" spans="1:3" x14ac:dyDescent="0.25">
      <c r="A699" s="154">
        <v>924</v>
      </c>
      <c r="B699" s="150" t="s">
        <v>8197</v>
      </c>
      <c r="C699" s="153" t="s">
        <v>8108</v>
      </c>
    </row>
    <row r="700" spans="1:3" x14ac:dyDescent="0.25">
      <c r="A700" s="154">
        <v>925</v>
      </c>
      <c r="B700" s="150" t="s">
        <v>8288</v>
      </c>
      <c r="C700" s="153" t="s">
        <v>8227</v>
      </c>
    </row>
    <row r="701" spans="1:3" x14ac:dyDescent="0.25">
      <c r="A701" s="154">
        <v>926</v>
      </c>
      <c r="B701" s="150" t="s">
        <v>8228</v>
      </c>
      <c r="C701" s="153" t="s">
        <v>8227</v>
      </c>
    </row>
    <row r="702" spans="1:3" x14ac:dyDescent="0.25">
      <c r="A702" s="154">
        <v>927</v>
      </c>
      <c r="B702" s="150" t="s">
        <v>8230</v>
      </c>
      <c r="C702" s="153" t="s">
        <v>8227</v>
      </c>
    </row>
    <row r="703" spans="1:3" x14ac:dyDescent="0.25">
      <c r="A703" s="154">
        <v>928</v>
      </c>
      <c r="B703" s="150" t="s">
        <v>8229</v>
      </c>
      <c r="C703" s="153" t="s">
        <v>8227</v>
      </c>
    </row>
    <row r="704" spans="1:3" x14ac:dyDescent="0.25">
      <c r="A704" s="154">
        <v>929</v>
      </c>
      <c r="B704" s="150" t="s">
        <v>8283</v>
      </c>
      <c r="C704" s="153" t="s">
        <v>8088</v>
      </c>
    </row>
    <row r="705" spans="1:3" x14ac:dyDescent="0.25">
      <c r="A705" s="154">
        <v>930</v>
      </c>
      <c r="B705" s="150" t="s">
        <v>8283</v>
      </c>
      <c r="C705" s="153" t="s">
        <v>8088</v>
      </c>
    </row>
    <row r="706" spans="1:3" x14ac:dyDescent="0.25">
      <c r="A706" s="154">
        <v>931</v>
      </c>
      <c r="B706" s="150" t="s">
        <v>8283</v>
      </c>
      <c r="C706" s="153" t="s">
        <v>8088</v>
      </c>
    </row>
    <row r="707" spans="1:3" x14ac:dyDescent="0.25">
      <c r="A707" s="154">
        <v>932</v>
      </c>
      <c r="B707" s="150" t="s">
        <v>8289</v>
      </c>
      <c r="C707" s="153" t="s">
        <v>8108</v>
      </c>
    </row>
    <row r="708" spans="1:3" x14ac:dyDescent="0.25">
      <c r="A708" s="154">
        <v>933</v>
      </c>
      <c r="B708" s="150" t="s">
        <v>8281</v>
      </c>
      <c r="C708" s="153" t="s">
        <v>8108</v>
      </c>
    </row>
    <row r="709" spans="1:3" x14ac:dyDescent="0.25">
      <c r="A709" s="154">
        <v>934</v>
      </c>
      <c r="B709" s="150" t="s">
        <v>8282</v>
      </c>
      <c r="C709" s="153" t="s">
        <v>8088</v>
      </c>
    </row>
    <row r="710" spans="1:3" x14ac:dyDescent="0.25">
      <c r="A710" s="154">
        <v>935</v>
      </c>
      <c r="B710" s="150" t="s">
        <v>8290</v>
      </c>
      <c r="C710" s="153" t="s">
        <v>8108</v>
      </c>
    </row>
    <row r="711" spans="1:3" x14ac:dyDescent="0.25">
      <c r="A711" s="154">
        <v>936</v>
      </c>
      <c r="B711" s="150" t="s">
        <v>8290</v>
      </c>
      <c r="C711" s="153" t="s">
        <v>8108</v>
      </c>
    </row>
    <row r="712" spans="1:3" x14ac:dyDescent="0.25">
      <c r="A712" s="154">
        <v>937</v>
      </c>
      <c r="B712" s="150" t="s">
        <v>8290</v>
      </c>
      <c r="C712" s="153" t="s">
        <v>8108</v>
      </c>
    </row>
    <row r="713" spans="1:3" x14ac:dyDescent="0.25">
      <c r="A713" s="154">
        <v>938</v>
      </c>
      <c r="B713" s="150" t="s">
        <v>8290</v>
      </c>
      <c r="C713" s="153" t="s">
        <v>8108</v>
      </c>
    </row>
    <row r="714" spans="1:3" x14ac:dyDescent="0.25">
      <c r="A714" s="154">
        <v>939</v>
      </c>
      <c r="B714" s="150" t="s">
        <v>8290</v>
      </c>
      <c r="C714" s="153" t="s">
        <v>8108</v>
      </c>
    </row>
    <row r="715" spans="1:3" x14ac:dyDescent="0.25">
      <c r="A715" s="154">
        <v>940</v>
      </c>
      <c r="B715" s="150" t="s">
        <v>8291</v>
      </c>
      <c r="C715" s="153" t="s">
        <v>8249</v>
      </c>
    </row>
    <row r="716" spans="1:3" x14ac:dyDescent="0.25">
      <c r="A716" s="154">
        <v>941</v>
      </c>
      <c r="B716" s="150" t="s">
        <v>8292</v>
      </c>
      <c r="C716" s="153" t="s">
        <v>8249</v>
      </c>
    </row>
    <row r="717" spans="1:3" x14ac:dyDescent="0.25">
      <c r="A717" s="154">
        <v>942</v>
      </c>
      <c r="B717" s="150" t="s">
        <v>8143</v>
      </c>
      <c r="C717" s="153" t="s">
        <v>8108</v>
      </c>
    </row>
    <row r="718" spans="1:3" x14ac:dyDescent="0.25">
      <c r="A718" s="154">
        <v>943</v>
      </c>
      <c r="B718" s="150" t="s">
        <v>8134</v>
      </c>
      <c r="C718" s="153" t="s">
        <v>8108</v>
      </c>
    </row>
    <row r="719" spans="1:3" x14ac:dyDescent="0.25">
      <c r="A719" s="154">
        <v>944</v>
      </c>
      <c r="B719" s="150" t="s">
        <v>8134</v>
      </c>
      <c r="C719" s="153" t="s">
        <v>8108</v>
      </c>
    </row>
    <row r="720" spans="1:3" x14ac:dyDescent="0.25">
      <c r="A720" s="154">
        <v>945</v>
      </c>
      <c r="B720" s="150" t="s">
        <v>8134</v>
      </c>
      <c r="C720" s="153" t="s">
        <v>8108</v>
      </c>
    </row>
    <row r="721" spans="1:3" x14ac:dyDescent="0.25">
      <c r="A721" s="154">
        <v>946</v>
      </c>
      <c r="B721" s="150" t="s">
        <v>8134</v>
      </c>
      <c r="C721" s="153" t="s">
        <v>8108</v>
      </c>
    </row>
    <row r="722" spans="1:3" x14ac:dyDescent="0.25">
      <c r="A722" s="154">
        <v>947</v>
      </c>
      <c r="B722" s="150" t="s">
        <v>8293</v>
      </c>
      <c r="C722" s="153" t="s">
        <v>8108</v>
      </c>
    </row>
    <row r="723" spans="1:3" x14ac:dyDescent="0.25">
      <c r="A723" s="154">
        <v>948</v>
      </c>
      <c r="B723" s="150" t="s">
        <v>8294</v>
      </c>
      <c r="C723" s="153" t="s">
        <v>8108</v>
      </c>
    </row>
    <row r="724" spans="1:3" x14ac:dyDescent="0.25">
      <c r="A724" s="154">
        <v>949</v>
      </c>
      <c r="B724" s="150" t="s">
        <v>8295</v>
      </c>
      <c r="C724" s="153" t="s">
        <v>8108</v>
      </c>
    </row>
    <row r="725" spans="1:3" x14ac:dyDescent="0.25">
      <c r="A725" s="154">
        <v>950</v>
      </c>
      <c r="B725" s="150" t="s">
        <v>8296</v>
      </c>
      <c r="C725" s="153" t="s">
        <v>8088</v>
      </c>
    </row>
    <row r="726" spans="1:3" x14ac:dyDescent="0.25">
      <c r="A726" s="154">
        <v>951</v>
      </c>
      <c r="B726" s="150" t="s">
        <v>8297</v>
      </c>
      <c r="C726" s="153" t="s">
        <v>8088</v>
      </c>
    </row>
    <row r="727" spans="1:3" x14ac:dyDescent="0.25">
      <c r="A727" s="154">
        <v>952</v>
      </c>
      <c r="B727" s="150" t="s">
        <v>8298</v>
      </c>
      <c r="C727" s="153" t="s">
        <v>8108</v>
      </c>
    </row>
    <row r="728" spans="1:3" x14ac:dyDescent="0.25">
      <c r="A728" s="154">
        <v>953</v>
      </c>
      <c r="B728" s="150" t="s">
        <v>8299</v>
      </c>
      <c r="C728" s="153" t="s">
        <v>8108</v>
      </c>
    </row>
    <row r="729" spans="1:3" x14ac:dyDescent="0.25">
      <c r="A729" s="154">
        <v>954</v>
      </c>
      <c r="B729" s="150" t="s">
        <v>8300</v>
      </c>
      <c r="C729" s="153" t="s">
        <v>8108</v>
      </c>
    </row>
    <row r="730" spans="1:3" x14ac:dyDescent="0.25">
      <c r="A730" s="154">
        <v>955</v>
      </c>
      <c r="B730" s="150" t="s">
        <v>8301</v>
      </c>
      <c r="C730" s="153" t="s">
        <v>8108</v>
      </c>
    </row>
    <row r="731" spans="1:3" x14ac:dyDescent="0.25">
      <c r="A731" s="154">
        <v>956</v>
      </c>
      <c r="B731" s="150" t="s">
        <v>8302</v>
      </c>
      <c r="C731" s="153" t="s">
        <v>8108</v>
      </c>
    </row>
    <row r="732" spans="1:3" x14ac:dyDescent="0.25">
      <c r="A732" s="154">
        <v>957</v>
      </c>
      <c r="B732" s="150" t="s">
        <v>8303</v>
      </c>
      <c r="C732" s="153" t="s">
        <v>8108</v>
      </c>
    </row>
    <row r="733" spans="1:3" x14ac:dyDescent="0.25">
      <c r="A733" s="154">
        <v>958</v>
      </c>
      <c r="B733" s="150" t="s">
        <v>8304</v>
      </c>
      <c r="C733" s="153" t="s">
        <v>8108</v>
      </c>
    </row>
    <row r="734" spans="1:3" x14ac:dyDescent="0.25">
      <c r="A734" s="154">
        <v>959</v>
      </c>
      <c r="B734" s="150" t="s">
        <v>8305</v>
      </c>
      <c r="C734" s="153" t="s">
        <v>8108</v>
      </c>
    </row>
    <row r="735" spans="1:3" x14ac:dyDescent="0.25">
      <c r="A735" s="154">
        <v>960</v>
      </c>
      <c r="B735" s="150" t="s">
        <v>8306</v>
      </c>
      <c r="C735" s="153" t="s">
        <v>8108</v>
      </c>
    </row>
    <row r="736" spans="1:3" x14ac:dyDescent="0.25">
      <c r="A736" s="154">
        <v>961</v>
      </c>
      <c r="B736" s="150" t="s">
        <v>8307</v>
      </c>
      <c r="C736" s="153" t="s">
        <v>8108</v>
      </c>
    </row>
    <row r="737" spans="1:3" x14ac:dyDescent="0.25">
      <c r="A737" s="154">
        <v>962</v>
      </c>
      <c r="B737" s="150" t="s">
        <v>8308</v>
      </c>
      <c r="C737" s="153" t="s">
        <v>8108</v>
      </c>
    </row>
    <row r="738" spans="1:3" x14ac:dyDescent="0.25">
      <c r="A738" s="154">
        <v>963</v>
      </c>
      <c r="B738" s="150" t="s">
        <v>8309</v>
      </c>
      <c r="C738" s="153" t="s">
        <v>8108</v>
      </c>
    </row>
    <row r="739" spans="1:3" x14ac:dyDescent="0.25">
      <c r="A739" s="154">
        <v>964</v>
      </c>
      <c r="B739" s="150" t="s">
        <v>8310</v>
      </c>
      <c r="C739" s="153" t="s">
        <v>8108</v>
      </c>
    </row>
    <row r="740" spans="1:3" x14ac:dyDescent="0.25">
      <c r="A740" s="154">
        <v>965</v>
      </c>
      <c r="B740" s="150" t="s">
        <v>8311</v>
      </c>
      <c r="C740" s="153" t="s">
        <v>8108</v>
      </c>
    </row>
    <row r="741" spans="1:3" x14ac:dyDescent="0.25">
      <c r="A741" s="154">
        <v>966</v>
      </c>
      <c r="B741" s="150" t="s">
        <v>8154</v>
      </c>
      <c r="C741" s="153" t="s">
        <v>8088</v>
      </c>
    </row>
    <row r="742" spans="1:3" x14ac:dyDescent="0.25">
      <c r="A742" s="154">
        <v>967</v>
      </c>
      <c r="B742" s="150" t="s">
        <v>8166</v>
      </c>
      <c r="C742" s="153" t="s">
        <v>8108</v>
      </c>
    </row>
    <row r="743" spans="1:3" x14ac:dyDescent="0.25">
      <c r="A743" s="154">
        <v>968</v>
      </c>
      <c r="B743" s="150" t="s">
        <v>8166</v>
      </c>
      <c r="C743" s="153" t="s">
        <v>8108</v>
      </c>
    </row>
    <row r="744" spans="1:3" x14ac:dyDescent="0.25">
      <c r="A744" s="154">
        <v>969</v>
      </c>
      <c r="B744" s="150" t="s">
        <v>8311</v>
      </c>
      <c r="C744" s="153" t="s">
        <v>8108</v>
      </c>
    </row>
    <row r="745" spans="1:3" x14ac:dyDescent="0.25">
      <c r="A745" s="154">
        <v>970</v>
      </c>
      <c r="B745" s="150" t="s">
        <v>8122</v>
      </c>
      <c r="C745" s="153" t="s">
        <v>8108</v>
      </c>
    </row>
    <row r="746" spans="1:3" x14ac:dyDescent="0.25">
      <c r="A746" s="154">
        <v>971</v>
      </c>
      <c r="B746" s="150" t="s">
        <v>8312</v>
      </c>
      <c r="C746" s="153" t="s">
        <v>8108</v>
      </c>
    </row>
    <row r="747" spans="1:3" x14ac:dyDescent="0.25">
      <c r="A747" s="154">
        <v>972</v>
      </c>
      <c r="B747" s="150" t="s">
        <v>8313</v>
      </c>
      <c r="C747" s="153" t="s">
        <v>8108</v>
      </c>
    </row>
    <row r="748" spans="1:3" x14ac:dyDescent="0.25">
      <c r="A748" s="154">
        <v>973</v>
      </c>
      <c r="B748" s="150" t="s">
        <v>8164</v>
      </c>
      <c r="C748" s="153" t="s">
        <v>8108</v>
      </c>
    </row>
    <row r="749" spans="1:3" x14ac:dyDescent="0.25">
      <c r="A749" s="154">
        <v>974</v>
      </c>
      <c r="B749" s="150" t="s">
        <v>8190</v>
      </c>
      <c r="C749" s="153" t="s">
        <v>8108</v>
      </c>
    </row>
    <row r="750" spans="1:3" x14ac:dyDescent="0.25">
      <c r="A750" s="154">
        <v>975</v>
      </c>
      <c r="B750" s="150" t="s">
        <v>8314</v>
      </c>
      <c r="C750" s="153" t="s">
        <v>8108</v>
      </c>
    </row>
    <row r="751" spans="1:3" x14ac:dyDescent="0.25">
      <c r="A751" s="154">
        <v>976</v>
      </c>
      <c r="B751" s="150" t="s">
        <v>8315</v>
      </c>
      <c r="C751" s="153" t="s">
        <v>8108</v>
      </c>
    </row>
    <row r="752" spans="1:3" x14ac:dyDescent="0.25">
      <c r="A752" s="154">
        <v>978</v>
      </c>
      <c r="B752" s="150" t="s">
        <v>8148</v>
      </c>
      <c r="C752" s="153" t="s">
        <v>8088</v>
      </c>
    </row>
    <row r="753" spans="1:3" x14ac:dyDescent="0.25">
      <c r="A753" s="154">
        <v>979</v>
      </c>
      <c r="B753" s="150" t="s">
        <v>8187</v>
      </c>
      <c r="C753" s="153" t="s">
        <v>8088</v>
      </c>
    </row>
    <row r="754" spans="1:3" x14ac:dyDescent="0.25">
      <c r="A754" s="154">
        <v>980</v>
      </c>
      <c r="B754" s="150" t="s">
        <v>8316</v>
      </c>
      <c r="C754" s="153" t="s">
        <v>8108</v>
      </c>
    </row>
    <row r="755" spans="1:3" x14ac:dyDescent="0.25">
      <c r="A755" s="154">
        <v>981</v>
      </c>
      <c r="B755" s="150" t="s">
        <v>8317</v>
      </c>
      <c r="C755" s="153" t="s">
        <v>8088</v>
      </c>
    </row>
    <row r="756" spans="1:3" x14ac:dyDescent="0.25">
      <c r="A756" s="154">
        <v>982</v>
      </c>
      <c r="B756" s="150" t="s">
        <v>8318</v>
      </c>
      <c r="C756" s="153" t="s">
        <v>8108</v>
      </c>
    </row>
    <row r="757" spans="1:3" x14ac:dyDescent="0.25">
      <c r="A757" s="154">
        <v>983</v>
      </c>
      <c r="B757" s="150" t="s">
        <v>8319</v>
      </c>
      <c r="C757" s="153" t="s">
        <v>8108</v>
      </c>
    </row>
    <row r="758" spans="1:3" x14ac:dyDescent="0.25">
      <c r="A758" s="154">
        <v>984</v>
      </c>
      <c r="B758" s="150" t="s">
        <v>8320</v>
      </c>
      <c r="C758" s="153" t="s">
        <v>8108</v>
      </c>
    </row>
    <row r="759" spans="1:3" x14ac:dyDescent="0.25">
      <c r="A759" s="154">
        <v>985</v>
      </c>
      <c r="B759" s="150" t="s">
        <v>8321</v>
      </c>
      <c r="C759" s="153" t="s">
        <v>8108</v>
      </c>
    </row>
    <row r="760" spans="1:3" x14ac:dyDescent="0.25">
      <c r="A760" s="154">
        <v>989</v>
      </c>
      <c r="B760" s="150" t="s">
        <v>8203</v>
      </c>
      <c r="C760" s="153" t="s">
        <v>8108</v>
      </c>
    </row>
    <row r="761" spans="1:3" x14ac:dyDescent="0.25">
      <c r="A761" s="154">
        <v>990</v>
      </c>
      <c r="B761" s="150" t="s">
        <v>8204</v>
      </c>
      <c r="C761" s="153" t="s">
        <v>8088</v>
      </c>
    </row>
    <row r="762" spans="1:3" x14ac:dyDescent="0.25">
      <c r="A762" s="154">
        <v>991</v>
      </c>
      <c r="B762" s="150" t="s">
        <v>8154</v>
      </c>
      <c r="C762" s="153" t="s">
        <v>8088</v>
      </c>
    </row>
    <row r="763" spans="1:3" x14ac:dyDescent="0.25">
      <c r="A763" s="154">
        <v>996</v>
      </c>
      <c r="B763" s="150" t="s">
        <v>8234</v>
      </c>
      <c r="C763" s="153" t="s">
        <v>8108</v>
      </c>
    </row>
    <row r="764" spans="1:3" x14ac:dyDescent="0.25">
      <c r="A764" s="154">
        <v>997</v>
      </c>
      <c r="B764" s="150" t="s">
        <v>8322</v>
      </c>
      <c r="C764" s="153" t="s">
        <v>8108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69"/>
  <sheetViews>
    <sheetView showGridLines="0" zoomScale="80" zoomScaleNormal="80" workbookViewId="0">
      <selection activeCell="G2" sqref="G2"/>
    </sheetView>
  </sheetViews>
  <sheetFormatPr defaultRowHeight="13.2" x14ac:dyDescent="0.25"/>
  <cols>
    <col min="1" max="1" width="35.44140625" customWidth="1"/>
    <col min="2" max="2" width="26" customWidth="1"/>
    <col min="3" max="3" width="5.44140625" bestFit="1" customWidth="1"/>
    <col min="4" max="4" width="23.109375" customWidth="1"/>
    <col min="5" max="5" width="46.33203125" customWidth="1"/>
    <col min="6" max="6" width="16.109375" bestFit="1" customWidth="1"/>
    <col min="7" max="9" width="9.109375" bestFit="1" customWidth="1"/>
  </cols>
  <sheetData>
    <row r="1" spans="1:6" x14ac:dyDescent="0.25">
      <c r="A1" s="147" t="s">
        <v>40</v>
      </c>
      <c r="B1" s="147"/>
    </row>
    <row r="2" spans="1:6" ht="36.75" customHeight="1" x14ac:dyDescent="0.25">
      <c r="A2" s="366" t="str">
        <f>Overview!B4&amp; " - Effective from "&amp;Overview!D4&amp;" - "&amp;Overview!E4&amp;" Residual Charging Bands in UKPN EPN Area (GSP Group _A)"</f>
        <v>Southern Electric Power Distribution plc - Effective from 1 April 2027 - Final Residual Charging Bands in UKPN EPN Area (GSP Group _A)</v>
      </c>
      <c r="B2" s="404"/>
      <c r="C2" s="404"/>
      <c r="D2" s="404"/>
      <c r="E2" s="404"/>
      <c r="F2" s="405"/>
    </row>
    <row r="3" spans="1:6" x14ac:dyDescent="0.25">
      <c r="A3" s="273"/>
      <c r="B3" s="273"/>
      <c r="C3" s="273"/>
      <c r="D3" s="273"/>
      <c r="E3" s="273"/>
      <c r="F3" s="273"/>
    </row>
    <row r="4" spans="1:6" ht="54" customHeight="1" x14ac:dyDescent="0.25">
      <c r="A4" s="168" t="s">
        <v>8323</v>
      </c>
      <c r="B4" s="168" t="s">
        <v>8324</v>
      </c>
      <c r="C4" s="168" t="s">
        <v>8325</v>
      </c>
      <c r="D4" s="168" t="s">
        <v>8326</v>
      </c>
      <c r="E4" s="168" t="s">
        <v>8327</v>
      </c>
      <c r="F4" s="21" t="s">
        <v>8328</v>
      </c>
    </row>
    <row r="5" spans="1:6" ht="13.8" x14ac:dyDescent="0.25">
      <c r="A5" s="169" t="s">
        <v>8329</v>
      </c>
      <c r="B5" s="170" t="s">
        <v>8330</v>
      </c>
      <c r="C5" s="170" t="s">
        <v>8331</v>
      </c>
      <c r="D5" s="274" t="s">
        <v>8331</v>
      </c>
      <c r="E5" s="274" t="s">
        <v>8331</v>
      </c>
      <c r="F5" s="174">
        <v>7.7098700749885998</v>
      </c>
    </row>
    <row r="6" spans="1:6" ht="14.25" customHeight="1" x14ac:dyDescent="0.25">
      <c r="A6" s="430" t="s">
        <v>8332</v>
      </c>
      <c r="B6" s="170">
        <v>1</v>
      </c>
      <c r="C6" s="170" t="s">
        <v>8333</v>
      </c>
      <c r="D6" s="274">
        <v>0</v>
      </c>
      <c r="E6" s="274">
        <v>3986</v>
      </c>
      <c r="F6" s="174">
        <v>7.1875103647538916</v>
      </c>
    </row>
    <row r="7" spans="1:6" ht="13.8" x14ac:dyDescent="0.25">
      <c r="A7" s="431"/>
      <c r="B7" s="170">
        <v>2</v>
      </c>
      <c r="C7" s="170" t="s">
        <v>8333</v>
      </c>
      <c r="D7" s="274">
        <v>3986</v>
      </c>
      <c r="E7" s="274">
        <v>13677</v>
      </c>
      <c r="F7" s="174">
        <v>19.289955321142461</v>
      </c>
    </row>
    <row r="8" spans="1:6" ht="13.8" x14ac:dyDescent="0.25">
      <c r="A8" s="431"/>
      <c r="B8" s="170">
        <v>3</v>
      </c>
      <c r="C8" s="170" t="s">
        <v>8333</v>
      </c>
      <c r="D8" s="274">
        <v>13677</v>
      </c>
      <c r="E8" s="274">
        <v>27543</v>
      </c>
      <c r="F8" s="174">
        <v>38.542377929536109</v>
      </c>
    </row>
    <row r="9" spans="1:6" ht="13.8" x14ac:dyDescent="0.25">
      <c r="A9" s="432"/>
      <c r="B9" s="170">
        <v>4</v>
      </c>
      <c r="C9" s="170" t="s">
        <v>8333</v>
      </c>
      <c r="D9" s="274">
        <v>27543</v>
      </c>
      <c r="E9" s="274" t="s">
        <v>8334</v>
      </c>
      <c r="F9" s="174">
        <v>107.38192540384718</v>
      </c>
    </row>
    <row r="10" spans="1:6" ht="14.1" customHeight="1" x14ac:dyDescent="0.25">
      <c r="A10" s="430" t="s">
        <v>8335</v>
      </c>
      <c r="B10" s="170">
        <v>1</v>
      </c>
      <c r="C10" s="170" t="s">
        <v>8336</v>
      </c>
      <c r="D10" s="274">
        <v>0</v>
      </c>
      <c r="E10" s="274">
        <v>90</v>
      </c>
      <c r="F10" s="174">
        <v>227.30939239895091</v>
      </c>
    </row>
    <row r="11" spans="1:6" ht="13.8" x14ac:dyDescent="0.25">
      <c r="A11" s="431"/>
      <c r="B11" s="170">
        <v>2</v>
      </c>
      <c r="C11" s="170" t="s">
        <v>8336</v>
      </c>
      <c r="D11" s="274">
        <v>90</v>
      </c>
      <c r="E11" s="274">
        <v>150</v>
      </c>
      <c r="F11" s="174">
        <v>359.48450842959807</v>
      </c>
    </row>
    <row r="12" spans="1:6" ht="13.8" x14ac:dyDescent="0.25">
      <c r="A12" s="431"/>
      <c r="B12" s="170">
        <v>3</v>
      </c>
      <c r="C12" s="170" t="s">
        <v>8336</v>
      </c>
      <c r="D12" s="274">
        <v>150</v>
      </c>
      <c r="E12" s="274">
        <v>250</v>
      </c>
      <c r="F12" s="174">
        <v>544.03246898971963</v>
      </c>
    </row>
    <row r="13" spans="1:6" ht="13.8" x14ac:dyDescent="0.25">
      <c r="A13" s="432"/>
      <c r="B13" s="170">
        <v>4</v>
      </c>
      <c r="C13" s="170" t="s">
        <v>8336</v>
      </c>
      <c r="D13" s="274">
        <v>250</v>
      </c>
      <c r="E13" s="274" t="s">
        <v>8334</v>
      </c>
      <c r="F13" s="174">
        <v>1263.5151063092801</v>
      </c>
    </row>
    <row r="14" spans="1:6" ht="14.1" customHeight="1" x14ac:dyDescent="0.25">
      <c r="A14" s="430" t="s">
        <v>8337</v>
      </c>
      <c r="B14" s="170">
        <v>1</v>
      </c>
      <c r="C14" s="170" t="s">
        <v>8336</v>
      </c>
      <c r="D14" s="274">
        <v>0</v>
      </c>
      <c r="E14" s="274">
        <v>500</v>
      </c>
      <c r="F14" s="174">
        <v>1990.4565391913759</v>
      </c>
    </row>
    <row r="15" spans="1:6" ht="13.8" x14ac:dyDescent="0.25">
      <c r="A15" s="431"/>
      <c r="B15" s="170">
        <v>2</v>
      </c>
      <c r="C15" s="170" t="s">
        <v>8336</v>
      </c>
      <c r="D15" s="274">
        <v>500</v>
      </c>
      <c r="E15" s="274">
        <v>1100</v>
      </c>
      <c r="F15" s="174">
        <v>4248.7684110889277</v>
      </c>
    </row>
    <row r="16" spans="1:6" ht="13.8" x14ac:dyDescent="0.25">
      <c r="A16" s="431"/>
      <c r="B16" s="170">
        <v>3</v>
      </c>
      <c r="C16" s="170" t="s">
        <v>8336</v>
      </c>
      <c r="D16" s="274">
        <v>1100</v>
      </c>
      <c r="E16" s="274">
        <v>2000</v>
      </c>
      <c r="F16" s="174">
        <v>7502.9938923574618</v>
      </c>
    </row>
    <row r="17" spans="1:6" ht="13.8" x14ac:dyDescent="0.25">
      <c r="A17" s="432"/>
      <c r="B17" s="170">
        <v>4</v>
      </c>
      <c r="C17" s="170" t="s">
        <v>8336</v>
      </c>
      <c r="D17" s="274">
        <v>2000</v>
      </c>
      <c r="E17" s="274" t="s">
        <v>8334</v>
      </c>
      <c r="F17" s="174">
        <v>21899.367352897851</v>
      </c>
    </row>
    <row r="18" spans="1:6" ht="13.8" x14ac:dyDescent="0.25">
      <c r="A18" s="433" t="s">
        <v>8338</v>
      </c>
      <c r="B18" s="170">
        <v>1</v>
      </c>
      <c r="C18" s="170" t="s">
        <v>8336</v>
      </c>
      <c r="D18" s="274">
        <v>0</v>
      </c>
      <c r="E18" s="274">
        <v>3500</v>
      </c>
      <c r="F18" s="174">
        <v>16895.948804694552</v>
      </c>
    </row>
    <row r="19" spans="1:6" ht="13.8" x14ac:dyDescent="0.25">
      <c r="A19" s="434"/>
      <c r="B19" s="170">
        <v>2</v>
      </c>
      <c r="C19" s="170" t="s">
        <v>8336</v>
      </c>
      <c r="D19" s="274">
        <v>3500</v>
      </c>
      <c r="E19" s="274">
        <v>11000</v>
      </c>
      <c r="F19" s="174">
        <v>54926.821162996654</v>
      </c>
    </row>
    <row r="20" spans="1:6" ht="13.8" x14ac:dyDescent="0.25">
      <c r="A20" s="434"/>
      <c r="B20" s="170">
        <v>3</v>
      </c>
      <c r="C20" s="170" t="s">
        <v>8336</v>
      </c>
      <c r="D20" s="274">
        <v>11000</v>
      </c>
      <c r="E20" s="274">
        <v>20000</v>
      </c>
      <c r="F20" s="174">
        <v>188965.95519428927</v>
      </c>
    </row>
    <row r="21" spans="1:6" ht="13.8" x14ac:dyDescent="0.25">
      <c r="A21" s="435"/>
      <c r="B21" s="170">
        <v>4</v>
      </c>
      <c r="C21" s="170" t="s">
        <v>8336</v>
      </c>
      <c r="D21" s="274">
        <v>20000</v>
      </c>
      <c r="E21" s="274" t="s">
        <v>8334</v>
      </c>
      <c r="F21" s="174">
        <v>257945.08249112411</v>
      </c>
    </row>
    <row r="22" spans="1:6" x14ac:dyDescent="0.25">
      <c r="A22" s="273" t="s">
        <v>8339</v>
      </c>
      <c r="B22" s="273"/>
      <c r="C22" s="273"/>
      <c r="D22" s="273"/>
      <c r="E22" s="273"/>
      <c r="F22" s="273"/>
    </row>
    <row r="23" spans="1:6" x14ac:dyDescent="0.25">
      <c r="A23" s="273"/>
      <c r="B23" s="273"/>
      <c r="C23" s="273"/>
      <c r="D23" s="273"/>
      <c r="E23" s="273"/>
      <c r="F23" s="273"/>
    </row>
    <row r="24" spans="1:6" x14ac:dyDescent="0.25">
      <c r="A24" s="273"/>
      <c r="B24" s="273"/>
      <c r="C24" s="273"/>
      <c r="D24" s="273"/>
      <c r="E24" s="273"/>
      <c r="F24" s="273"/>
    </row>
    <row r="25" spans="1:6" ht="57.6" customHeight="1" x14ac:dyDescent="0.25">
      <c r="A25" s="366" t="str">
        <f>Overview!B4&amp; " - Effective from "&amp;Overview!D4&amp;" - "&amp;Overview!E4&amp;" Residual Charging Bands in NGED East Midlands Area (GSP Group _B)"</f>
        <v>Southern Electric Power Distribution plc - Effective from 1 April 2027 - Final Residual Charging Bands in NGED East Midlands Area (GSP Group _B)</v>
      </c>
      <c r="B25" s="367"/>
      <c r="C25" s="367"/>
      <c r="D25" s="367"/>
      <c r="E25" s="368"/>
      <c r="F25" s="273"/>
    </row>
    <row r="26" spans="1:6" x14ac:dyDescent="0.25">
      <c r="A26" s="273"/>
      <c r="B26" s="273"/>
      <c r="C26" s="273"/>
      <c r="D26" s="273"/>
      <c r="E26" s="273"/>
      <c r="F26" s="273"/>
    </row>
    <row r="27" spans="1:6" x14ac:dyDescent="0.25">
      <c r="A27" s="168" t="s">
        <v>8324</v>
      </c>
      <c r="B27" s="168" t="s">
        <v>8340</v>
      </c>
      <c r="C27" s="168"/>
      <c r="D27" s="168" t="s">
        <v>8340</v>
      </c>
      <c r="E27" s="168" t="s">
        <v>8341</v>
      </c>
      <c r="F27" s="273"/>
    </row>
    <row r="28" spans="1:6" ht="13.8" x14ac:dyDescent="0.25">
      <c r="A28" s="169" t="s">
        <v>72</v>
      </c>
      <c r="B28" s="170" t="s">
        <v>8330</v>
      </c>
      <c r="C28" s="170" t="s">
        <v>8331</v>
      </c>
      <c r="D28" s="170" t="s">
        <v>8331</v>
      </c>
      <c r="E28" s="307">
        <v>4.8648754382005652</v>
      </c>
      <c r="F28" s="273"/>
    </row>
    <row r="29" spans="1:6" ht="14.25" customHeight="1" x14ac:dyDescent="0.25">
      <c r="A29" s="169" t="s">
        <v>79</v>
      </c>
      <c r="B29" s="170">
        <v>1</v>
      </c>
      <c r="C29" s="170" t="s">
        <v>8333</v>
      </c>
      <c r="D29" s="170" t="s">
        <v>8342</v>
      </c>
      <c r="E29" s="307">
        <v>3.2896207260522865</v>
      </c>
      <c r="F29" s="273"/>
    </row>
    <row r="30" spans="1:6" ht="13.8" x14ac:dyDescent="0.25">
      <c r="A30" s="169" t="s">
        <v>81</v>
      </c>
      <c r="B30" s="170">
        <v>2</v>
      </c>
      <c r="C30" s="170" t="s">
        <v>8333</v>
      </c>
      <c r="D30" s="170" t="s">
        <v>8343</v>
      </c>
      <c r="E30" s="307">
        <v>12.40116528780446</v>
      </c>
      <c r="F30" s="273"/>
    </row>
    <row r="31" spans="1:6" ht="13.8" x14ac:dyDescent="0.25">
      <c r="A31" s="169" t="s">
        <v>83</v>
      </c>
      <c r="B31" s="170">
        <v>3</v>
      </c>
      <c r="C31" s="170" t="s">
        <v>8333</v>
      </c>
      <c r="D31" s="170" t="s">
        <v>8344</v>
      </c>
      <c r="E31" s="307">
        <v>27.214261093537782</v>
      </c>
      <c r="F31" s="273"/>
    </row>
    <row r="32" spans="1:6" ht="13.8" x14ac:dyDescent="0.25">
      <c r="A32" s="169" t="s">
        <v>85</v>
      </c>
      <c r="B32" s="170">
        <v>4</v>
      </c>
      <c r="C32" s="170" t="s">
        <v>8333</v>
      </c>
      <c r="D32" s="170" t="s">
        <v>8345</v>
      </c>
      <c r="E32" s="307">
        <v>71.454484272498391</v>
      </c>
      <c r="F32" s="273"/>
    </row>
    <row r="33" spans="1:6" ht="14.25" customHeight="1" x14ac:dyDescent="0.25">
      <c r="A33" s="169" t="s">
        <v>90</v>
      </c>
      <c r="B33" s="170">
        <v>1</v>
      </c>
      <c r="C33" s="170" t="s">
        <v>8336</v>
      </c>
      <c r="D33" s="170" t="s">
        <v>8346</v>
      </c>
      <c r="E33" s="307">
        <v>125.37490419106221</v>
      </c>
      <c r="F33" s="273"/>
    </row>
    <row r="34" spans="1:6" ht="13.8" x14ac:dyDescent="0.25">
      <c r="A34" s="169" t="s">
        <v>92</v>
      </c>
      <c r="B34" s="170">
        <v>2</v>
      </c>
      <c r="C34" s="170" t="s">
        <v>8336</v>
      </c>
      <c r="D34" s="170" t="s">
        <v>8347</v>
      </c>
      <c r="E34" s="307">
        <v>212.41573740549663</v>
      </c>
      <c r="F34" s="273"/>
    </row>
    <row r="35" spans="1:6" ht="13.8" x14ac:dyDescent="0.25">
      <c r="A35" s="169" t="s">
        <v>94</v>
      </c>
      <c r="B35" s="170">
        <v>3</v>
      </c>
      <c r="C35" s="170" t="s">
        <v>8336</v>
      </c>
      <c r="D35" s="170" t="s">
        <v>8348</v>
      </c>
      <c r="E35" s="307">
        <v>341.83012641369453</v>
      </c>
      <c r="F35" s="273"/>
    </row>
    <row r="36" spans="1:6" ht="13.8" x14ac:dyDescent="0.25">
      <c r="A36" s="169" t="s">
        <v>96</v>
      </c>
      <c r="B36" s="170">
        <v>4</v>
      </c>
      <c r="C36" s="170" t="s">
        <v>8336</v>
      </c>
      <c r="D36" s="170" t="s">
        <v>8349</v>
      </c>
      <c r="E36" s="307">
        <v>687.06711182740798</v>
      </c>
      <c r="F36" s="273"/>
    </row>
    <row r="37" spans="1:6" ht="15" customHeight="1" x14ac:dyDescent="0.25">
      <c r="A37" s="169" t="s">
        <v>100</v>
      </c>
      <c r="B37" s="170">
        <v>1</v>
      </c>
      <c r="C37" s="170" t="s">
        <v>8336</v>
      </c>
      <c r="D37" s="170" t="s">
        <v>8346</v>
      </c>
      <c r="E37" s="307">
        <v>125.37490419106221</v>
      </c>
      <c r="F37" s="273"/>
    </row>
    <row r="38" spans="1:6" ht="13.8" x14ac:dyDescent="0.25">
      <c r="A38" s="169" t="s">
        <v>102</v>
      </c>
      <c r="B38" s="170">
        <v>2</v>
      </c>
      <c r="C38" s="170" t="s">
        <v>8336</v>
      </c>
      <c r="D38" s="170" t="s">
        <v>8347</v>
      </c>
      <c r="E38" s="307">
        <v>212.41573740549663</v>
      </c>
      <c r="F38" s="273"/>
    </row>
    <row r="39" spans="1:6" ht="13.8" x14ac:dyDescent="0.25">
      <c r="A39" s="169" t="s">
        <v>104</v>
      </c>
      <c r="B39" s="170">
        <v>3</v>
      </c>
      <c r="C39" s="170" t="s">
        <v>8336</v>
      </c>
      <c r="D39" s="170" t="s">
        <v>8348</v>
      </c>
      <c r="E39" s="307">
        <v>341.83012641369453</v>
      </c>
      <c r="F39" s="273"/>
    </row>
    <row r="40" spans="1:6" ht="13.8" x14ac:dyDescent="0.25">
      <c r="A40" s="169" t="s">
        <v>106</v>
      </c>
      <c r="B40" s="170">
        <v>4</v>
      </c>
      <c r="C40" s="170" t="s">
        <v>8336</v>
      </c>
      <c r="D40" s="170" t="s">
        <v>8349</v>
      </c>
      <c r="E40" s="307">
        <v>687.06711182740798</v>
      </c>
      <c r="F40" s="273"/>
    </row>
    <row r="41" spans="1:6" ht="13.8" x14ac:dyDescent="0.25">
      <c r="A41" s="169" t="s">
        <v>110</v>
      </c>
      <c r="B41" s="170">
        <v>1</v>
      </c>
      <c r="C41" s="170" t="s">
        <v>8336</v>
      </c>
      <c r="D41" s="170" t="s">
        <v>8350</v>
      </c>
      <c r="E41" s="307">
        <v>849.56934700194597</v>
      </c>
      <c r="F41" s="273"/>
    </row>
    <row r="42" spans="1:6" ht="13.8" x14ac:dyDescent="0.25">
      <c r="A42" s="169" t="s">
        <v>112</v>
      </c>
      <c r="B42" s="170">
        <v>2</v>
      </c>
      <c r="C42" s="170" t="s">
        <v>8336</v>
      </c>
      <c r="D42" s="170" t="s">
        <v>8351</v>
      </c>
      <c r="E42" s="307">
        <v>2482.2626981996177</v>
      </c>
      <c r="F42" s="273"/>
    </row>
    <row r="43" spans="1:6" ht="13.8" x14ac:dyDescent="0.25">
      <c r="A43" s="169" t="s">
        <v>114</v>
      </c>
      <c r="B43" s="170">
        <v>3</v>
      </c>
      <c r="C43" s="170" t="s">
        <v>8336</v>
      </c>
      <c r="D43" s="170" t="s">
        <v>8352</v>
      </c>
      <c r="E43" s="307">
        <v>4597.2033823384963</v>
      </c>
      <c r="F43" s="273"/>
    </row>
    <row r="44" spans="1:6" ht="13.8" x14ac:dyDescent="0.25">
      <c r="A44" s="169" t="s">
        <v>116</v>
      </c>
      <c r="B44" s="170">
        <v>4</v>
      </c>
      <c r="C44" s="170" t="s">
        <v>8336</v>
      </c>
      <c r="D44" s="170" t="s">
        <v>8353</v>
      </c>
      <c r="E44" s="307">
        <v>11682.79715471913</v>
      </c>
      <c r="F44" s="273"/>
    </row>
    <row r="45" spans="1:6" ht="13.8" x14ac:dyDescent="0.25">
      <c r="A45" s="169" t="s">
        <v>8354</v>
      </c>
      <c r="B45" s="170">
        <v>1</v>
      </c>
      <c r="C45" s="170" t="s">
        <v>8336</v>
      </c>
      <c r="D45" s="170" t="s">
        <v>8355</v>
      </c>
      <c r="E45" s="307">
        <v>1100.3996914128425</v>
      </c>
      <c r="F45" s="273"/>
    </row>
    <row r="46" spans="1:6" ht="13.8" x14ac:dyDescent="0.25">
      <c r="A46" s="169" t="s">
        <v>8356</v>
      </c>
      <c r="B46" s="170">
        <v>2</v>
      </c>
      <c r="C46" s="170" t="s">
        <v>8336</v>
      </c>
      <c r="D46" s="170" t="s">
        <v>8357</v>
      </c>
      <c r="E46" s="307">
        <v>7384.6350009198177</v>
      </c>
      <c r="F46" s="273"/>
    </row>
    <row r="47" spans="1:6" ht="13.8" x14ac:dyDescent="0.25">
      <c r="A47" s="169" t="s">
        <v>8358</v>
      </c>
      <c r="B47" s="170">
        <v>3</v>
      </c>
      <c r="C47" s="170" t="s">
        <v>8336</v>
      </c>
      <c r="D47" s="170" t="s">
        <v>8359</v>
      </c>
      <c r="E47" s="307">
        <v>17673.926214790652</v>
      </c>
      <c r="F47" s="273"/>
    </row>
    <row r="48" spans="1:6" ht="13.8" x14ac:dyDescent="0.25">
      <c r="A48" s="169" t="s">
        <v>8360</v>
      </c>
      <c r="B48" s="170">
        <v>4</v>
      </c>
      <c r="C48" s="170" t="s">
        <v>8336</v>
      </c>
      <c r="D48" s="170" t="s">
        <v>8361</v>
      </c>
      <c r="E48" s="307">
        <v>39261.85363313627</v>
      </c>
      <c r="F48" s="273"/>
    </row>
    <row r="49" spans="1:9" x14ac:dyDescent="0.25">
      <c r="A49" s="273" t="s">
        <v>8339</v>
      </c>
      <c r="B49" s="273"/>
      <c r="C49" s="273"/>
      <c r="D49" s="273"/>
      <c r="E49" s="273"/>
      <c r="F49" s="273"/>
    </row>
    <row r="50" spans="1:9" x14ac:dyDescent="0.25">
      <c r="A50" s="273"/>
      <c r="B50" s="273"/>
      <c r="C50" s="273"/>
      <c r="D50" s="273"/>
      <c r="E50" s="273"/>
      <c r="F50" s="273"/>
    </row>
    <row r="51" spans="1:9" x14ac:dyDescent="0.25">
      <c r="A51" s="273"/>
      <c r="B51" s="273"/>
      <c r="C51" s="273"/>
      <c r="D51" s="273"/>
      <c r="E51" s="273"/>
      <c r="F51" s="273"/>
    </row>
    <row r="52" spans="1:9" ht="39" customHeight="1" x14ac:dyDescent="0.25">
      <c r="A52" s="421" t="str">
        <f>Overview!B4&amp; " - Effective from "&amp;Overview!D4&amp;" - "&amp;Overview!E4&amp;" Residual Charging Bands in UKPN LPN Area (GSP Group _C)"</f>
        <v>Southern Electric Power Distribution plc - Effective from 1 April 2027 - Final Residual Charging Bands in UKPN LPN Area (GSP Group _C)</v>
      </c>
      <c r="B52" s="437"/>
      <c r="C52" s="437"/>
      <c r="D52" s="437"/>
      <c r="E52" s="437"/>
      <c r="F52" s="437"/>
      <c r="G52" s="437"/>
      <c r="H52" s="437"/>
      <c r="I52" s="437"/>
    </row>
    <row r="53" spans="1:9" x14ac:dyDescent="0.25">
      <c r="A53" s="273"/>
      <c r="B53" s="273"/>
      <c r="C53" s="273"/>
      <c r="D53" s="273"/>
      <c r="E53" s="273"/>
      <c r="F53" s="273"/>
    </row>
    <row r="54" spans="1:9" ht="71.400000000000006" customHeight="1" x14ac:dyDescent="0.25">
      <c r="A54" s="168" t="s">
        <v>8323</v>
      </c>
      <c r="B54" s="168" t="s">
        <v>8324</v>
      </c>
      <c r="C54" s="168" t="s">
        <v>8325</v>
      </c>
      <c r="D54" s="168" t="s">
        <v>8326</v>
      </c>
      <c r="E54" s="168" t="s">
        <v>8327</v>
      </c>
      <c r="F54" s="275" t="s">
        <v>8362</v>
      </c>
      <c r="G54" s="275" t="s">
        <v>8363</v>
      </c>
      <c r="H54" s="275" t="s">
        <v>8364</v>
      </c>
      <c r="I54" s="275" t="s">
        <v>8365</v>
      </c>
    </row>
    <row r="55" spans="1:9" ht="13.8" x14ac:dyDescent="0.25">
      <c r="A55" s="169" t="s">
        <v>8329</v>
      </c>
      <c r="B55" s="170" t="s">
        <v>8330</v>
      </c>
      <c r="C55" s="170" t="s">
        <v>8331</v>
      </c>
      <c r="D55" s="175"/>
      <c r="E55" s="175"/>
      <c r="F55" s="276">
        <v>-5.4849222419318977</v>
      </c>
      <c r="G55" s="304">
        <v>-0.21746675036587701</v>
      </c>
      <c r="H55" s="304">
        <v>-0.21746675036587701</v>
      </c>
      <c r="I55" s="304">
        <v>-0.10781043932565829</v>
      </c>
    </row>
    <row r="56" spans="1:9" ht="14.1" customHeight="1" x14ac:dyDescent="0.25">
      <c r="A56" s="430" t="s">
        <v>8332</v>
      </c>
      <c r="B56" s="170">
        <v>1</v>
      </c>
      <c r="C56" s="170" t="s">
        <v>8333</v>
      </c>
      <c r="D56" s="176">
        <v>0</v>
      </c>
      <c r="E56" s="176">
        <v>3986</v>
      </c>
      <c r="F56" s="276">
        <v>-5.9094115308872937</v>
      </c>
      <c r="G56" s="304">
        <v>-0.11999497114763917</v>
      </c>
      <c r="H56" s="304">
        <v>-0.11999497114763917</v>
      </c>
      <c r="I56" s="304">
        <v>-8.3462425512559862E-2</v>
      </c>
    </row>
    <row r="57" spans="1:9" ht="13.8" x14ac:dyDescent="0.25">
      <c r="A57" s="431"/>
      <c r="B57" s="170">
        <v>2</v>
      </c>
      <c r="C57" s="170" t="s">
        <v>8333</v>
      </c>
      <c r="D57" s="176">
        <v>3986</v>
      </c>
      <c r="E57" s="176">
        <v>13677</v>
      </c>
      <c r="F57" s="276">
        <v>-5.9094115308872937</v>
      </c>
      <c r="G57" s="304">
        <v>-0.9662252261009332</v>
      </c>
      <c r="H57" s="304">
        <v>-0.9662252261009332</v>
      </c>
      <c r="I57" s="304">
        <v>-8.3462425512559862E-2</v>
      </c>
    </row>
    <row r="58" spans="1:9" ht="13.8" x14ac:dyDescent="0.25">
      <c r="A58" s="431"/>
      <c r="B58" s="170">
        <v>3</v>
      </c>
      <c r="C58" s="170" t="s">
        <v>8333</v>
      </c>
      <c r="D58" s="176">
        <v>13677</v>
      </c>
      <c r="E58" s="176">
        <v>27543</v>
      </c>
      <c r="F58" s="276">
        <v>-5.9094115308872937</v>
      </c>
      <c r="G58" s="304">
        <v>-1.276928171901422</v>
      </c>
      <c r="H58" s="304">
        <v>-1.1304449621677095</v>
      </c>
      <c r="I58" s="304">
        <v>-8.3462425512559862E-2</v>
      </c>
    </row>
    <row r="59" spans="1:9" ht="13.8" x14ac:dyDescent="0.25">
      <c r="A59" s="432"/>
      <c r="B59" s="170">
        <v>4</v>
      </c>
      <c r="C59" s="170" t="s">
        <v>8333</v>
      </c>
      <c r="D59" s="176">
        <v>27543</v>
      </c>
      <c r="E59" s="176" t="s">
        <v>8334</v>
      </c>
      <c r="F59" s="276">
        <v>-5.9094115308872937</v>
      </c>
      <c r="G59" s="304">
        <v>-1.6787005117286526</v>
      </c>
      <c r="H59" s="304">
        <v>-1.1304449621677095</v>
      </c>
      <c r="I59" s="304">
        <v>-8.3462425512559862E-2</v>
      </c>
    </row>
    <row r="60" spans="1:9" ht="14.1" customHeight="1" x14ac:dyDescent="0.25">
      <c r="A60" s="430" t="s">
        <v>8335</v>
      </c>
      <c r="B60" s="170">
        <v>1</v>
      </c>
      <c r="C60" s="170" t="s">
        <v>8336</v>
      </c>
      <c r="D60" s="176">
        <v>0</v>
      </c>
      <c r="E60" s="176">
        <v>90</v>
      </c>
      <c r="F60" s="276">
        <v>-12.207098366575005</v>
      </c>
      <c r="G60" s="304">
        <v>-2.7532510572542979</v>
      </c>
      <c r="H60" s="304">
        <v>-0.59937425597426264</v>
      </c>
      <c r="I60" s="304">
        <v>-3.2577639995765538E-2</v>
      </c>
    </row>
    <row r="61" spans="1:9" ht="13.8" x14ac:dyDescent="0.25">
      <c r="A61" s="431"/>
      <c r="B61" s="170">
        <v>2</v>
      </c>
      <c r="C61" s="170" t="s">
        <v>8336</v>
      </c>
      <c r="D61" s="176">
        <v>90</v>
      </c>
      <c r="E61" s="176">
        <v>150</v>
      </c>
      <c r="F61" s="276">
        <v>-12.207098366575005</v>
      </c>
      <c r="G61" s="304">
        <v>-2.8179091602099651</v>
      </c>
      <c r="H61" s="304">
        <v>-0.59937425597426264</v>
      </c>
      <c r="I61" s="304">
        <v>-3.2577639995765538E-2</v>
      </c>
    </row>
    <row r="62" spans="1:9" ht="13.8" x14ac:dyDescent="0.25">
      <c r="A62" s="431"/>
      <c r="B62" s="170">
        <v>3</v>
      </c>
      <c r="C62" s="170" t="s">
        <v>8336</v>
      </c>
      <c r="D62" s="176">
        <v>150</v>
      </c>
      <c r="E62" s="176">
        <v>250</v>
      </c>
      <c r="F62" s="276">
        <v>-12.207098366575005</v>
      </c>
      <c r="G62" s="304">
        <v>-2.8759502065967881</v>
      </c>
      <c r="H62" s="304">
        <v>-0.59937425597426264</v>
      </c>
      <c r="I62" s="304">
        <v>-3.2577639995765538E-2</v>
      </c>
    </row>
    <row r="63" spans="1:9" ht="13.8" x14ac:dyDescent="0.25">
      <c r="A63" s="432"/>
      <c r="B63" s="170">
        <v>4</v>
      </c>
      <c r="C63" s="170" t="s">
        <v>8336</v>
      </c>
      <c r="D63" s="176">
        <v>250</v>
      </c>
      <c r="E63" s="176" t="s">
        <v>8334</v>
      </c>
      <c r="F63" s="276">
        <v>-12.207098366575005</v>
      </c>
      <c r="G63" s="304">
        <v>-2.9477088673208343</v>
      </c>
      <c r="H63" s="304">
        <v>-0.59937425597426264</v>
      </c>
      <c r="I63" s="304">
        <v>-3.2577639995765538E-2</v>
      </c>
    </row>
    <row r="64" spans="1:9" ht="14.1" customHeight="1" x14ac:dyDescent="0.25">
      <c r="A64" s="430" t="s">
        <v>8337</v>
      </c>
      <c r="B64" s="170">
        <v>1</v>
      </c>
      <c r="C64" s="170" t="s">
        <v>8336</v>
      </c>
      <c r="D64" s="176">
        <v>0</v>
      </c>
      <c r="E64" s="176">
        <v>500</v>
      </c>
      <c r="F64" s="276">
        <v>-129.42482294331731</v>
      </c>
      <c r="G64" s="304">
        <v>-3.0674114645519213</v>
      </c>
      <c r="H64" s="304">
        <v>-0.44576703301991616</v>
      </c>
      <c r="I64" s="304">
        <v>-2.5715094586043687E-2</v>
      </c>
    </row>
    <row r="65" spans="1:9" ht="13.8" x14ac:dyDescent="0.25">
      <c r="A65" s="431"/>
      <c r="B65" s="170">
        <v>2</v>
      </c>
      <c r="C65" s="170" t="s">
        <v>8336</v>
      </c>
      <c r="D65" s="176">
        <v>500</v>
      </c>
      <c r="E65" s="176">
        <v>1100</v>
      </c>
      <c r="F65" s="276">
        <v>-129.42482294331731</v>
      </c>
      <c r="G65" s="304">
        <v>-3.2643898017655526</v>
      </c>
      <c r="H65" s="304">
        <v>-0.44576703301991616</v>
      </c>
      <c r="I65" s="304">
        <v>-2.5715094586043687E-2</v>
      </c>
    </row>
    <row r="66" spans="1:9" ht="13.8" x14ac:dyDescent="0.25">
      <c r="A66" s="431"/>
      <c r="B66" s="170">
        <v>3</v>
      </c>
      <c r="C66" s="170" t="s">
        <v>8336</v>
      </c>
      <c r="D66" s="176">
        <v>1100</v>
      </c>
      <c r="E66" s="176">
        <v>2000</v>
      </c>
      <c r="F66" s="276">
        <v>-129.42482294331731</v>
      </c>
      <c r="G66" s="304">
        <v>-3.1831088787832602</v>
      </c>
      <c r="H66" s="304">
        <v>-0.44576703301991616</v>
      </c>
      <c r="I66" s="304">
        <v>-2.5715094586043687E-2</v>
      </c>
    </row>
    <row r="67" spans="1:9" ht="13.8" x14ac:dyDescent="0.25">
      <c r="A67" s="432"/>
      <c r="B67" s="170">
        <v>4</v>
      </c>
      <c r="C67" s="170" t="s">
        <v>8336</v>
      </c>
      <c r="D67" s="176">
        <v>2000</v>
      </c>
      <c r="E67" s="176" t="s">
        <v>8334</v>
      </c>
      <c r="F67" s="276">
        <v>-129.42482294331731</v>
      </c>
      <c r="G67" s="304">
        <v>-3.2478134973859696</v>
      </c>
      <c r="H67" s="304">
        <v>-0.44576703301991616</v>
      </c>
      <c r="I67" s="304">
        <v>-2.5715094586043687E-2</v>
      </c>
    </row>
    <row r="68" spans="1:9" ht="13.8" x14ac:dyDescent="0.25">
      <c r="A68" s="433" t="s">
        <v>8338</v>
      </c>
      <c r="B68" s="170">
        <v>1</v>
      </c>
      <c r="C68" s="170" t="s">
        <v>8336</v>
      </c>
      <c r="D68" s="176">
        <v>0</v>
      </c>
      <c r="E68" s="176">
        <v>3500</v>
      </c>
      <c r="F68" s="276">
        <v>975.67010021377337</v>
      </c>
      <c r="G68" s="276"/>
      <c r="H68" s="304"/>
      <c r="I68" s="304"/>
    </row>
    <row r="69" spans="1:9" ht="13.8" x14ac:dyDescent="0.25">
      <c r="A69" s="434"/>
      <c r="B69" s="170">
        <v>2</v>
      </c>
      <c r="C69" s="170" t="s">
        <v>8336</v>
      </c>
      <c r="D69" s="176">
        <v>3500</v>
      </c>
      <c r="E69" s="176">
        <v>11000</v>
      </c>
      <c r="F69" s="276">
        <v>10677.011118338023</v>
      </c>
      <c r="G69" s="276"/>
      <c r="H69" s="304"/>
      <c r="I69" s="304"/>
    </row>
    <row r="70" spans="1:9" ht="13.8" x14ac:dyDescent="0.25">
      <c r="A70" s="434"/>
      <c r="B70" s="170">
        <v>3</v>
      </c>
      <c r="C70" s="170" t="s">
        <v>8336</v>
      </c>
      <c r="D70" s="176">
        <v>11000</v>
      </c>
      <c r="E70" s="176">
        <v>20000</v>
      </c>
      <c r="F70" s="276">
        <v>28207.126885145542</v>
      </c>
      <c r="G70" s="276"/>
      <c r="H70" s="304"/>
      <c r="I70" s="304"/>
    </row>
    <row r="71" spans="1:9" ht="13.8" x14ac:dyDescent="0.25">
      <c r="A71" s="435"/>
      <c r="B71" s="170">
        <v>4</v>
      </c>
      <c r="C71" s="170" t="s">
        <v>8336</v>
      </c>
      <c r="D71" s="176">
        <v>20000</v>
      </c>
      <c r="E71" s="176" t="s">
        <v>8334</v>
      </c>
      <c r="F71" s="276">
        <v>68626.324498399976</v>
      </c>
      <c r="G71" s="276"/>
      <c r="H71" s="304"/>
      <c r="I71" s="304"/>
    </row>
    <row r="72" spans="1:9" x14ac:dyDescent="0.25">
      <c r="A72" s="436" t="s">
        <v>8339</v>
      </c>
      <c r="B72" s="436"/>
      <c r="C72" s="436"/>
      <c r="D72" s="436"/>
      <c r="E72" s="436"/>
      <c r="F72" s="436"/>
    </row>
    <row r="73" spans="1:9" x14ac:dyDescent="0.25">
      <c r="A73" s="273" t="s">
        <v>8366</v>
      </c>
      <c r="B73" s="273"/>
      <c r="C73" s="273"/>
      <c r="D73" s="273"/>
      <c r="E73" s="273"/>
      <c r="F73" s="273"/>
    </row>
    <row r="74" spans="1:9" x14ac:dyDescent="0.25">
      <c r="A74" s="273"/>
      <c r="B74" s="273"/>
      <c r="C74" s="273"/>
      <c r="D74" s="273"/>
      <c r="E74" s="273"/>
      <c r="F74" s="273"/>
    </row>
    <row r="75" spans="1:9" x14ac:dyDescent="0.25">
      <c r="A75" s="273"/>
      <c r="B75" s="273"/>
      <c r="C75" s="273"/>
      <c r="D75" s="273"/>
      <c r="E75" s="273"/>
      <c r="F75" s="273"/>
    </row>
    <row r="76" spans="1:9" ht="37.5" customHeight="1" x14ac:dyDescent="0.25">
      <c r="A76" s="366" t="str">
        <f>Overview!B4&amp; " - Effective from "&amp;Overview!D4&amp;" - "&amp;Overview!E4&amp;" Residual Charging Bands in SP Manweb Area (GSP Group _D)"</f>
        <v>Southern Electric Power Distribution plc - Effective from 1 April 2027 - Final Residual Charging Bands in SP Manweb Area (GSP Group _D)</v>
      </c>
      <c r="B76" s="404"/>
      <c r="C76" s="404"/>
      <c r="D76" s="404"/>
      <c r="E76" s="404"/>
      <c r="F76" s="405"/>
    </row>
    <row r="77" spans="1:9" x14ac:dyDescent="0.25">
      <c r="A77" s="273"/>
      <c r="B77" s="273"/>
      <c r="C77" s="273"/>
      <c r="D77" s="273"/>
      <c r="E77" s="273"/>
      <c r="F77" s="277"/>
    </row>
    <row r="78" spans="1:9" ht="35.4" customHeight="1" x14ac:dyDescent="0.25">
      <c r="A78" s="168" t="s">
        <v>8323</v>
      </c>
      <c r="B78" s="168" t="s">
        <v>8324</v>
      </c>
      <c r="C78" s="168" t="s">
        <v>8325</v>
      </c>
      <c r="D78" s="168" t="s">
        <v>8326</v>
      </c>
      <c r="E78" s="168" t="s">
        <v>8327</v>
      </c>
      <c r="F78" s="21" t="s">
        <v>8367</v>
      </c>
    </row>
    <row r="79" spans="1:9" ht="13.8" x14ac:dyDescent="0.25">
      <c r="A79" s="169" t="s">
        <v>8329</v>
      </c>
      <c r="B79" s="170" t="s">
        <v>8330</v>
      </c>
      <c r="C79" s="170" t="s">
        <v>8331</v>
      </c>
      <c r="D79" s="175" t="s">
        <v>8331</v>
      </c>
      <c r="E79" s="175" t="s">
        <v>8331</v>
      </c>
      <c r="F79" s="174">
        <v>70.267094608391901</v>
      </c>
    </row>
    <row r="80" spans="1:9" ht="13.8" x14ac:dyDescent="0.25">
      <c r="A80" s="430" t="s">
        <v>8332</v>
      </c>
      <c r="B80" s="170">
        <v>1</v>
      </c>
      <c r="C80" s="170" t="s">
        <v>8333</v>
      </c>
      <c r="D80" s="170">
        <v>0</v>
      </c>
      <c r="E80" s="170">
        <v>3986</v>
      </c>
      <c r="F80" s="174">
        <v>87.921199992910886</v>
      </c>
    </row>
    <row r="81" spans="1:6" ht="13.8" x14ac:dyDescent="0.25">
      <c r="A81" s="431"/>
      <c r="B81" s="170">
        <v>2</v>
      </c>
      <c r="C81" s="170" t="s">
        <v>8333</v>
      </c>
      <c r="D81" s="170">
        <v>3986</v>
      </c>
      <c r="E81" s="170">
        <v>13677</v>
      </c>
      <c r="F81" s="174">
        <v>173.99747812474405</v>
      </c>
    </row>
    <row r="82" spans="1:6" ht="13.8" x14ac:dyDescent="0.25">
      <c r="A82" s="431"/>
      <c r="B82" s="170">
        <v>3</v>
      </c>
      <c r="C82" s="170" t="s">
        <v>8333</v>
      </c>
      <c r="D82" s="170">
        <v>13677</v>
      </c>
      <c r="E82" s="170">
        <v>27543</v>
      </c>
      <c r="F82" s="174">
        <v>366.88920073953739</v>
      </c>
    </row>
    <row r="83" spans="1:6" ht="13.8" x14ac:dyDescent="0.25">
      <c r="A83" s="432"/>
      <c r="B83" s="170">
        <v>4</v>
      </c>
      <c r="C83" s="170" t="s">
        <v>8333</v>
      </c>
      <c r="D83" s="170">
        <v>27543</v>
      </c>
      <c r="E83" s="170" t="s">
        <v>8334</v>
      </c>
      <c r="F83" s="174">
        <v>1062.3970255355412</v>
      </c>
    </row>
    <row r="84" spans="1:6" ht="13.8" x14ac:dyDescent="0.25">
      <c r="A84" s="430" t="s">
        <v>8335</v>
      </c>
      <c r="B84" s="170">
        <v>1</v>
      </c>
      <c r="C84" s="170" t="s">
        <v>8336</v>
      </c>
      <c r="D84" s="170">
        <v>0</v>
      </c>
      <c r="E84" s="170">
        <v>90</v>
      </c>
      <c r="F84" s="174">
        <v>2051.7501533444497</v>
      </c>
    </row>
    <row r="85" spans="1:6" ht="13.8" x14ac:dyDescent="0.25">
      <c r="A85" s="431"/>
      <c r="B85" s="170">
        <v>2</v>
      </c>
      <c r="C85" s="170" t="s">
        <v>8336</v>
      </c>
      <c r="D85" s="170">
        <v>90</v>
      </c>
      <c r="E85" s="170">
        <v>150</v>
      </c>
      <c r="F85" s="174">
        <v>3873.844440720241</v>
      </c>
    </row>
    <row r="86" spans="1:6" ht="13.8" x14ac:dyDescent="0.25">
      <c r="A86" s="431"/>
      <c r="B86" s="170">
        <v>3</v>
      </c>
      <c r="C86" s="170" t="s">
        <v>8336</v>
      </c>
      <c r="D86" s="170">
        <v>150</v>
      </c>
      <c r="E86" s="170">
        <v>250</v>
      </c>
      <c r="F86" s="174">
        <v>6140.3233919357417</v>
      </c>
    </row>
    <row r="87" spans="1:6" ht="13.8" x14ac:dyDescent="0.25">
      <c r="A87" s="432"/>
      <c r="B87" s="170">
        <v>4</v>
      </c>
      <c r="C87" s="170" t="s">
        <v>8336</v>
      </c>
      <c r="D87" s="170">
        <v>250</v>
      </c>
      <c r="E87" s="170" t="s">
        <v>8334</v>
      </c>
      <c r="F87" s="174">
        <v>14134.785845284807</v>
      </c>
    </row>
    <row r="88" spans="1:6" ht="13.8" x14ac:dyDescent="0.25">
      <c r="A88" s="430" t="s">
        <v>8337</v>
      </c>
      <c r="B88" s="170">
        <v>1</v>
      </c>
      <c r="C88" s="170" t="s">
        <v>8336</v>
      </c>
      <c r="D88" s="170">
        <v>0</v>
      </c>
      <c r="E88" s="170">
        <v>500</v>
      </c>
      <c r="F88" s="174">
        <v>11130.230665750383</v>
      </c>
    </row>
    <row r="89" spans="1:6" ht="13.8" x14ac:dyDescent="0.25">
      <c r="A89" s="431"/>
      <c r="B89" s="170">
        <v>2</v>
      </c>
      <c r="C89" s="170" t="s">
        <v>8336</v>
      </c>
      <c r="D89" s="170">
        <v>500</v>
      </c>
      <c r="E89" s="170">
        <v>1100</v>
      </c>
      <c r="F89" s="174">
        <v>33841.938525276018</v>
      </c>
    </row>
    <row r="90" spans="1:6" ht="13.8" x14ac:dyDescent="0.25">
      <c r="A90" s="431"/>
      <c r="B90" s="170">
        <v>3</v>
      </c>
      <c r="C90" s="170" t="s">
        <v>8336</v>
      </c>
      <c r="D90" s="170">
        <v>1100</v>
      </c>
      <c r="E90" s="170">
        <v>2000</v>
      </c>
      <c r="F90" s="174">
        <v>74703.538213542459</v>
      </c>
    </row>
    <row r="91" spans="1:6" ht="13.8" x14ac:dyDescent="0.25">
      <c r="A91" s="432"/>
      <c r="B91" s="170">
        <v>4</v>
      </c>
      <c r="C91" s="170" t="s">
        <v>8336</v>
      </c>
      <c r="D91" s="170">
        <v>2000</v>
      </c>
      <c r="E91" s="170" t="s">
        <v>8334</v>
      </c>
      <c r="F91" s="174">
        <v>143498.47903180934</v>
      </c>
    </row>
    <row r="92" spans="1:6" ht="13.8" x14ac:dyDescent="0.25">
      <c r="A92" s="433" t="s">
        <v>8338</v>
      </c>
      <c r="B92" s="170">
        <v>1</v>
      </c>
      <c r="C92" s="170" t="s">
        <v>8336</v>
      </c>
      <c r="D92" s="170">
        <v>0</v>
      </c>
      <c r="E92" s="170">
        <v>3500</v>
      </c>
      <c r="F92" s="174">
        <v>56182.256319100787</v>
      </c>
    </row>
    <row r="93" spans="1:6" ht="13.8" x14ac:dyDescent="0.25">
      <c r="A93" s="434"/>
      <c r="B93" s="170">
        <v>2</v>
      </c>
      <c r="C93" s="170" t="s">
        <v>8336</v>
      </c>
      <c r="D93" s="170">
        <v>3500</v>
      </c>
      <c r="E93" s="170">
        <v>11000</v>
      </c>
      <c r="F93" s="174">
        <v>154882.54125659986</v>
      </c>
    </row>
    <row r="94" spans="1:6" ht="13.8" x14ac:dyDescent="0.25">
      <c r="A94" s="434"/>
      <c r="B94" s="170">
        <v>3</v>
      </c>
      <c r="C94" s="170" t="s">
        <v>8336</v>
      </c>
      <c r="D94" s="170">
        <v>11000</v>
      </c>
      <c r="E94" s="170">
        <v>20000</v>
      </c>
      <c r="F94" s="174">
        <v>390728.57349178771</v>
      </c>
    </row>
    <row r="95" spans="1:6" ht="13.8" x14ac:dyDescent="0.25">
      <c r="A95" s="435"/>
      <c r="B95" s="170">
        <v>4</v>
      </c>
      <c r="C95" s="170" t="s">
        <v>8336</v>
      </c>
      <c r="D95" s="170">
        <v>20000</v>
      </c>
      <c r="E95" s="170" t="s">
        <v>8334</v>
      </c>
      <c r="F95" s="174">
        <v>838185.78132326808</v>
      </c>
    </row>
    <row r="96" spans="1:6" x14ac:dyDescent="0.25">
      <c r="A96" s="273" t="s">
        <v>8339</v>
      </c>
      <c r="B96" s="273"/>
      <c r="C96" s="273"/>
      <c r="D96" s="273"/>
      <c r="E96" s="273"/>
      <c r="F96" s="273"/>
    </row>
    <row r="97" spans="1:6" x14ac:dyDescent="0.25">
      <c r="A97" s="273"/>
      <c r="B97" s="273"/>
      <c r="C97" s="273"/>
      <c r="D97" s="273"/>
      <c r="E97" s="273"/>
      <c r="F97" s="273"/>
    </row>
    <row r="98" spans="1:6" x14ac:dyDescent="0.25">
      <c r="A98" s="273"/>
      <c r="B98" s="273"/>
      <c r="C98" s="273"/>
      <c r="D98" s="273"/>
      <c r="E98" s="273"/>
      <c r="F98" s="273"/>
    </row>
    <row r="99" spans="1:6" ht="38.4" customHeight="1" x14ac:dyDescent="0.25">
      <c r="A99" s="366" t="str">
        <f>Overview!B4&amp; " - Effective from "&amp;Overview!D4&amp;" - "&amp;Overview!E4&amp;" Residual Charging Bands in NGED West Midlands Area (GSP Group _E)"</f>
        <v>Southern Electric Power Distribution plc - Effective from 1 April 2027 - Final Residual Charging Bands in NGED West Midlands Area (GSP Group _E)</v>
      </c>
      <c r="B99" s="404"/>
      <c r="C99" s="404"/>
      <c r="D99" s="404"/>
      <c r="E99" s="404"/>
      <c r="F99" s="405"/>
    </row>
    <row r="100" spans="1:6" x14ac:dyDescent="0.25">
      <c r="A100" s="273"/>
      <c r="B100" s="273"/>
      <c r="C100" s="273"/>
      <c r="D100" s="273"/>
      <c r="E100" s="273"/>
      <c r="F100" s="273"/>
    </row>
    <row r="101" spans="1:6" x14ac:dyDescent="0.25">
      <c r="A101" s="168" t="s">
        <v>8324</v>
      </c>
      <c r="B101" s="168" t="s">
        <v>8340</v>
      </c>
      <c r="C101" s="168"/>
      <c r="D101" s="168" t="s">
        <v>8340</v>
      </c>
      <c r="E101" s="168" t="s">
        <v>8341</v>
      </c>
      <c r="F101" s="273"/>
    </row>
    <row r="102" spans="1:6" ht="13.8" x14ac:dyDescent="0.25">
      <c r="A102" s="169" t="s">
        <v>72</v>
      </c>
      <c r="B102" s="170" t="s">
        <v>8330</v>
      </c>
      <c r="C102" s="170" t="s">
        <v>8331</v>
      </c>
      <c r="D102" s="170" t="s">
        <v>8331</v>
      </c>
      <c r="E102" s="307">
        <v>6.4223664071937838</v>
      </c>
      <c r="F102" s="273"/>
    </row>
    <row r="103" spans="1:6" ht="13.8" x14ac:dyDescent="0.25">
      <c r="A103" s="169" t="s">
        <v>79</v>
      </c>
      <c r="B103" s="170">
        <v>1</v>
      </c>
      <c r="C103" s="170" t="s">
        <v>8333</v>
      </c>
      <c r="D103" s="170" t="s">
        <v>8342</v>
      </c>
      <c r="E103" s="307">
        <v>4.3383830596954844</v>
      </c>
      <c r="F103" s="273"/>
    </row>
    <row r="104" spans="1:6" ht="13.8" x14ac:dyDescent="0.25">
      <c r="A104" s="169" t="s">
        <v>81</v>
      </c>
      <c r="B104" s="170">
        <v>2</v>
      </c>
      <c r="C104" s="170" t="s">
        <v>8333</v>
      </c>
      <c r="D104" s="170" t="s">
        <v>8343</v>
      </c>
      <c r="E104" s="307">
        <v>16.78563066047635</v>
      </c>
      <c r="F104" s="273"/>
    </row>
    <row r="105" spans="1:6" ht="13.8" x14ac:dyDescent="0.25">
      <c r="A105" s="169" t="s">
        <v>83</v>
      </c>
      <c r="B105" s="170">
        <v>3</v>
      </c>
      <c r="C105" s="170" t="s">
        <v>8333</v>
      </c>
      <c r="D105" s="170" t="s">
        <v>8344</v>
      </c>
      <c r="E105" s="307">
        <v>36.132687143427461</v>
      </c>
      <c r="F105" s="273"/>
    </row>
    <row r="106" spans="1:6" ht="13.8" x14ac:dyDescent="0.25">
      <c r="A106" s="169" t="s">
        <v>85</v>
      </c>
      <c r="B106" s="170">
        <v>4</v>
      </c>
      <c r="C106" s="170" t="s">
        <v>8333</v>
      </c>
      <c r="D106" s="170" t="s">
        <v>8345</v>
      </c>
      <c r="E106" s="307">
        <v>93.500930665369992</v>
      </c>
      <c r="F106" s="273"/>
    </row>
    <row r="107" spans="1:6" ht="13.8" x14ac:dyDescent="0.25">
      <c r="A107" s="169" t="s">
        <v>90</v>
      </c>
      <c r="B107" s="170">
        <v>1</v>
      </c>
      <c r="C107" s="170" t="s">
        <v>8336</v>
      </c>
      <c r="D107" s="170" t="s">
        <v>8346</v>
      </c>
      <c r="E107" s="307">
        <v>157.1330228090446</v>
      </c>
      <c r="F107" s="273"/>
    </row>
    <row r="108" spans="1:6" ht="13.8" x14ac:dyDescent="0.25">
      <c r="A108" s="169" t="s">
        <v>92</v>
      </c>
      <c r="B108" s="170">
        <v>2</v>
      </c>
      <c r="C108" s="170" t="s">
        <v>8336</v>
      </c>
      <c r="D108" s="170" t="s">
        <v>8347</v>
      </c>
      <c r="E108" s="307">
        <v>279.12423203441699</v>
      </c>
      <c r="F108" s="273"/>
    </row>
    <row r="109" spans="1:6" ht="13.8" x14ac:dyDescent="0.25">
      <c r="A109" s="169" t="s">
        <v>94</v>
      </c>
      <c r="B109" s="170">
        <v>3</v>
      </c>
      <c r="C109" s="170" t="s">
        <v>8336</v>
      </c>
      <c r="D109" s="170" t="s">
        <v>8348</v>
      </c>
      <c r="E109" s="307">
        <v>438.60178268683234</v>
      </c>
      <c r="F109" s="273"/>
    </row>
    <row r="110" spans="1:6" ht="13.8" x14ac:dyDescent="0.25">
      <c r="A110" s="169" t="s">
        <v>96</v>
      </c>
      <c r="B110" s="170">
        <v>4</v>
      </c>
      <c r="C110" s="170" t="s">
        <v>8336</v>
      </c>
      <c r="D110" s="170" t="s">
        <v>8349</v>
      </c>
      <c r="E110" s="307">
        <v>794.14441743823977</v>
      </c>
      <c r="F110" s="273"/>
    </row>
    <row r="111" spans="1:6" ht="13.8" x14ac:dyDescent="0.25">
      <c r="A111" s="169" t="s">
        <v>100</v>
      </c>
      <c r="B111" s="170">
        <v>1</v>
      </c>
      <c r="C111" s="170" t="s">
        <v>8336</v>
      </c>
      <c r="D111" s="170" t="s">
        <v>8346</v>
      </c>
      <c r="E111" s="307">
        <v>157.1330228090446</v>
      </c>
      <c r="F111" s="273"/>
    </row>
    <row r="112" spans="1:6" ht="13.8" x14ac:dyDescent="0.25">
      <c r="A112" s="169" t="s">
        <v>102</v>
      </c>
      <c r="B112" s="170">
        <v>2</v>
      </c>
      <c r="C112" s="170" t="s">
        <v>8336</v>
      </c>
      <c r="D112" s="170" t="s">
        <v>8347</v>
      </c>
      <c r="E112" s="307">
        <v>279.12423203441705</v>
      </c>
      <c r="F112" s="273"/>
    </row>
    <row r="113" spans="1:6" ht="13.8" x14ac:dyDescent="0.25">
      <c r="A113" s="169" t="s">
        <v>104</v>
      </c>
      <c r="B113" s="170">
        <v>3</v>
      </c>
      <c r="C113" s="170" t="s">
        <v>8336</v>
      </c>
      <c r="D113" s="170" t="s">
        <v>8348</v>
      </c>
      <c r="E113" s="307">
        <v>438.60178268683251</v>
      </c>
      <c r="F113" s="273"/>
    </row>
    <row r="114" spans="1:6" ht="13.8" x14ac:dyDescent="0.25">
      <c r="A114" s="169" t="s">
        <v>106</v>
      </c>
      <c r="B114" s="170">
        <v>4</v>
      </c>
      <c r="C114" s="170" t="s">
        <v>8336</v>
      </c>
      <c r="D114" s="170" t="s">
        <v>8349</v>
      </c>
      <c r="E114" s="307">
        <v>794.14441743823977</v>
      </c>
      <c r="F114" s="273"/>
    </row>
    <row r="115" spans="1:6" ht="13.8" x14ac:dyDescent="0.25">
      <c r="A115" s="169" t="s">
        <v>110</v>
      </c>
      <c r="B115" s="170">
        <v>1</v>
      </c>
      <c r="C115" s="170" t="s">
        <v>8336</v>
      </c>
      <c r="D115" s="170" t="s">
        <v>8350</v>
      </c>
      <c r="E115" s="307">
        <v>957.00128323874003</v>
      </c>
      <c r="F115" s="273"/>
    </row>
    <row r="116" spans="1:6" ht="13.8" x14ac:dyDescent="0.25">
      <c r="A116" s="169" t="s">
        <v>112</v>
      </c>
      <c r="B116" s="170">
        <v>2</v>
      </c>
      <c r="C116" s="170" t="s">
        <v>8336</v>
      </c>
      <c r="D116" s="170" t="s">
        <v>8351</v>
      </c>
      <c r="E116" s="307">
        <v>2876.1273639598667</v>
      </c>
      <c r="F116" s="273"/>
    </row>
    <row r="117" spans="1:6" ht="13.8" x14ac:dyDescent="0.25">
      <c r="A117" s="169" t="s">
        <v>114</v>
      </c>
      <c r="B117" s="170">
        <v>3</v>
      </c>
      <c r="C117" s="170" t="s">
        <v>8336</v>
      </c>
      <c r="D117" s="170" t="s">
        <v>8352</v>
      </c>
      <c r="E117" s="307">
        <v>5731.1986136821615</v>
      </c>
      <c r="F117" s="273"/>
    </row>
    <row r="118" spans="1:6" ht="13.8" x14ac:dyDescent="0.25">
      <c r="A118" s="169" t="s">
        <v>116</v>
      </c>
      <c r="B118" s="170">
        <v>4</v>
      </c>
      <c r="C118" s="170" t="s">
        <v>8336</v>
      </c>
      <c r="D118" s="170" t="s">
        <v>8353</v>
      </c>
      <c r="E118" s="307">
        <v>12998.938882501521</v>
      </c>
      <c r="F118" s="273"/>
    </row>
    <row r="119" spans="1:6" ht="13.8" x14ac:dyDescent="0.25">
      <c r="A119" s="169" t="s">
        <v>8354</v>
      </c>
      <c r="B119" s="170">
        <v>1</v>
      </c>
      <c r="C119" s="170" t="s">
        <v>8336</v>
      </c>
      <c r="D119" s="170" t="s">
        <v>8355</v>
      </c>
      <c r="E119" s="307">
        <v>1319.1015297375998</v>
      </c>
      <c r="F119" s="273"/>
    </row>
    <row r="120" spans="1:6" ht="13.8" x14ac:dyDescent="0.25">
      <c r="A120" s="169" t="s">
        <v>8356</v>
      </c>
      <c r="B120" s="170">
        <v>2</v>
      </c>
      <c r="C120" s="170" t="s">
        <v>8336</v>
      </c>
      <c r="D120" s="170" t="s">
        <v>8357</v>
      </c>
      <c r="E120" s="307">
        <v>10641.891522096174</v>
      </c>
      <c r="F120" s="273"/>
    </row>
    <row r="121" spans="1:6" ht="13.8" x14ac:dyDescent="0.25">
      <c r="A121" s="169" t="s">
        <v>8358</v>
      </c>
      <c r="B121" s="170">
        <v>3</v>
      </c>
      <c r="C121" s="170" t="s">
        <v>8336</v>
      </c>
      <c r="D121" s="170" t="s">
        <v>8359</v>
      </c>
      <c r="E121" s="307">
        <v>23290.924540686243</v>
      </c>
      <c r="F121" s="273"/>
    </row>
    <row r="122" spans="1:6" ht="13.8" x14ac:dyDescent="0.25">
      <c r="A122" s="169" t="s">
        <v>8360</v>
      </c>
      <c r="B122" s="170">
        <v>4</v>
      </c>
      <c r="C122" s="170" t="s">
        <v>8336</v>
      </c>
      <c r="D122" s="170" t="s">
        <v>8361</v>
      </c>
      <c r="E122" s="307">
        <v>115325.05177316382</v>
      </c>
      <c r="F122" s="273"/>
    </row>
    <row r="123" spans="1:6" x14ac:dyDescent="0.25">
      <c r="A123" s="273" t="s">
        <v>8339</v>
      </c>
      <c r="B123" s="273"/>
      <c r="C123" s="273"/>
      <c r="D123" s="273"/>
      <c r="E123" s="273"/>
      <c r="F123" s="273"/>
    </row>
    <row r="124" spans="1:6" x14ac:dyDescent="0.25">
      <c r="A124" s="273"/>
      <c r="B124" s="273"/>
      <c r="C124" s="273"/>
      <c r="D124" s="273"/>
      <c r="E124" s="273"/>
      <c r="F124" s="273"/>
    </row>
    <row r="125" spans="1:6" x14ac:dyDescent="0.25">
      <c r="A125" s="273"/>
      <c r="B125" s="273"/>
      <c r="C125" s="273"/>
      <c r="D125" s="273"/>
      <c r="E125" s="273"/>
      <c r="F125" s="273"/>
    </row>
    <row r="126" spans="1:6" ht="36.6" customHeight="1" x14ac:dyDescent="0.25">
      <c r="A126" s="366" t="str">
        <f>Overview!B4&amp; " - Effective from "&amp;Overview!D4&amp;" - "&amp;Overview!E4&amp;" Residual Charging Bands in NPG Northeast Area (GSP Group _F)"</f>
        <v>Southern Electric Power Distribution plc - Effective from 1 April 2027 - Final Residual Charging Bands in NPG Northeast Area (GSP Group _F)</v>
      </c>
      <c r="B126" s="404"/>
      <c r="C126" s="404"/>
      <c r="D126" s="404"/>
      <c r="E126" s="404"/>
      <c r="F126" s="405"/>
    </row>
    <row r="127" spans="1:6" x14ac:dyDescent="0.25">
      <c r="A127" s="261"/>
      <c r="B127" s="261"/>
      <c r="C127" s="261"/>
      <c r="D127" s="261"/>
      <c r="E127" s="261"/>
      <c r="F127" s="261"/>
    </row>
    <row r="128" spans="1:6" ht="39.6" x14ac:dyDescent="0.25">
      <c r="A128" s="282" t="s">
        <v>8323</v>
      </c>
      <c r="B128" s="282" t="s">
        <v>8324</v>
      </c>
      <c r="C128" s="282" t="s">
        <v>8325</v>
      </c>
      <c r="D128" s="282" t="s">
        <v>8326</v>
      </c>
      <c r="E128" s="282" t="s">
        <v>8327</v>
      </c>
      <c r="F128" s="283" t="s">
        <v>8368</v>
      </c>
    </row>
    <row r="129" spans="1:6" ht="13.8" x14ac:dyDescent="0.25">
      <c r="A129" s="284" t="s">
        <v>8329</v>
      </c>
      <c r="B129" s="170" t="s">
        <v>8330</v>
      </c>
      <c r="C129" s="170" t="s">
        <v>8331</v>
      </c>
      <c r="D129" s="175" t="s">
        <v>8331</v>
      </c>
      <c r="E129" s="175" t="s">
        <v>8331</v>
      </c>
      <c r="F129" s="174">
        <v>22.144485669876545</v>
      </c>
    </row>
    <row r="130" spans="1:6" ht="13.8" x14ac:dyDescent="0.25">
      <c r="A130" s="424" t="s">
        <v>8332</v>
      </c>
      <c r="B130" s="170">
        <v>1</v>
      </c>
      <c r="C130" s="170" t="s">
        <v>8333</v>
      </c>
      <c r="D130" s="176">
        <v>0</v>
      </c>
      <c r="E130" s="176">
        <v>3986</v>
      </c>
      <c r="F130" s="174">
        <v>24.0053325689044</v>
      </c>
    </row>
    <row r="131" spans="1:6" ht="13.8" x14ac:dyDescent="0.25">
      <c r="A131" s="425"/>
      <c r="B131" s="170">
        <v>2</v>
      </c>
      <c r="C131" s="170" t="s">
        <v>8333</v>
      </c>
      <c r="D131" s="176">
        <v>3986</v>
      </c>
      <c r="E131" s="176">
        <v>13677</v>
      </c>
      <c r="F131" s="174">
        <v>62.031362260761917</v>
      </c>
    </row>
    <row r="132" spans="1:6" ht="13.8" x14ac:dyDescent="0.25">
      <c r="A132" s="425"/>
      <c r="B132" s="170">
        <v>3</v>
      </c>
      <c r="C132" s="170" t="s">
        <v>8333</v>
      </c>
      <c r="D132" s="176">
        <v>13677</v>
      </c>
      <c r="E132" s="176">
        <v>27543</v>
      </c>
      <c r="F132" s="174">
        <v>132.41765261674641</v>
      </c>
    </row>
    <row r="133" spans="1:6" ht="13.8" x14ac:dyDescent="0.25">
      <c r="A133" s="426"/>
      <c r="B133" s="170">
        <v>4</v>
      </c>
      <c r="C133" s="170" t="s">
        <v>8333</v>
      </c>
      <c r="D133" s="176">
        <v>27543</v>
      </c>
      <c r="E133" s="176" t="s">
        <v>8334</v>
      </c>
      <c r="F133" s="174">
        <v>358.64063738074611</v>
      </c>
    </row>
    <row r="134" spans="1:6" ht="13.8" x14ac:dyDescent="0.25">
      <c r="A134" s="424" t="s">
        <v>8335</v>
      </c>
      <c r="B134" s="170">
        <v>1</v>
      </c>
      <c r="C134" s="170" t="s">
        <v>8336</v>
      </c>
      <c r="D134" s="176">
        <v>0</v>
      </c>
      <c r="E134" s="176">
        <v>90</v>
      </c>
      <c r="F134" s="174">
        <v>596.56010022150463</v>
      </c>
    </row>
    <row r="135" spans="1:6" ht="13.8" x14ac:dyDescent="0.25">
      <c r="A135" s="425"/>
      <c r="B135" s="170">
        <v>2</v>
      </c>
      <c r="C135" s="170" t="s">
        <v>8336</v>
      </c>
      <c r="D135" s="176">
        <v>90</v>
      </c>
      <c r="E135" s="176">
        <v>150</v>
      </c>
      <c r="F135" s="174">
        <v>1278.7102521817812</v>
      </c>
    </row>
    <row r="136" spans="1:6" ht="13.8" x14ac:dyDescent="0.25">
      <c r="A136" s="425"/>
      <c r="B136" s="170">
        <v>3</v>
      </c>
      <c r="C136" s="170" t="s">
        <v>8336</v>
      </c>
      <c r="D136" s="176">
        <v>150</v>
      </c>
      <c r="E136" s="176">
        <v>250</v>
      </c>
      <c r="F136" s="174">
        <v>2082.089548489826</v>
      </c>
    </row>
    <row r="137" spans="1:6" ht="13.8" x14ac:dyDescent="0.25">
      <c r="A137" s="426"/>
      <c r="B137" s="170">
        <v>4</v>
      </c>
      <c r="C137" s="170" t="s">
        <v>8336</v>
      </c>
      <c r="D137" s="176">
        <v>250</v>
      </c>
      <c r="E137" s="176" t="s">
        <v>8334</v>
      </c>
      <c r="F137" s="174">
        <v>5456.6819024749948</v>
      </c>
    </row>
    <row r="138" spans="1:6" ht="13.8" x14ac:dyDescent="0.25">
      <c r="A138" s="424" t="s">
        <v>8337</v>
      </c>
      <c r="B138" s="170">
        <v>1</v>
      </c>
      <c r="C138" s="170" t="s">
        <v>8336</v>
      </c>
      <c r="D138" s="176">
        <v>0</v>
      </c>
      <c r="E138" s="176">
        <v>500</v>
      </c>
      <c r="F138" s="174">
        <v>5043.8755689808504</v>
      </c>
    </row>
    <row r="139" spans="1:6" ht="13.8" x14ac:dyDescent="0.25">
      <c r="A139" s="425"/>
      <c r="B139" s="170">
        <v>2</v>
      </c>
      <c r="C139" s="170" t="s">
        <v>8336</v>
      </c>
      <c r="D139" s="176">
        <v>500</v>
      </c>
      <c r="E139" s="176">
        <v>1100</v>
      </c>
      <c r="F139" s="174">
        <v>12368.088982951997</v>
      </c>
    </row>
    <row r="140" spans="1:6" ht="13.8" x14ac:dyDescent="0.25">
      <c r="A140" s="425"/>
      <c r="B140" s="170">
        <v>3</v>
      </c>
      <c r="C140" s="170" t="s">
        <v>8336</v>
      </c>
      <c r="D140" s="176">
        <v>1100</v>
      </c>
      <c r="E140" s="176">
        <v>2000</v>
      </c>
      <c r="F140" s="174">
        <v>23322.087033972595</v>
      </c>
    </row>
    <row r="141" spans="1:6" ht="13.8" x14ac:dyDescent="0.25">
      <c r="A141" s="426"/>
      <c r="B141" s="170">
        <v>4</v>
      </c>
      <c r="C141" s="170" t="s">
        <v>8336</v>
      </c>
      <c r="D141" s="176">
        <v>2000</v>
      </c>
      <c r="E141" s="176" t="s">
        <v>8334</v>
      </c>
      <c r="F141" s="174">
        <v>58851.456756608502</v>
      </c>
    </row>
    <row r="142" spans="1:6" ht="13.8" x14ac:dyDescent="0.25">
      <c r="A142" s="427" t="s">
        <v>8338</v>
      </c>
      <c r="B142" s="170">
        <v>1</v>
      </c>
      <c r="C142" s="170" t="s">
        <v>8336</v>
      </c>
      <c r="D142" s="176">
        <v>0</v>
      </c>
      <c r="E142" s="176">
        <v>3500</v>
      </c>
      <c r="F142" s="174">
        <v>14673.328249486243</v>
      </c>
    </row>
    <row r="143" spans="1:6" ht="13.8" x14ac:dyDescent="0.25">
      <c r="A143" s="428"/>
      <c r="B143" s="170">
        <v>2</v>
      </c>
      <c r="C143" s="170" t="s">
        <v>8336</v>
      </c>
      <c r="D143" s="176">
        <v>3500</v>
      </c>
      <c r="E143" s="176">
        <v>11000</v>
      </c>
      <c r="F143" s="174">
        <v>32009.708447699733</v>
      </c>
    </row>
    <row r="144" spans="1:6" ht="13.8" x14ac:dyDescent="0.25">
      <c r="A144" s="428"/>
      <c r="B144" s="170">
        <v>3</v>
      </c>
      <c r="C144" s="170" t="s">
        <v>8336</v>
      </c>
      <c r="D144" s="176">
        <v>11000</v>
      </c>
      <c r="E144" s="176">
        <v>20000</v>
      </c>
      <c r="F144" s="174">
        <v>114582.33739773068</v>
      </c>
    </row>
    <row r="145" spans="1:6" ht="13.8" x14ac:dyDescent="0.25">
      <c r="A145" s="429"/>
      <c r="B145" s="170">
        <v>4</v>
      </c>
      <c r="C145" s="170" t="s">
        <v>8336</v>
      </c>
      <c r="D145" s="176">
        <v>20000</v>
      </c>
      <c r="E145" s="176" t="s">
        <v>8334</v>
      </c>
      <c r="F145" s="174">
        <v>374666.69762017095</v>
      </c>
    </row>
    <row r="146" spans="1:6" x14ac:dyDescent="0.25">
      <c r="A146" s="261" t="s">
        <v>8339</v>
      </c>
      <c r="B146" s="273"/>
      <c r="C146" s="273"/>
      <c r="D146" s="273"/>
      <c r="E146" s="273"/>
      <c r="F146" s="273"/>
    </row>
    <row r="147" spans="1:6" x14ac:dyDescent="0.25">
      <c r="A147" s="273"/>
      <c r="B147" s="273"/>
      <c r="C147" s="273"/>
      <c r="D147" s="273"/>
      <c r="E147" s="273"/>
      <c r="F147" s="273"/>
    </row>
    <row r="148" spans="1:6" x14ac:dyDescent="0.25">
      <c r="A148" s="273"/>
      <c r="B148" s="273"/>
      <c r="C148" s="273"/>
      <c r="D148" s="273"/>
      <c r="E148" s="273"/>
      <c r="F148" s="273"/>
    </row>
    <row r="149" spans="1:6" ht="37.5" customHeight="1" x14ac:dyDescent="0.25">
      <c r="A149" s="366" t="str">
        <f>Overview!B4&amp; " - Effective from "&amp;Overview!D4&amp;" - "&amp;Overview!E4&amp;" Residual Charging Bands in SP Electricity North West Area (GSP Group _G)"</f>
        <v>Southern Electric Power Distribution plc - Effective from 1 April 2027 - Final Residual Charging Bands in SP Electricity North West Area (GSP Group _G)</v>
      </c>
      <c r="B149" s="404"/>
      <c r="C149" s="404"/>
      <c r="D149" s="404"/>
      <c r="E149" s="404"/>
      <c r="F149" s="405"/>
    </row>
    <row r="150" spans="1:6" x14ac:dyDescent="0.25">
      <c r="A150" s="273"/>
      <c r="B150" s="273"/>
      <c r="C150" s="273"/>
      <c r="D150" s="273"/>
      <c r="E150" s="273"/>
      <c r="F150" s="273"/>
    </row>
    <row r="151" spans="1:6" ht="48.6" customHeight="1" x14ac:dyDescent="0.25">
      <c r="A151" s="168" t="s">
        <v>8323</v>
      </c>
      <c r="B151" s="168" t="s">
        <v>8324</v>
      </c>
      <c r="C151" s="168" t="s">
        <v>8325</v>
      </c>
      <c r="D151" s="168" t="s">
        <v>8326</v>
      </c>
      <c r="E151" s="168" t="s">
        <v>8327</v>
      </c>
      <c r="F151" s="21" t="s">
        <v>8368</v>
      </c>
    </row>
    <row r="152" spans="1:6" ht="13.8" x14ac:dyDescent="0.25">
      <c r="A152" s="169" t="s">
        <v>8329</v>
      </c>
      <c r="B152" s="170" t="s">
        <v>8330</v>
      </c>
      <c r="C152" s="170" t="s">
        <v>8331</v>
      </c>
      <c r="D152" s="175" t="s">
        <v>8331</v>
      </c>
      <c r="E152" s="175" t="s">
        <v>8331</v>
      </c>
      <c r="F152" s="174">
        <v>4.5839970855122907</v>
      </c>
    </row>
    <row r="153" spans="1:6" ht="13.8" x14ac:dyDescent="0.25">
      <c r="A153" s="430" t="s">
        <v>8332</v>
      </c>
      <c r="B153" s="170">
        <v>1</v>
      </c>
      <c r="C153" s="170" t="s">
        <v>8333</v>
      </c>
      <c r="D153" s="170">
        <v>0</v>
      </c>
      <c r="E153" s="170">
        <v>3986</v>
      </c>
      <c r="F153" s="174">
        <v>7.8164813908823341</v>
      </c>
    </row>
    <row r="154" spans="1:6" ht="13.8" x14ac:dyDescent="0.25">
      <c r="A154" s="431"/>
      <c r="B154" s="170">
        <v>2</v>
      </c>
      <c r="C154" s="170" t="s">
        <v>8333</v>
      </c>
      <c r="D154" s="170">
        <v>3986</v>
      </c>
      <c r="E154" s="170">
        <v>13677</v>
      </c>
      <c r="F154" s="174">
        <v>11.782475714058535</v>
      </c>
    </row>
    <row r="155" spans="1:6" ht="13.8" x14ac:dyDescent="0.25">
      <c r="A155" s="431"/>
      <c r="B155" s="170">
        <v>3</v>
      </c>
      <c r="C155" s="170" t="s">
        <v>8333</v>
      </c>
      <c r="D155" s="170">
        <v>13677</v>
      </c>
      <c r="E155" s="170">
        <v>27543</v>
      </c>
      <c r="F155" s="174">
        <v>24.073046397758091</v>
      </c>
    </row>
    <row r="156" spans="1:6" ht="13.8" x14ac:dyDescent="0.25">
      <c r="A156" s="432"/>
      <c r="B156" s="170">
        <v>4</v>
      </c>
      <c r="C156" s="170" t="s">
        <v>8333</v>
      </c>
      <c r="D156" s="170">
        <v>27543</v>
      </c>
      <c r="E156" s="170" t="s">
        <v>8334</v>
      </c>
      <c r="F156" s="174">
        <v>63.777386658194956</v>
      </c>
    </row>
    <row r="157" spans="1:6" ht="13.8" x14ac:dyDescent="0.25">
      <c r="A157" s="430" t="s">
        <v>8335</v>
      </c>
      <c r="B157" s="170">
        <v>1</v>
      </c>
      <c r="C157" s="170" t="s">
        <v>8336</v>
      </c>
      <c r="D157" s="170">
        <v>0</v>
      </c>
      <c r="E157" s="170">
        <v>90</v>
      </c>
      <c r="F157" s="174">
        <v>133.11310947554117</v>
      </c>
    </row>
    <row r="158" spans="1:6" ht="13.8" x14ac:dyDescent="0.25">
      <c r="A158" s="431"/>
      <c r="B158" s="170">
        <v>2</v>
      </c>
      <c r="C158" s="170" t="s">
        <v>8336</v>
      </c>
      <c r="D158" s="170">
        <v>90</v>
      </c>
      <c r="E158" s="170">
        <v>150</v>
      </c>
      <c r="F158" s="174">
        <v>216.87984243534618</v>
      </c>
    </row>
    <row r="159" spans="1:6" ht="13.8" x14ac:dyDescent="0.25">
      <c r="A159" s="431"/>
      <c r="B159" s="170">
        <v>3</v>
      </c>
      <c r="C159" s="170" t="s">
        <v>8336</v>
      </c>
      <c r="D159" s="170">
        <v>150</v>
      </c>
      <c r="E159" s="170">
        <v>250</v>
      </c>
      <c r="F159" s="174">
        <v>352.49305727617241</v>
      </c>
    </row>
    <row r="160" spans="1:6" ht="13.8" x14ac:dyDescent="0.25">
      <c r="A160" s="432"/>
      <c r="B160" s="170">
        <v>4</v>
      </c>
      <c r="C160" s="170" t="s">
        <v>8336</v>
      </c>
      <c r="D160" s="170">
        <v>250</v>
      </c>
      <c r="E160" s="170" t="s">
        <v>8334</v>
      </c>
      <c r="F160" s="174">
        <v>780.13101060189638</v>
      </c>
    </row>
    <row r="161" spans="1:6" ht="13.8" x14ac:dyDescent="0.25">
      <c r="A161" s="430" t="s">
        <v>8337</v>
      </c>
      <c r="B161" s="170">
        <v>1</v>
      </c>
      <c r="C161" s="170" t="s">
        <v>8336</v>
      </c>
      <c r="D161" s="170">
        <v>0</v>
      </c>
      <c r="E161" s="170">
        <v>500</v>
      </c>
      <c r="F161" s="174">
        <v>802.04758060986933</v>
      </c>
    </row>
    <row r="162" spans="1:6" ht="13.8" x14ac:dyDescent="0.25">
      <c r="A162" s="431"/>
      <c r="B162" s="170">
        <v>2</v>
      </c>
      <c r="C162" s="170" t="s">
        <v>8336</v>
      </c>
      <c r="D162" s="170">
        <v>500</v>
      </c>
      <c r="E162" s="170">
        <v>1100</v>
      </c>
      <c r="F162" s="174">
        <v>2013.58458266466</v>
      </c>
    </row>
    <row r="163" spans="1:6" ht="13.8" x14ac:dyDescent="0.25">
      <c r="A163" s="431"/>
      <c r="B163" s="170">
        <v>3</v>
      </c>
      <c r="C163" s="170" t="s">
        <v>8336</v>
      </c>
      <c r="D163" s="170">
        <v>1100</v>
      </c>
      <c r="E163" s="170">
        <v>2000</v>
      </c>
      <c r="F163" s="174">
        <v>4052.1965810436463</v>
      </c>
    </row>
    <row r="164" spans="1:6" ht="13.8" x14ac:dyDescent="0.25">
      <c r="A164" s="432"/>
      <c r="B164" s="170">
        <v>4</v>
      </c>
      <c r="C164" s="170" t="s">
        <v>8336</v>
      </c>
      <c r="D164" s="170">
        <v>2000</v>
      </c>
      <c r="E164" s="170" t="s">
        <v>8334</v>
      </c>
      <c r="F164" s="174">
        <v>9813.3821897045473</v>
      </c>
    </row>
    <row r="165" spans="1:6" ht="13.8" x14ac:dyDescent="0.25">
      <c r="A165" s="433" t="s">
        <v>8338</v>
      </c>
      <c r="B165" s="170">
        <v>1</v>
      </c>
      <c r="C165" s="170" t="s">
        <v>8336</v>
      </c>
      <c r="D165" s="170">
        <v>0</v>
      </c>
      <c r="E165" s="170">
        <v>3500</v>
      </c>
      <c r="F165" s="174">
        <v>20441.618032241266</v>
      </c>
    </row>
    <row r="166" spans="1:6" ht="13.8" x14ac:dyDescent="0.25">
      <c r="A166" s="434"/>
      <c r="B166" s="170">
        <v>2</v>
      </c>
      <c r="C166" s="170" t="s">
        <v>8336</v>
      </c>
      <c r="D166" s="170">
        <v>3500</v>
      </c>
      <c r="E166" s="170">
        <v>11000</v>
      </c>
      <c r="F166" s="174">
        <v>135663.25817877025</v>
      </c>
    </row>
    <row r="167" spans="1:6" ht="13.8" x14ac:dyDescent="0.25">
      <c r="A167" s="434"/>
      <c r="B167" s="170">
        <v>3</v>
      </c>
      <c r="C167" s="170" t="s">
        <v>8336</v>
      </c>
      <c r="D167" s="170">
        <v>11000</v>
      </c>
      <c r="E167" s="170">
        <v>20000</v>
      </c>
      <c r="F167" s="174">
        <v>255807.34705580983</v>
      </c>
    </row>
    <row r="168" spans="1:6" ht="13.8" x14ac:dyDescent="0.25">
      <c r="A168" s="435"/>
      <c r="B168" s="170">
        <v>4</v>
      </c>
      <c r="C168" s="170" t="s">
        <v>8336</v>
      </c>
      <c r="D168" s="170">
        <v>20000</v>
      </c>
      <c r="E168" s="170" t="s">
        <v>8334</v>
      </c>
      <c r="F168" s="174">
        <v>319618.31622804841</v>
      </c>
    </row>
    <row r="169" spans="1:6" x14ac:dyDescent="0.25">
      <c r="A169" s="273" t="s">
        <v>8339</v>
      </c>
      <c r="B169" s="273"/>
      <c r="C169" s="273"/>
      <c r="D169" s="273"/>
      <c r="E169" s="273"/>
      <c r="F169" s="273"/>
    </row>
    <row r="170" spans="1:6" x14ac:dyDescent="0.25">
      <c r="A170" s="273"/>
      <c r="B170" s="273"/>
      <c r="C170" s="273"/>
      <c r="D170" s="273"/>
      <c r="E170" s="273"/>
      <c r="F170" s="273"/>
    </row>
    <row r="171" spans="1:6" x14ac:dyDescent="0.25">
      <c r="A171" s="273"/>
      <c r="B171" s="273"/>
      <c r="C171" s="273"/>
      <c r="D171" s="273"/>
      <c r="E171" s="273"/>
      <c r="F171" s="273"/>
    </row>
    <row r="172" spans="1:6" ht="37.5" customHeight="1" x14ac:dyDescent="0.25">
      <c r="A172" s="366" t="str">
        <f>Overview!B4&amp; " - Effective from "&amp;Overview!D4&amp;" - "&amp;Overview!E4&amp;" Residual Charging Bands in UKPN SPN Area (GSP Group _J)"</f>
        <v>Southern Electric Power Distribution plc - Effective from 1 April 2027 - Final Residual Charging Bands in UKPN SPN Area (GSP Group _J)</v>
      </c>
      <c r="B172" s="404"/>
      <c r="C172" s="404"/>
      <c r="D172" s="404"/>
      <c r="E172" s="404"/>
      <c r="F172" s="405"/>
    </row>
    <row r="173" spans="1:6" x14ac:dyDescent="0.25">
      <c r="A173" s="273"/>
      <c r="B173" s="273"/>
      <c r="C173" s="273"/>
      <c r="D173" s="273"/>
      <c r="E173" s="273"/>
      <c r="F173" s="273"/>
    </row>
    <row r="174" spans="1:6" ht="39.6" x14ac:dyDescent="0.25">
      <c r="A174" s="168" t="s">
        <v>8323</v>
      </c>
      <c r="B174" s="168" t="s">
        <v>8324</v>
      </c>
      <c r="C174" s="168" t="s">
        <v>8325</v>
      </c>
      <c r="D174" s="168" t="s">
        <v>8326</v>
      </c>
      <c r="E174" s="168" t="s">
        <v>8327</v>
      </c>
      <c r="F174" s="21" t="s">
        <v>8328</v>
      </c>
    </row>
    <row r="175" spans="1:6" ht="13.8" x14ac:dyDescent="0.25">
      <c r="A175" s="169" t="s">
        <v>8329</v>
      </c>
      <c r="B175" s="170" t="s">
        <v>8330</v>
      </c>
      <c r="C175" s="170" t="s">
        <v>8331</v>
      </c>
      <c r="D175" s="274" t="s">
        <v>8331</v>
      </c>
      <c r="E175" s="274" t="s">
        <v>8331</v>
      </c>
      <c r="F175" s="174">
        <v>17.961694272232247</v>
      </c>
    </row>
    <row r="176" spans="1:6" ht="13.8" x14ac:dyDescent="0.25">
      <c r="A176" s="430" t="s">
        <v>8332</v>
      </c>
      <c r="B176" s="170">
        <v>1</v>
      </c>
      <c r="C176" s="170" t="s">
        <v>8333</v>
      </c>
      <c r="D176" s="274">
        <v>0</v>
      </c>
      <c r="E176" s="274">
        <v>3986</v>
      </c>
      <c r="F176" s="174">
        <v>15.353999517332916</v>
      </c>
    </row>
    <row r="177" spans="1:6" ht="13.8" x14ac:dyDescent="0.25">
      <c r="A177" s="431"/>
      <c r="B177" s="170">
        <v>2</v>
      </c>
      <c r="C177" s="170" t="s">
        <v>8333</v>
      </c>
      <c r="D177" s="274">
        <v>3986</v>
      </c>
      <c r="E177" s="274">
        <v>13677</v>
      </c>
      <c r="F177" s="174">
        <v>44.452423661660674</v>
      </c>
    </row>
    <row r="178" spans="1:6" ht="13.8" x14ac:dyDescent="0.25">
      <c r="A178" s="431"/>
      <c r="B178" s="170">
        <v>3</v>
      </c>
      <c r="C178" s="170" t="s">
        <v>8333</v>
      </c>
      <c r="D178" s="274">
        <v>13677</v>
      </c>
      <c r="E178" s="274">
        <v>27543</v>
      </c>
      <c r="F178" s="174">
        <v>89.74725421414584</v>
      </c>
    </row>
    <row r="179" spans="1:6" ht="13.8" x14ac:dyDescent="0.25">
      <c r="A179" s="432"/>
      <c r="B179" s="170">
        <v>4</v>
      </c>
      <c r="C179" s="170" t="s">
        <v>8333</v>
      </c>
      <c r="D179" s="274">
        <v>27543</v>
      </c>
      <c r="E179" s="274" t="s">
        <v>8334</v>
      </c>
      <c r="F179" s="174">
        <v>247.6586845674928</v>
      </c>
    </row>
    <row r="180" spans="1:6" ht="13.8" x14ac:dyDescent="0.25">
      <c r="A180" s="430" t="s">
        <v>8335</v>
      </c>
      <c r="B180" s="170">
        <v>1</v>
      </c>
      <c r="C180" s="170" t="s">
        <v>8336</v>
      </c>
      <c r="D180" s="274">
        <v>0</v>
      </c>
      <c r="E180" s="274">
        <v>90</v>
      </c>
      <c r="F180" s="174">
        <v>600.1093345846233</v>
      </c>
    </row>
    <row r="181" spans="1:6" ht="13.8" x14ac:dyDescent="0.25">
      <c r="A181" s="431"/>
      <c r="B181" s="170">
        <v>2</v>
      </c>
      <c r="C181" s="170" t="s">
        <v>8336</v>
      </c>
      <c r="D181" s="274">
        <v>90</v>
      </c>
      <c r="E181" s="274">
        <v>150</v>
      </c>
      <c r="F181" s="174">
        <v>1045.48594586389</v>
      </c>
    </row>
    <row r="182" spans="1:6" ht="13.8" x14ac:dyDescent="0.25">
      <c r="A182" s="431"/>
      <c r="B182" s="170">
        <v>3</v>
      </c>
      <c r="C182" s="170" t="s">
        <v>8336</v>
      </c>
      <c r="D182" s="274">
        <v>150</v>
      </c>
      <c r="E182" s="274">
        <v>250</v>
      </c>
      <c r="F182" s="174">
        <v>1541.9643143898786</v>
      </c>
    </row>
    <row r="183" spans="1:6" ht="13.8" x14ac:dyDescent="0.25">
      <c r="A183" s="432"/>
      <c r="B183" s="170">
        <v>4</v>
      </c>
      <c r="C183" s="170" t="s">
        <v>8336</v>
      </c>
      <c r="D183" s="274">
        <v>250</v>
      </c>
      <c r="E183" s="274" t="s">
        <v>8334</v>
      </c>
      <c r="F183" s="174">
        <v>3516.8737509458329</v>
      </c>
    </row>
    <row r="184" spans="1:6" ht="13.8" x14ac:dyDescent="0.25">
      <c r="A184" s="430" t="s">
        <v>8337</v>
      </c>
      <c r="B184" s="170">
        <v>1</v>
      </c>
      <c r="C184" s="170" t="s">
        <v>8336</v>
      </c>
      <c r="D184" s="274">
        <v>0</v>
      </c>
      <c r="E184" s="274">
        <v>500</v>
      </c>
      <c r="F184" s="174">
        <v>4516.506230819934</v>
      </c>
    </row>
    <row r="185" spans="1:6" ht="13.8" x14ac:dyDescent="0.25">
      <c r="A185" s="431"/>
      <c r="B185" s="170">
        <v>2</v>
      </c>
      <c r="C185" s="170" t="s">
        <v>8336</v>
      </c>
      <c r="D185" s="274">
        <v>500</v>
      </c>
      <c r="E185" s="274">
        <v>1100</v>
      </c>
      <c r="F185" s="174">
        <v>11466.41378182599</v>
      </c>
    </row>
    <row r="186" spans="1:6" ht="13.8" x14ac:dyDescent="0.25">
      <c r="A186" s="431"/>
      <c r="B186" s="170">
        <v>3</v>
      </c>
      <c r="C186" s="170" t="s">
        <v>8336</v>
      </c>
      <c r="D186" s="274">
        <v>1100</v>
      </c>
      <c r="E186" s="274">
        <v>2000</v>
      </c>
      <c r="F186" s="174">
        <v>14887.003805132923</v>
      </c>
    </row>
    <row r="187" spans="1:6" ht="13.8" x14ac:dyDescent="0.25">
      <c r="A187" s="432"/>
      <c r="B187" s="170">
        <v>4</v>
      </c>
      <c r="C187" s="170" t="s">
        <v>8336</v>
      </c>
      <c r="D187" s="274">
        <v>2000</v>
      </c>
      <c r="E187" s="274" t="s">
        <v>8334</v>
      </c>
      <c r="F187" s="174">
        <v>43837.706666674596</v>
      </c>
    </row>
    <row r="188" spans="1:6" ht="13.8" x14ac:dyDescent="0.25">
      <c r="A188" s="433" t="s">
        <v>8338</v>
      </c>
      <c r="B188" s="170">
        <v>1</v>
      </c>
      <c r="C188" s="170" t="s">
        <v>8336</v>
      </c>
      <c r="D188" s="274">
        <v>0</v>
      </c>
      <c r="E188" s="274">
        <v>3500</v>
      </c>
      <c r="F188" s="174">
        <v>4463.4702523427395</v>
      </c>
    </row>
    <row r="189" spans="1:6" ht="13.8" x14ac:dyDescent="0.25">
      <c r="A189" s="434"/>
      <c r="B189" s="170">
        <v>2</v>
      </c>
      <c r="C189" s="170" t="s">
        <v>8336</v>
      </c>
      <c r="D189" s="274">
        <v>3500</v>
      </c>
      <c r="E189" s="274">
        <v>11000</v>
      </c>
      <c r="F189" s="174">
        <v>62334.122348209494</v>
      </c>
    </row>
    <row r="190" spans="1:6" ht="13.8" x14ac:dyDescent="0.25">
      <c r="A190" s="434"/>
      <c r="B190" s="170">
        <v>3</v>
      </c>
      <c r="C190" s="170" t="s">
        <v>8336</v>
      </c>
      <c r="D190" s="274">
        <v>11000</v>
      </c>
      <c r="E190" s="274">
        <v>20000</v>
      </c>
      <c r="F190" s="174">
        <v>98505.266761992767</v>
      </c>
    </row>
    <row r="191" spans="1:6" ht="13.8" x14ac:dyDescent="0.25">
      <c r="A191" s="435"/>
      <c r="B191" s="170">
        <v>4</v>
      </c>
      <c r="C191" s="170" t="s">
        <v>8336</v>
      </c>
      <c r="D191" s="274">
        <v>20000</v>
      </c>
      <c r="E191" s="274" t="s">
        <v>8334</v>
      </c>
      <c r="F191" s="174">
        <v>303914.82999255048</v>
      </c>
    </row>
    <row r="192" spans="1:6" x14ac:dyDescent="0.25">
      <c r="A192" s="273" t="s">
        <v>8339</v>
      </c>
      <c r="B192" s="273"/>
      <c r="C192" s="273"/>
      <c r="D192" s="273"/>
      <c r="E192" s="273"/>
      <c r="F192" s="273"/>
    </row>
    <row r="193" spans="1:6" x14ac:dyDescent="0.25">
      <c r="A193" s="273"/>
      <c r="B193" s="273"/>
      <c r="C193" s="273"/>
      <c r="D193" s="273"/>
      <c r="E193" s="273"/>
      <c r="F193" s="273"/>
    </row>
    <row r="194" spans="1:6" x14ac:dyDescent="0.25">
      <c r="A194" s="273"/>
      <c r="B194" s="273"/>
      <c r="C194" s="273"/>
      <c r="D194" s="273"/>
      <c r="E194" s="273"/>
      <c r="F194" s="273"/>
    </row>
    <row r="195" spans="1:6" ht="37.5" customHeight="1" x14ac:dyDescent="0.25">
      <c r="A195" s="366" t="str">
        <f>Overview!B4&amp; " - Effective from "&amp;Overview!D4&amp;" - "&amp;Overview!E4&amp;" Residual Charging Bands in NGED South Wales Area (GSP Group _K)"</f>
        <v>Southern Electric Power Distribution plc - Effective from 1 April 2027 - Final Residual Charging Bands in NGED South Wales Area (GSP Group _K)</v>
      </c>
      <c r="B195" s="404"/>
      <c r="C195" s="404"/>
      <c r="D195" s="404"/>
      <c r="E195" s="404"/>
      <c r="F195" s="405"/>
    </row>
    <row r="196" spans="1:6" x14ac:dyDescent="0.25">
      <c r="A196" s="273"/>
      <c r="B196" s="273"/>
      <c r="C196" s="273"/>
      <c r="D196" s="273"/>
      <c r="E196" s="273"/>
      <c r="F196" s="273"/>
    </row>
    <row r="197" spans="1:6" ht="56.4" customHeight="1" x14ac:dyDescent="0.25">
      <c r="A197" s="278" t="s">
        <v>8324</v>
      </c>
      <c r="B197" s="278" t="s">
        <v>8340</v>
      </c>
      <c r="C197" s="278" t="s">
        <v>8325</v>
      </c>
      <c r="D197" s="278" t="s">
        <v>8340</v>
      </c>
      <c r="E197" s="279" t="s">
        <v>8341</v>
      </c>
      <c r="F197" s="273"/>
    </row>
    <row r="198" spans="1:6" ht="13.8" x14ac:dyDescent="0.25">
      <c r="A198" s="280" t="s">
        <v>72</v>
      </c>
      <c r="B198" s="281" t="s">
        <v>8330</v>
      </c>
      <c r="C198" s="281" t="s">
        <v>8331</v>
      </c>
      <c r="D198" s="281" t="s">
        <v>8331</v>
      </c>
      <c r="E198" s="306">
        <v>6.0318225469167919</v>
      </c>
      <c r="F198" s="273"/>
    </row>
    <row r="199" spans="1:6" ht="13.8" x14ac:dyDescent="0.25">
      <c r="A199" s="280" t="s">
        <v>79</v>
      </c>
      <c r="B199" s="281">
        <v>1</v>
      </c>
      <c r="C199" s="281" t="s">
        <v>8333</v>
      </c>
      <c r="D199" s="281" t="s">
        <v>8342</v>
      </c>
      <c r="E199" s="306">
        <v>6.1406819639002501</v>
      </c>
      <c r="F199" s="273"/>
    </row>
    <row r="200" spans="1:6" ht="13.8" x14ac:dyDescent="0.25">
      <c r="A200" s="280" t="s">
        <v>81</v>
      </c>
      <c r="B200" s="281">
        <v>2</v>
      </c>
      <c r="C200" s="281" t="s">
        <v>8333</v>
      </c>
      <c r="D200" s="281" t="s">
        <v>8343</v>
      </c>
      <c r="E200" s="306">
        <v>17.020474278027422</v>
      </c>
      <c r="F200" s="273"/>
    </row>
    <row r="201" spans="1:6" ht="13.8" x14ac:dyDescent="0.25">
      <c r="A201" s="280" t="s">
        <v>83</v>
      </c>
      <c r="B201" s="281">
        <v>3</v>
      </c>
      <c r="C201" s="281" t="s">
        <v>8333</v>
      </c>
      <c r="D201" s="281" t="s">
        <v>8344</v>
      </c>
      <c r="E201" s="306">
        <v>35.826995743482065</v>
      </c>
      <c r="F201" s="273"/>
    </row>
    <row r="202" spans="1:6" ht="13.8" x14ac:dyDescent="0.25">
      <c r="A202" s="280" t="s">
        <v>85</v>
      </c>
      <c r="B202" s="281">
        <v>4</v>
      </c>
      <c r="C202" s="281" t="s">
        <v>8333</v>
      </c>
      <c r="D202" s="281" t="s">
        <v>8345</v>
      </c>
      <c r="E202" s="306">
        <v>92.384900577294843</v>
      </c>
      <c r="F202" s="273"/>
    </row>
    <row r="203" spans="1:6" ht="13.8" x14ac:dyDescent="0.25">
      <c r="A203" s="280" t="s">
        <v>90</v>
      </c>
      <c r="B203" s="281">
        <v>1</v>
      </c>
      <c r="C203" s="281" t="s">
        <v>8336</v>
      </c>
      <c r="D203" s="281" t="s">
        <v>8346</v>
      </c>
      <c r="E203" s="306">
        <v>160.16345961163745</v>
      </c>
      <c r="F203" s="273"/>
    </row>
    <row r="204" spans="1:6" ht="13.8" x14ac:dyDescent="0.25">
      <c r="A204" s="280" t="s">
        <v>92</v>
      </c>
      <c r="B204" s="281">
        <v>2</v>
      </c>
      <c r="C204" s="281" t="s">
        <v>8336</v>
      </c>
      <c r="D204" s="281" t="s">
        <v>8347</v>
      </c>
      <c r="E204" s="306">
        <v>308.31309754781034</v>
      </c>
      <c r="F204" s="273"/>
    </row>
    <row r="205" spans="1:6" ht="13.8" x14ac:dyDescent="0.25">
      <c r="A205" s="280" t="s">
        <v>94</v>
      </c>
      <c r="B205" s="281">
        <v>3</v>
      </c>
      <c r="C205" s="281" t="s">
        <v>8336</v>
      </c>
      <c r="D205" s="281" t="s">
        <v>8348</v>
      </c>
      <c r="E205" s="306">
        <v>520.38430935621784</v>
      </c>
      <c r="F205" s="273"/>
    </row>
    <row r="206" spans="1:6" ht="13.8" x14ac:dyDescent="0.25">
      <c r="A206" s="280" t="s">
        <v>96</v>
      </c>
      <c r="B206" s="281">
        <v>4</v>
      </c>
      <c r="C206" s="281" t="s">
        <v>8336</v>
      </c>
      <c r="D206" s="281" t="s">
        <v>8349</v>
      </c>
      <c r="E206" s="306">
        <v>1224.474565655134</v>
      </c>
      <c r="F206" s="273"/>
    </row>
    <row r="207" spans="1:6" ht="13.8" x14ac:dyDescent="0.25">
      <c r="A207" s="280" t="s">
        <v>100</v>
      </c>
      <c r="B207" s="281">
        <v>1</v>
      </c>
      <c r="C207" s="281" t="s">
        <v>8336</v>
      </c>
      <c r="D207" s="281" t="s">
        <v>8346</v>
      </c>
      <c r="E207" s="306">
        <v>160.16345961163745</v>
      </c>
      <c r="F207" s="273"/>
    </row>
    <row r="208" spans="1:6" ht="13.8" x14ac:dyDescent="0.25">
      <c r="A208" s="280" t="s">
        <v>102</v>
      </c>
      <c r="B208" s="281">
        <v>2</v>
      </c>
      <c r="C208" s="281" t="s">
        <v>8336</v>
      </c>
      <c r="D208" s="281" t="s">
        <v>8347</v>
      </c>
      <c r="E208" s="306">
        <v>308.3130975478104</v>
      </c>
      <c r="F208" s="273"/>
    </row>
    <row r="209" spans="1:6" ht="13.8" x14ac:dyDescent="0.25">
      <c r="A209" s="280" t="s">
        <v>104</v>
      </c>
      <c r="B209" s="281">
        <v>3</v>
      </c>
      <c r="C209" s="281" t="s">
        <v>8336</v>
      </c>
      <c r="D209" s="281" t="s">
        <v>8348</v>
      </c>
      <c r="E209" s="306">
        <v>520.38430935621773</v>
      </c>
      <c r="F209" s="273"/>
    </row>
    <row r="210" spans="1:6" ht="13.8" x14ac:dyDescent="0.25">
      <c r="A210" s="280" t="s">
        <v>106</v>
      </c>
      <c r="B210" s="281">
        <v>4</v>
      </c>
      <c r="C210" s="281" t="s">
        <v>8336</v>
      </c>
      <c r="D210" s="281" t="s">
        <v>8349</v>
      </c>
      <c r="E210" s="306">
        <v>1224.474565655134</v>
      </c>
      <c r="F210" s="273"/>
    </row>
    <row r="211" spans="1:6" ht="13.8" x14ac:dyDescent="0.25">
      <c r="A211" s="280" t="s">
        <v>110</v>
      </c>
      <c r="B211" s="281">
        <v>1</v>
      </c>
      <c r="C211" s="281" t="s">
        <v>8336</v>
      </c>
      <c r="D211" s="281" t="s">
        <v>8350</v>
      </c>
      <c r="E211" s="306">
        <v>1135.812791430985</v>
      </c>
      <c r="F211" s="273"/>
    </row>
    <row r="212" spans="1:6" ht="13.8" x14ac:dyDescent="0.25">
      <c r="A212" s="280" t="s">
        <v>112</v>
      </c>
      <c r="B212" s="281">
        <v>2</v>
      </c>
      <c r="C212" s="281" t="s">
        <v>8336</v>
      </c>
      <c r="D212" s="281" t="s">
        <v>8351</v>
      </c>
      <c r="E212" s="306">
        <v>2959.4323131545571</v>
      </c>
      <c r="F212" s="273"/>
    </row>
    <row r="213" spans="1:6" ht="13.8" x14ac:dyDescent="0.25">
      <c r="A213" s="280" t="s">
        <v>114</v>
      </c>
      <c r="B213" s="281">
        <v>3</v>
      </c>
      <c r="C213" s="281" t="s">
        <v>8336</v>
      </c>
      <c r="D213" s="281" t="s">
        <v>8352</v>
      </c>
      <c r="E213" s="306">
        <v>5534.8934870606317</v>
      </c>
      <c r="F213" s="273"/>
    </row>
    <row r="214" spans="1:6" ht="13.8" x14ac:dyDescent="0.25">
      <c r="A214" s="280" t="s">
        <v>116</v>
      </c>
      <c r="B214" s="281">
        <v>4</v>
      </c>
      <c r="C214" s="281" t="s">
        <v>8336</v>
      </c>
      <c r="D214" s="281" t="s">
        <v>8353</v>
      </c>
      <c r="E214" s="306">
        <v>12959.841534417174</v>
      </c>
      <c r="F214" s="273"/>
    </row>
    <row r="215" spans="1:6" ht="13.8" x14ac:dyDescent="0.25">
      <c r="A215" s="280" t="s">
        <v>8354</v>
      </c>
      <c r="B215" s="281">
        <v>1</v>
      </c>
      <c r="C215" s="281" t="s">
        <v>8336</v>
      </c>
      <c r="D215" s="281" t="s">
        <v>8355</v>
      </c>
      <c r="E215" s="306">
        <v>2001.0266292489782</v>
      </c>
      <c r="F215" s="273"/>
    </row>
    <row r="216" spans="1:6" ht="13.8" x14ac:dyDescent="0.25">
      <c r="A216" s="280" t="s">
        <v>8356</v>
      </c>
      <c r="B216" s="281">
        <v>2</v>
      </c>
      <c r="C216" s="281" t="s">
        <v>8336</v>
      </c>
      <c r="D216" s="281" t="s">
        <v>8357</v>
      </c>
      <c r="E216" s="306">
        <v>20902.864204130703</v>
      </c>
      <c r="F216" s="273"/>
    </row>
    <row r="217" spans="1:6" ht="13.8" x14ac:dyDescent="0.25">
      <c r="A217" s="280" t="s">
        <v>8358</v>
      </c>
      <c r="B217" s="281">
        <v>3</v>
      </c>
      <c r="C217" s="281" t="s">
        <v>8336</v>
      </c>
      <c r="D217" s="281" t="s">
        <v>8359</v>
      </c>
      <c r="E217" s="306">
        <v>50398.295580783379</v>
      </c>
      <c r="F217" s="273"/>
    </row>
    <row r="218" spans="1:6" ht="13.8" x14ac:dyDescent="0.25">
      <c r="A218" s="280" t="s">
        <v>8360</v>
      </c>
      <c r="B218" s="281">
        <v>4</v>
      </c>
      <c r="C218" s="281" t="s">
        <v>8336</v>
      </c>
      <c r="D218" s="281" t="s">
        <v>8361</v>
      </c>
      <c r="E218" s="306">
        <v>118841.91207017224</v>
      </c>
      <c r="F218" s="273"/>
    </row>
    <row r="219" spans="1:6" x14ac:dyDescent="0.25">
      <c r="A219" s="273" t="s">
        <v>8339</v>
      </c>
      <c r="B219" s="273"/>
      <c r="C219" s="273"/>
      <c r="D219" s="273"/>
      <c r="E219" s="273"/>
      <c r="F219" s="273"/>
    </row>
    <row r="220" spans="1:6" x14ac:dyDescent="0.25">
      <c r="A220" s="273"/>
      <c r="B220" s="273"/>
      <c r="C220" s="273"/>
      <c r="D220" s="273"/>
      <c r="E220" s="273"/>
      <c r="F220" s="273"/>
    </row>
    <row r="221" spans="1:6" x14ac:dyDescent="0.25">
      <c r="A221" s="273"/>
      <c r="B221" s="273"/>
      <c r="C221" s="273"/>
      <c r="D221" s="273"/>
      <c r="E221" s="273"/>
      <c r="F221" s="273"/>
    </row>
    <row r="222" spans="1:6" ht="36" customHeight="1" x14ac:dyDescent="0.25">
      <c r="A222" s="366" t="str">
        <f>Overview!B4&amp; " - Effective from "&amp;Overview!D4&amp;" - "&amp;Overview!E4&amp;" Residual Charging Bands in NGED South West Area (GSP Group _L)"</f>
        <v>Southern Electric Power Distribution plc - Effective from 1 April 2027 - Final Residual Charging Bands in NGED South West Area (GSP Group _L)</v>
      </c>
      <c r="B222" s="404"/>
      <c r="C222" s="404"/>
      <c r="D222" s="404"/>
      <c r="E222" s="404"/>
      <c r="F222" s="405"/>
    </row>
    <row r="223" spans="1:6" x14ac:dyDescent="0.25">
      <c r="A223" s="273"/>
      <c r="B223" s="273"/>
      <c r="C223" s="273"/>
      <c r="D223" s="273"/>
      <c r="E223" s="273"/>
      <c r="F223" s="273"/>
    </row>
    <row r="224" spans="1:6" ht="48.6" customHeight="1" x14ac:dyDescent="0.25">
      <c r="A224" s="278" t="s">
        <v>8324</v>
      </c>
      <c r="B224" s="278" t="s">
        <v>8340</v>
      </c>
      <c r="C224" s="278" t="s">
        <v>8325</v>
      </c>
      <c r="D224" s="278" t="s">
        <v>8340</v>
      </c>
      <c r="E224" s="279" t="s">
        <v>8341</v>
      </c>
      <c r="F224" s="273"/>
    </row>
    <row r="225" spans="1:6" ht="13.8" x14ac:dyDescent="0.25">
      <c r="A225" s="280" t="s">
        <v>72</v>
      </c>
      <c r="B225" s="281" t="s">
        <v>8330</v>
      </c>
      <c r="C225" s="281" t="s">
        <v>8331</v>
      </c>
      <c r="D225" s="281" t="s">
        <v>8331</v>
      </c>
      <c r="E225" s="306">
        <v>4.8865352094817034</v>
      </c>
      <c r="F225" s="273"/>
    </row>
    <row r="226" spans="1:6" ht="13.8" x14ac:dyDescent="0.25">
      <c r="A226" s="280" t="s">
        <v>79</v>
      </c>
      <c r="B226" s="281">
        <v>1</v>
      </c>
      <c r="C226" s="281" t="s">
        <v>8333</v>
      </c>
      <c r="D226" s="281" t="s">
        <v>8342</v>
      </c>
      <c r="E226" s="306">
        <v>3.2756382308117633</v>
      </c>
      <c r="F226" s="273"/>
    </row>
    <row r="227" spans="1:6" ht="13.8" x14ac:dyDescent="0.25">
      <c r="A227" s="280" t="s">
        <v>81</v>
      </c>
      <c r="B227" s="281">
        <v>2</v>
      </c>
      <c r="C227" s="281" t="s">
        <v>8333</v>
      </c>
      <c r="D227" s="281" t="s">
        <v>8343</v>
      </c>
      <c r="E227" s="306">
        <v>13.344505614569398</v>
      </c>
      <c r="F227" s="273"/>
    </row>
    <row r="228" spans="1:6" ht="13.8" x14ac:dyDescent="0.25">
      <c r="A228" s="280" t="s">
        <v>83</v>
      </c>
      <c r="B228" s="281">
        <v>3</v>
      </c>
      <c r="C228" s="281" t="s">
        <v>8333</v>
      </c>
      <c r="D228" s="281" t="s">
        <v>8344</v>
      </c>
      <c r="E228" s="306">
        <v>26.823447519714438</v>
      </c>
      <c r="F228" s="273"/>
    </row>
    <row r="229" spans="1:6" ht="13.8" x14ac:dyDescent="0.25">
      <c r="A229" s="280" t="s">
        <v>85</v>
      </c>
      <c r="B229" s="281">
        <v>4</v>
      </c>
      <c r="C229" s="281" t="s">
        <v>8333</v>
      </c>
      <c r="D229" s="281" t="s">
        <v>8345</v>
      </c>
      <c r="E229" s="306">
        <v>65.191870543503924</v>
      </c>
      <c r="F229" s="273"/>
    </row>
    <row r="230" spans="1:6" ht="13.8" x14ac:dyDescent="0.25">
      <c r="A230" s="280" t="s">
        <v>90</v>
      </c>
      <c r="B230" s="281">
        <v>1</v>
      </c>
      <c r="C230" s="281" t="s">
        <v>8336</v>
      </c>
      <c r="D230" s="281" t="s">
        <v>8346</v>
      </c>
      <c r="E230" s="306">
        <v>123.22162225991154</v>
      </c>
      <c r="F230" s="273"/>
    </row>
    <row r="231" spans="1:6" ht="13.8" x14ac:dyDescent="0.25">
      <c r="A231" s="280" t="s">
        <v>92</v>
      </c>
      <c r="B231" s="281">
        <v>2</v>
      </c>
      <c r="C231" s="281" t="s">
        <v>8336</v>
      </c>
      <c r="D231" s="281" t="s">
        <v>8347</v>
      </c>
      <c r="E231" s="306">
        <v>221.14390505966441</v>
      </c>
      <c r="F231" s="273"/>
    </row>
    <row r="232" spans="1:6" ht="13.8" x14ac:dyDescent="0.25">
      <c r="A232" s="280" t="s">
        <v>94</v>
      </c>
      <c r="B232" s="281">
        <v>3</v>
      </c>
      <c r="C232" s="281" t="s">
        <v>8336</v>
      </c>
      <c r="D232" s="281" t="s">
        <v>8348</v>
      </c>
      <c r="E232" s="306">
        <v>351.50856820122851</v>
      </c>
      <c r="F232" s="273"/>
    </row>
    <row r="233" spans="1:6" ht="13.8" x14ac:dyDescent="0.25">
      <c r="A233" s="280" t="s">
        <v>96</v>
      </c>
      <c r="B233" s="281">
        <v>4</v>
      </c>
      <c r="C233" s="281" t="s">
        <v>8336</v>
      </c>
      <c r="D233" s="281" t="s">
        <v>8349</v>
      </c>
      <c r="E233" s="306">
        <v>778.90318553279565</v>
      </c>
      <c r="F233" s="273"/>
    </row>
    <row r="234" spans="1:6" ht="13.8" x14ac:dyDescent="0.25">
      <c r="A234" s="280" t="s">
        <v>100</v>
      </c>
      <c r="B234" s="281">
        <v>1</v>
      </c>
      <c r="C234" s="281" t="s">
        <v>8336</v>
      </c>
      <c r="D234" s="281" t="s">
        <v>8346</v>
      </c>
      <c r="E234" s="306">
        <v>123.22162225991158</v>
      </c>
      <c r="F234" s="273"/>
    </row>
    <row r="235" spans="1:6" ht="13.8" x14ac:dyDescent="0.25">
      <c r="A235" s="280" t="s">
        <v>102</v>
      </c>
      <c r="B235" s="281">
        <v>2</v>
      </c>
      <c r="C235" s="281" t="s">
        <v>8336</v>
      </c>
      <c r="D235" s="281" t="s">
        <v>8347</v>
      </c>
      <c r="E235" s="306">
        <v>221.14390505966443</v>
      </c>
      <c r="F235" s="273"/>
    </row>
    <row r="236" spans="1:6" ht="13.8" x14ac:dyDescent="0.25">
      <c r="A236" s="280" t="s">
        <v>104</v>
      </c>
      <c r="B236" s="281">
        <v>3</v>
      </c>
      <c r="C236" s="281" t="s">
        <v>8336</v>
      </c>
      <c r="D236" s="281" t="s">
        <v>8348</v>
      </c>
      <c r="E236" s="306">
        <v>351.5085682012284</v>
      </c>
      <c r="F236" s="273"/>
    </row>
    <row r="237" spans="1:6" ht="13.8" x14ac:dyDescent="0.25">
      <c r="A237" s="280" t="s">
        <v>106</v>
      </c>
      <c r="B237" s="281">
        <v>4</v>
      </c>
      <c r="C237" s="281" t="s">
        <v>8336</v>
      </c>
      <c r="D237" s="281" t="s">
        <v>8349</v>
      </c>
      <c r="E237" s="306">
        <v>778.90318553279553</v>
      </c>
      <c r="F237" s="273"/>
    </row>
    <row r="238" spans="1:6" ht="13.8" x14ac:dyDescent="0.25">
      <c r="A238" s="280" t="s">
        <v>110</v>
      </c>
      <c r="B238" s="281">
        <v>1</v>
      </c>
      <c r="C238" s="281" t="s">
        <v>8336</v>
      </c>
      <c r="D238" s="281" t="s">
        <v>8350</v>
      </c>
      <c r="E238" s="306">
        <v>897.54372493772496</v>
      </c>
      <c r="F238" s="273"/>
    </row>
    <row r="239" spans="1:6" ht="13.8" x14ac:dyDescent="0.25">
      <c r="A239" s="280" t="s">
        <v>112</v>
      </c>
      <c r="B239" s="281">
        <v>2</v>
      </c>
      <c r="C239" s="281" t="s">
        <v>8336</v>
      </c>
      <c r="D239" s="281" t="s">
        <v>8351</v>
      </c>
      <c r="E239" s="306">
        <v>2070.8787229868958</v>
      </c>
      <c r="F239" s="273"/>
    </row>
    <row r="240" spans="1:6" ht="13.8" x14ac:dyDescent="0.25">
      <c r="A240" s="280" t="s">
        <v>114</v>
      </c>
      <c r="B240" s="281">
        <v>3</v>
      </c>
      <c r="C240" s="281" t="s">
        <v>8336</v>
      </c>
      <c r="D240" s="281" t="s">
        <v>8352</v>
      </c>
      <c r="E240" s="306">
        <v>4684.2543555458196</v>
      </c>
      <c r="F240" s="273"/>
    </row>
    <row r="241" spans="1:6" ht="13.8" x14ac:dyDescent="0.25">
      <c r="A241" s="280" t="s">
        <v>116</v>
      </c>
      <c r="B241" s="281">
        <v>4</v>
      </c>
      <c r="C241" s="281" t="s">
        <v>8336</v>
      </c>
      <c r="D241" s="281" t="s">
        <v>8353</v>
      </c>
      <c r="E241" s="306">
        <v>9022.1937768673342</v>
      </c>
      <c r="F241" s="273"/>
    </row>
    <row r="242" spans="1:6" ht="13.8" x14ac:dyDescent="0.25">
      <c r="A242" s="280" t="s">
        <v>8354</v>
      </c>
      <c r="B242" s="281">
        <v>1</v>
      </c>
      <c r="C242" s="281" t="s">
        <v>8336</v>
      </c>
      <c r="D242" s="281" t="s">
        <v>8355</v>
      </c>
      <c r="E242" s="306">
        <v>882.47993458905387</v>
      </c>
      <c r="F242" s="273"/>
    </row>
    <row r="243" spans="1:6" ht="13.8" x14ac:dyDescent="0.25">
      <c r="A243" s="280" t="s">
        <v>8356</v>
      </c>
      <c r="B243" s="281">
        <v>2</v>
      </c>
      <c r="C243" s="281" t="s">
        <v>8336</v>
      </c>
      <c r="D243" s="281" t="s">
        <v>8357</v>
      </c>
      <c r="E243" s="306">
        <v>4707.5859778705653</v>
      </c>
      <c r="F243" s="273"/>
    </row>
    <row r="244" spans="1:6" ht="13.8" x14ac:dyDescent="0.25">
      <c r="A244" s="280" t="s">
        <v>8358</v>
      </c>
      <c r="B244" s="281">
        <v>3</v>
      </c>
      <c r="C244" s="281" t="s">
        <v>8336</v>
      </c>
      <c r="D244" s="281" t="s">
        <v>8359</v>
      </c>
      <c r="E244" s="306">
        <v>8277.9364742258367</v>
      </c>
      <c r="F244" s="273"/>
    </row>
    <row r="245" spans="1:6" ht="13.8" x14ac:dyDescent="0.25">
      <c r="A245" s="280" t="s">
        <v>8360</v>
      </c>
      <c r="B245" s="281">
        <v>4</v>
      </c>
      <c r="C245" s="281" t="s">
        <v>8336</v>
      </c>
      <c r="D245" s="281" t="s">
        <v>8361</v>
      </c>
      <c r="E245" s="306">
        <v>29576.274650016152</v>
      </c>
      <c r="F245" s="273"/>
    </row>
    <row r="246" spans="1:6" ht="13.8" x14ac:dyDescent="0.25">
      <c r="A246" s="273" t="s">
        <v>8339</v>
      </c>
      <c r="B246" s="285"/>
      <c r="C246" s="285"/>
      <c r="D246" s="285"/>
      <c r="E246" s="286"/>
      <c r="F246" s="273"/>
    </row>
    <row r="247" spans="1:6" ht="13.8" x14ac:dyDescent="0.25">
      <c r="A247" s="273"/>
      <c r="B247" s="285"/>
      <c r="C247" s="285"/>
      <c r="D247" s="285"/>
      <c r="E247" s="286"/>
      <c r="F247" s="273"/>
    </row>
    <row r="248" spans="1:6" x14ac:dyDescent="0.25">
      <c r="A248" s="273"/>
      <c r="B248" s="273"/>
      <c r="C248" s="273"/>
      <c r="D248" s="273"/>
      <c r="E248" s="273"/>
      <c r="F248" s="273"/>
    </row>
    <row r="249" spans="1:6" ht="36.6" customHeight="1" x14ac:dyDescent="0.25">
      <c r="A249" s="366" t="str">
        <f>Overview!B4&amp; " - Effective from "&amp;Overview!D4&amp;" - "&amp;Overview!E4&amp;" Residual Charging Bands in NPG Yorkshire Area (GSP Group _M)"</f>
        <v>Southern Electric Power Distribution plc - Effective from 1 April 2027 - Final Residual Charging Bands in NPG Yorkshire Area (GSP Group _M)</v>
      </c>
      <c r="B249" s="404"/>
      <c r="C249" s="404"/>
      <c r="D249" s="404"/>
      <c r="E249" s="404"/>
      <c r="F249" s="405"/>
    </row>
    <row r="250" spans="1:6" x14ac:dyDescent="0.25">
      <c r="A250" s="261"/>
      <c r="B250" s="261"/>
      <c r="C250" s="261"/>
      <c r="D250" s="261"/>
      <c r="E250" s="261"/>
      <c r="F250" s="261"/>
    </row>
    <row r="251" spans="1:6" ht="39.6" x14ac:dyDescent="0.25">
      <c r="A251" s="282" t="s">
        <v>8323</v>
      </c>
      <c r="B251" s="282" t="s">
        <v>8324</v>
      </c>
      <c r="C251" s="282" t="s">
        <v>8325</v>
      </c>
      <c r="D251" s="282" t="s">
        <v>8326</v>
      </c>
      <c r="E251" s="282" t="s">
        <v>8327</v>
      </c>
      <c r="F251" s="283" t="s">
        <v>8368</v>
      </c>
    </row>
    <row r="252" spans="1:6" ht="13.8" x14ac:dyDescent="0.25">
      <c r="A252" s="284" t="s">
        <v>8329</v>
      </c>
      <c r="B252" s="287" t="s">
        <v>8330</v>
      </c>
      <c r="C252" s="287" t="s">
        <v>8331</v>
      </c>
      <c r="D252" s="288" t="s">
        <v>8331</v>
      </c>
      <c r="E252" s="288" t="s">
        <v>8331</v>
      </c>
      <c r="F252" s="289">
        <v>25.870675551058905</v>
      </c>
    </row>
    <row r="253" spans="1:6" ht="13.8" x14ac:dyDescent="0.25">
      <c r="A253" s="424" t="s">
        <v>8332</v>
      </c>
      <c r="B253" s="287">
        <v>1</v>
      </c>
      <c r="C253" s="287" t="s">
        <v>8333</v>
      </c>
      <c r="D253" s="290">
        <v>0</v>
      </c>
      <c r="E253" s="290">
        <v>3986</v>
      </c>
      <c r="F253" s="289">
        <v>30.825008309282115</v>
      </c>
    </row>
    <row r="254" spans="1:6" ht="13.8" x14ac:dyDescent="0.25">
      <c r="A254" s="425"/>
      <c r="B254" s="287">
        <v>2</v>
      </c>
      <c r="C254" s="287" t="s">
        <v>8333</v>
      </c>
      <c r="D254" s="290">
        <v>3986</v>
      </c>
      <c r="E254" s="290">
        <v>13677</v>
      </c>
      <c r="F254" s="289">
        <v>70.684329940414287</v>
      </c>
    </row>
    <row r="255" spans="1:6" ht="13.8" x14ac:dyDescent="0.25">
      <c r="A255" s="425"/>
      <c r="B255" s="287">
        <v>3</v>
      </c>
      <c r="C255" s="287" t="s">
        <v>8333</v>
      </c>
      <c r="D255" s="290">
        <v>13677</v>
      </c>
      <c r="E255" s="290">
        <v>27543</v>
      </c>
      <c r="F255" s="289">
        <v>146.69811721722348</v>
      </c>
    </row>
    <row r="256" spans="1:6" ht="13.8" x14ac:dyDescent="0.25">
      <c r="A256" s="426"/>
      <c r="B256" s="287">
        <v>4</v>
      </c>
      <c r="C256" s="287" t="s">
        <v>8333</v>
      </c>
      <c r="D256" s="290">
        <v>27543</v>
      </c>
      <c r="E256" s="290" t="s">
        <v>8334</v>
      </c>
      <c r="F256" s="289">
        <v>404.30012601001437</v>
      </c>
    </row>
    <row r="257" spans="1:6" ht="13.8" x14ac:dyDescent="0.25">
      <c r="A257" s="424" t="s">
        <v>8335</v>
      </c>
      <c r="B257" s="287">
        <v>1</v>
      </c>
      <c r="C257" s="287" t="s">
        <v>8336</v>
      </c>
      <c r="D257" s="290">
        <v>0</v>
      </c>
      <c r="E257" s="290">
        <v>90</v>
      </c>
      <c r="F257" s="289">
        <v>695.60523225318957</v>
      </c>
    </row>
    <row r="258" spans="1:6" ht="13.8" x14ac:dyDescent="0.25">
      <c r="A258" s="425"/>
      <c r="B258" s="287">
        <v>2</v>
      </c>
      <c r="C258" s="287" t="s">
        <v>8336</v>
      </c>
      <c r="D258" s="290">
        <v>90</v>
      </c>
      <c r="E258" s="290">
        <v>150</v>
      </c>
      <c r="F258" s="289">
        <v>1374.0093881214209</v>
      </c>
    </row>
    <row r="259" spans="1:6" ht="13.8" x14ac:dyDescent="0.25">
      <c r="A259" s="425"/>
      <c r="B259" s="287">
        <v>3</v>
      </c>
      <c r="C259" s="287" t="s">
        <v>8336</v>
      </c>
      <c r="D259" s="290">
        <v>150</v>
      </c>
      <c r="E259" s="290">
        <v>250</v>
      </c>
      <c r="F259" s="289">
        <v>2103.5522760038652</v>
      </c>
    </row>
    <row r="260" spans="1:6" ht="13.8" x14ac:dyDescent="0.25">
      <c r="A260" s="426"/>
      <c r="B260" s="287">
        <v>4</v>
      </c>
      <c r="C260" s="287" t="s">
        <v>8336</v>
      </c>
      <c r="D260" s="290">
        <v>250</v>
      </c>
      <c r="E260" s="290" t="s">
        <v>8334</v>
      </c>
      <c r="F260" s="289">
        <v>4648.262079631003</v>
      </c>
    </row>
    <row r="261" spans="1:6" ht="13.8" x14ac:dyDescent="0.25">
      <c r="A261" s="424" t="s">
        <v>8337</v>
      </c>
      <c r="B261" s="287">
        <v>1</v>
      </c>
      <c r="C261" s="287" t="s">
        <v>8336</v>
      </c>
      <c r="D261" s="290">
        <v>0</v>
      </c>
      <c r="E261" s="290">
        <v>500</v>
      </c>
      <c r="F261" s="289">
        <v>4679.8484070926579</v>
      </c>
    </row>
    <row r="262" spans="1:6" ht="13.8" x14ac:dyDescent="0.25">
      <c r="A262" s="425"/>
      <c r="B262" s="287">
        <v>2</v>
      </c>
      <c r="C262" s="287" t="s">
        <v>8336</v>
      </c>
      <c r="D262" s="290">
        <v>500</v>
      </c>
      <c r="E262" s="290">
        <v>1100</v>
      </c>
      <c r="F262" s="289">
        <v>13759.540683697558</v>
      </c>
    </row>
    <row r="263" spans="1:6" ht="13.8" x14ac:dyDescent="0.25">
      <c r="A263" s="425"/>
      <c r="B263" s="287">
        <v>3</v>
      </c>
      <c r="C263" s="287" t="s">
        <v>8336</v>
      </c>
      <c r="D263" s="290">
        <v>1100</v>
      </c>
      <c r="E263" s="290">
        <v>2000</v>
      </c>
      <c r="F263" s="289">
        <v>26991.286342008272</v>
      </c>
    </row>
    <row r="264" spans="1:6" ht="13.8" x14ac:dyDescent="0.25">
      <c r="A264" s="426"/>
      <c r="B264" s="287">
        <v>4</v>
      </c>
      <c r="C264" s="287" t="s">
        <v>8336</v>
      </c>
      <c r="D264" s="290">
        <v>2000</v>
      </c>
      <c r="E264" s="290" t="s">
        <v>8334</v>
      </c>
      <c r="F264" s="289">
        <v>68814.522806299006</v>
      </c>
    </row>
    <row r="265" spans="1:6" ht="13.8" x14ac:dyDescent="0.25">
      <c r="A265" s="427" t="s">
        <v>8338</v>
      </c>
      <c r="B265" s="287">
        <v>1</v>
      </c>
      <c r="C265" s="287" t="s">
        <v>8336</v>
      </c>
      <c r="D265" s="290">
        <v>0</v>
      </c>
      <c r="E265" s="290">
        <v>3500</v>
      </c>
      <c r="F265" s="289">
        <v>10482.610447034333</v>
      </c>
    </row>
    <row r="266" spans="1:6" ht="13.8" x14ac:dyDescent="0.25">
      <c r="A266" s="428"/>
      <c r="B266" s="287">
        <v>2</v>
      </c>
      <c r="C266" s="287" t="s">
        <v>8336</v>
      </c>
      <c r="D266" s="290">
        <v>3500</v>
      </c>
      <c r="E266" s="290">
        <v>11000</v>
      </c>
      <c r="F266" s="289">
        <v>56843.488704973483</v>
      </c>
    </row>
    <row r="267" spans="1:6" ht="13.8" x14ac:dyDescent="0.25">
      <c r="A267" s="428"/>
      <c r="B267" s="287">
        <v>3</v>
      </c>
      <c r="C267" s="287" t="s">
        <v>8336</v>
      </c>
      <c r="D267" s="290">
        <v>11000</v>
      </c>
      <c r="E267" s="290">
        <v>20000</v>
      </c>
      <c r="F267" s="289">
        <v>151521.1900142149</v>
      </c>
    </row>
    <row r="268" spans="1:6" ht="13.8" x14ac:dyDescent="0.25">
      <c r="A268" s="429"/>
      <c r="B268" s="287">
        <v>4</v>
      </c>
      <c r="C268" s="287" t="s">
        <v>8336</v>
      </c>
      <c r="D268" s="290">
        <v>20000</v>
      </c>
      <c r="E268" s="290" t="s">
        <v>8334</v>
      </c>
      <c r="F268" s="289">
        <v>396742.46280000004</v>
      </c>
    </row>
    <row r="269" spans="1:6" ht="14.4" x14ac:dyDescent="0.35">
      <c r="A269" s="291" t="s">
        <v>8339</v>
      </c>
    </row>
  </sheetData>
  <mergeCells count="40">
    <mergeCell ref="A10:A13"/>
    <mergeCell ref="A14:A17"/>
    <mergeCell ref="A18:A21"/>
    <mergeCell ref="A6:A9"/>
    <mergeCell ref="A2:F2"/>
    <mergeCell ref="A56:A59"/>
    <mergeCell ref="A60:A63"/>
    <mergeCell ref="A64:A67"/>
    <mergeCell ref="A25:E25"/>
    <mergeCell ref="A52:I52"/>
    <mergeCell ref="A68:A71"/>
    <mergeCell ref="A72:F72"/>
    <mergeCell ref="A76:F76"/>
    <mergeCell ref="A80:A83"/>
    <mergeCell ref="A84:A87"/>
    <mergeCell ref="A88:A91"/>
    <mergeCell ref="A92:A95"/>
    <mergeCell ref="A99:F99"/>
    <mergeCell ref="A126:F126"/>
    <mergeCell ref="A130:A133"/>
    <mergeCell ref="A134:A137"/>
    <mergeCell ref="A138:A141"/>
    <mergeCell ref="A142:A145"/>
    <mergeCell ref="A149:F149"/>
    <mergeCell ref="A153:A156"/>
    <mergeCell ref="A157:A160"/>
    <mergeCell ref="A161:A164"/>
    <mergeCell ref="A165:A168"/>
    <mergeCell ref="A172:F172"/>
    <mergeCell ref="A176:A179"/>
    <mergeCell ref="A180:A183"/>
    <mergeCell ref="A184:A187"/>
    <mergeCell ref="A188:A191"/>
    <mergeCell ref="A195:F195"/>
    <mergeCell ref="A222:F222"/>
    <mergeCell ref="A249:F249"/>
    <mergeCell ref="A253:A256"/>
    <mergeCell ref="A257:A260"/>
    <mergeCell ref="A261:A264"/>
    <mergeCell ref="A265:A268"/>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election activeCell="U39" sqref="U39"/>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47" t="s">
        <v>40</v>
      </c>
    </row>
    <row r="2" spans="1:6" ht="33" customHeight="1" x14ac:dyDescent="0.25">
      <c r="A2" s="324" t="str">
        <f>Overview!C4&amp;" - Effective from "&amp;Overview!D4&amp;" - "&amp;Overview!F4&amp;" TNUoS Mapping"</f>
        <v>2027/28 - Effective from 1 April 2027 -  TNUoS Mapping</v>
      </c>
      <c r="B2" s="324"/>
      <c r="C2" s="324"/>
      <c r="D2" s="324"/>
      <c r="E2" s="324"/>
      <c r="F2" s="324"/>
    </row>
    <row r="3" spans="1:6" x14ac:dyDescent="0.25">
      <c r="A3" s="168" t="s">
        <v>8369</v>
      </c>
      <c r="B3" s="168" t="s">
        <v>8370</v>
      </c>
      <c r="C3" s="177"/>
      <c r="D3" s="177"/>
      <c r="E3" s="177"/>
      <c r="F3" s="177"/>
    </row>
    <row r="4" spans="1:6" x14ac:dyDescent="0.25">
      <c r="A4" s="178" t="s">
        <v>72</v>
      </c>
      <c r="B4" s="178" t="s">
        <v>8371</v>
      </c>
      <c r="C4" s="177"/>
      <c r="D4" s="177"/>
      <c r="E4" s="177"/>
      <c r="F4" s="177"/>
    </row>
    <row r="5" spans="1:6" x14ac:dyDescent="0.25">
      <c r="A5" s="179" t="s">
        <v>75</v>
      </c>
      <c r="B5" s="179" t="s">
        <v>8372</v>
      </c>
      <c r="C5" s="177"/>
      <c r="D5" s="177"/>
      <c r="E5" s="177"/>
      <c r="F5" s="177"/>
    </row>
    <row r="6" spans="1:6" x14ac:dyDescent="0.25">
      <c r="A6" s="179" t="s">
        <v>76</v>
      </c>
      <c r="B6" s="179" t="str">
        <f>$B$5</f>
        <v>n/a (Non-Final Demand Site)</v>
      </c>
      <c r="C6" s="177"/>
      <c r="D6" s="177"/>
      <c r="E6" s="177"/>
      <c r="F6" s="177"/>
    </row>
    <row r="7" spans="1:6" x14ac:dyDescent="0.25">
      <c r="A7" s="178" t="s">
        <v>79</v>
      </c>
      <c r="B7" s="178" t="s">
        <v>8373</v>
      </c>
      <c r="C7" s="177"/>
      <c r="D7" s="177"/>
      <c r="E7" s="177"/>
      <c r="F7" s="177"/>
    </row>
    <row r="8" spans="1:6" x14ac:dyDescent="0.25">
      <c r="A8" s="178" t="s">
        <v>81</v>
      </c>
      <c r="B8" s="178" t="s">
        <v>8374</v>
      </c>
      <c r="C8" s="177"/>
      <c r="D8" s="177"/>
      <c r="E8" s="177"/>
      <c r="F8" s="177"/>
    </row>
    <row r="9" spans="1:6" x14ac:dyDescent="0.25">
      <c r="A9" s="178" t="s">
        <v>83</v>
      </c>
      <c r="B9" s="178" t="s">
        <v>8375</v>
      </c>
      <c r="C9" s="177"/>
      <c r="D9" s="177"/>
      <c r="E9" s="177"/>
      <c r="F9" s="177"/>
    </row>
    <row r="10" spans="1:6" x14ac:dyDescent="0.25">
      <c r="A10" s="178" t="s">
        <v>85</v>
      </c>
      <c r="B10" s="178" t="s">
        <v>8376</v>
      </c>
      <c r="C10" s="177"/>
      <c r="D10" s="177"/>
      <c r="E10" s="177"/>
      <c r="F10" s="177"/>
    </row>
    <row r="11" spans="1:6" x14ac:dyDescent="0.25">
      <c r="A11" s="179" t="s">
        <v>87</v>
      </c>
      <c r="B11" s="179" t="str">
        <f t="shared" ref="B11:B12" si="0">$B$5</f>
        <v>n/a (Non-Final Demand Site)</v>
      </c>
      <c r="C11" s="177"/>
      <c r="D11" s="177"/>
      <c r="E11" s="177"/>
      <c r="F11" s="177"/>
    </row>
    <row r="12" spans="1:6" x14ac:dyDescent="0.25">
      <c r="A12" s="179" t="s">
        <v>88</v>
      </c>
      <c r="B12" s="179" t="str">
        <f t="shared" si="0"/>
        <v>n/a (Non-Final Demand Site)</v>
      </c>
      <c r="C12" s="177"/>
      <c r="D12" s="177"/>
      <c r="E12" s="177"/>
      <c r="F12" s="177"/>
    </row>
    <row r="13" spans="1:6" x14ac:dyDescent="0.25">
      <c r="A13" s="178" t="s">
        <v>90</v>
      </c>
      <c r="B13" s="178" t="s">
        <v>8377</v>
      </c>
      <c r="C13" s="177"/>
      <c r="D13" s="177"/>
      <c r="E13" s="177"/>
      <c r="F13" s="177"/>
    </row>
    <row r="14" spans="1:6" x14ac:dyDescent="0.25">
      <c r="A14" s="178" t="s">
        <v>92</v>
      </c>
      <c r="B14" s="178" t="s">
        <v>8378</v>
      </c>
      <c r="C14" s="177"/>
      <c r="D14" s="177"/>
      <c r="E14" s="177"/>
      <c r="F14" s="177"/>
    </row>
    <row r="15" spans="1:6" x14ac:dyDescent="0.25">
      <c r="A15" s="178" t="s">
        <v>94</v>
      </c>
      <c r="B15" s="178" t="s">
        <v>8379</v>
      </c>
      <c r="C15" s="177"/>
      <c r="D15" s="177"/>
      <c r="E15" s="177"/>
      <c r="F15" s="177"/>
    </row>
    <row r="16" spans="1:6" x14ac:dyDescent="0.25">
      <c r="A16" s="178" t="s">
        <v>96</v>
      </c>
      <c r="B16" s="178" t="s">
        <v>8380</v>
      </c>
      <c r="C16" s="177"/>
      <c r="D16" s="177"/>
      <c r="E16" s="177"/>
      <c r="F16" s="177"/>
    </row>
    <row r="17" spans="1:6" x14ac:dyDescent="0.25">
      <c r="A17" s="179" t="s">
        <v>98</v>
      </c>
      <c r="B17" s="179" t="str">
        <f>$B$5</f>
        <v>n/a (Non-Final Demand Site)</v>
      </c>
      <c r="C17" s="177"/>
      <c r="D17" s="177"/>
      <c r="E17" s="177"/>
      <c r="F17" s="177"/>
    </row>
    <row r="18" spans="1:6" x14ac:dyDescent="0.25">
      <c r="A18" s="178" t="s">
        <v>100</v>
      </c>
      <c r="B18" s="178" t="s">
        <v>8377</v>
      </c>
      <c r="C18" s="177"/>
      <c r="D18" s="177"/>
      <c r="E18" s="177"/>
      <c r="F18" s="177"/>
    </row>
    <row r="19" spans="1:6" x14ac:dyDescent="0.25">
      <c r="A19" s="178" t="s">
        <v>102</v>
      </c>
      <c r="B19" s="178" t="s">
        <v>8378</v>
      </c>
      <c r="C19" s="177"/>
      <c r="D19" s="177"/>
      <c r="E19" s="177"/>
      <c r="F19" s="177"/>
    </row>
    <row r="20" spans="1:6" x14ac:dyDescent="0.25">
      <c r="A20" s="178" t="s">
        <v>104</v>
      </c>
      <c r="B20" s="178" t="s">
        <v>8379</v>
      </c>
      <c r="C20" s="177"/>
      <c r="D20" s="177"/>
      <c r="E20" s="177"/>
      <c r="F20" s="177"/>
    </row>
    <row r="21" spans="1:6" x14ac:dyDescent="0.25">
      <c r="A21" s="178" t="s">
        <v>106</v>
      </c>
      <c r="B21" s="178" t="s">
        <v>8380</v>
      </c>
      <c r="C21" s="177"/>
      <c r="D21" s="177"/>
      <c r="E21" s="177"/>
      <c r="F21" s="177"/>
    </row>
    <row r="22" spans="1:6" x14ac:dyDescent="0.25">
      <c r="A22" s="179" t="s">
        <v>108</v>
      </c>
      <c r="B22" s="179" t="str">
        <f>$B$5</f>
        <v>n/a (Non-Final Demand Site)</v>
      </c>
      <c r="C22" s="177"/>
      <c r="D22" s="177"/>
      <c r="E22" s="177"/>
      <c r="F22" s="177"/>
    </row>
    <row r="23" spans="1:6" x14ac:dyDescent="0.25">
      <c r="A23" s="178" t="s">
        <v>110</v>
      </c>
      <c r="B23" s="178" t="s">
        <v>8381</v>
      </c>
      <c r="C23" s="177"/>
      <c r="D23" s="177"/>
      <c r="E23" s="177"/>
      <c r="F23" s="177"/>
    </row>
    <row r="24" spans="1:6" x14ac:dyDescent="0.25">
      <c r="A24" s="178" t="s">
        <v>112</v>
      </c>
      <c r="B24" s="178" t="s">
        <v>8382</v>
      </c>
      <c r="C24" s="177"/>
      <c r="D24" s="177"/>
      <c r="E24" s="177"/>
      <c r="F24" s="177"/>
    </row>
    <row r="25" spans="1:6" x14ac:dyDescent="0.25">
      <c r="A25" s="178" t="s">
        <v>114</v>
      </c>
      <c r="B25" s="178" t="s">
        <v>8383</v>
      </c>
      <c r="C25" s="177"/>
      <c r="D25" s="177"/>
      <c r="E25" s="177"/>
      <c r="F25" s="177"/>
    </row>
    <row r="26" spans="1:6" x14ac:dyDescent="0.25">
      <c r="A26" s="178" t="s">
        <v>116</v>
      </c>
      <c r="B26" s="178" t="s">
        <v>8384</v>
      </c>
      <c r="C26" s="177"/>
      <c r="D26" s="177"/>
      <c r="E26" s="177"/>
      <c r="F26" s="177"/>
    </row>
    <row r="27" spans="1:6" x14ac:dyDescent="0.25">
      <c r="A27" s="179" t="s">
        <v>118</v>
      </c>
      <c r="B27" s="179" t="s">
        <v>8385</v>
      </c>
      <c r="C27" s="177"/>
      <c r="D27" s="177"/>
      <c r="E27" s="177"/>
      <c r="F27" s="177"/>
    </row>
    <row r="28" spans="1:6" x14ac:dyDescent="0.25">
      <c r="A28" s="179" t="s">
        <v>121</v>
      </c>
      <c r="B28" s="179" t="str">
        <f t="shared" ref="B28:B36" si="1">$B$5</f>
        <v>n/a (Non-Final Demand Site)</v>
      </c>
      <c r="C28" s="177"/>
      <c r="D28" s="177"/>
      <c r="E28" s="177"/>
      <c r="F28" s="177"/>
    </row>
    <row r="29" spans="1:6" x14ac:dyDescent="0.25">
      <c r="A29" s="179" t="s">
        <v>124</v>
      </c>
      <c r="B29" s="179" t="str">
        <f t="shared" si="1"/>
        <v>n/a (Non-Final Demand Site)</v>
      </c>
      <c r="C29" s="177"/>
      <c r="D29" s="177"/>
      <c r="E29" s="177"/>
      <c r="F29" s="177"/>
    </row>
    <row r="30" spans="1:6" x14ac:dyDescent="0.25">
      <c r="A30" s="179" t="s">
        <v>125</v>
      </c>
      <c r="B30" s="179" t="str">
        <f t="shared" si="1"/>
        <v>n/a (Non-Final Demand Site)</v>
      </c>
      <c r="C30" s="177"/>
      <c r="D30" s="177"/>
      <c r="E30" s="177"/>
      <c r="F30" s="177"/>
    </row>
    <row r="31" spans="1:6" x14ac:dyDescent="0.25">
      <c r="A31" s="179" t="s">
        <v>127</v>
      </c>
      <c r="B31" s="179" t="str">
        <f t="shared" si="1"/>
        <v>n/a (Non-Final Demand Site)</v>
      </c>
      <c r="C31" s="177"/>
      <c r="D31" s="177"/>
      <c r="E31" s="177"/>
      <c r="F31" s="177"/>
    </row>
    <row r="32" spans="1:6" x14ac:dyDescent="0.25">
      <c r="A32" s="179" t="s">
        <v>129</v>
      </c>
      <c r="B32" s="179" t="str">
        <f t="shared" si="1"/>
        <v>n/a (Non-Final Demand Site)</v>
      </c>
      <c r="C32" s="177"/>
      <c r="D32" s="177"/>
      <c r="E32" s="177"/>
      <c r="F32" s="177"/>
    </row>
    <row r="33" spans="1:6" x14ac:dyDescent="0.25">
      <c r="A33" s="179" t="s">
        <v>131</v>
      </c>
      <c r="B33" s="179" t="str">
        <f t="shared" si="1"/>
        <v>n/a (Non-Final Demand Site)</v>
      </c>
      <c r="C33" s="177"/>
      <c r="D33" s="177"/>
      <c r="E33" s="177"/>
      <c r="F33" s="177"/>
    </row>
    <row r="34" spans="1:6" x14ac:dyDescent="0.25">
      <c r="A34" s="179" t="s">
        <v>133</v>
      </c>
      <c r="B34" s="179" t="str">
        <f t="shared" si="1"/>
        <v>n/a (Non-Final Demand Site)</v>
      </c>
      <c r="C34" s="177"/>
      <c r="D34" s="177"/>
      <c r="E34" s="177"/>
      <c r="F34" s="177"/>
    </row>
    <row r="35" spans="1:6" x14ac:dyDescent="0.25">
      <c r="A35" s="179" t="s">
        <v>135</v>
      </c>
      <c r="B35" s="179" t="str">
        <f t="shared" si="1"/>
        <v>n/a (Non-Final Demand Site)</v>
      </c>
      <c r="C35" s="177"/>
      <c r="D35" s="177"/>
      <c r="E35" s="177"/>
      <c r="F35" s="177"/>
    </row>
    <row r="36" spans="1:6" x14ac:dyDescent="0.25">
      <c r="A36" s="179" t="s">
        <v>8386</v>
      </c>
      <c r="B36" s="179" t="str">
        <f t="shared" si="1"/>
        <v>n/a (Non-Final Demand Site)</v>
      </c>
      <c r="C36" s="177"/>
      <c r="D36" s="177"/>
      <c r="E36" s="177"/>
      <c r="F36" s="177"/>
    </row>
    <row r="37" spans="1:6" x14ac:dyDescent="0.25">
      <c r="A37" s="178" t="s">
        <v>8387</v>
      </c>
      <c r="B37" s="178" t="s">
        <v>8388</v>
      </c>
      <c r="C37" s="177"/>
      <c r="D37" s="177"/>
      <c r="E37" s="177"/>
      <c r="F37" s="177"/>
    </row>
    <row r="38" spans="1:6" x14ac:dyDescent="0.25">
      <c r="A38" s="178" t="s">
        <v>8389</v>
      </c>
      <c r="B38" s="178" t="s">
        <v>8390</v>
      </c>
      <c r="C38" s="177"/>
      <c r="D38" s="177"/>
      <c r="E38" s="177"/>
      <c r="F38" s="177"/>
    </row>
    <row r="39" spans="1:6" x14ac:dyDescent="0.25">
      <c r="A39" s="178" t="s">
        <v>8391</v>
      </c>
      <c r="B39" s="178" t="s">
        <v>8392</v>
      </c>
      <c r="C39" s="177"/>
      <c r="D39" s="177"/>
      <c r="E39" s="177"/>
      <c r="F39" s="177"/>
    </row>
    <row r="40" spans="1:6" x14ac:dyDescent="0.25">
      <c r="A40" s="178" t="s">
        <v>8393</v>
      </c>
      <c r="B40" s="178" t="s">
        <v>8394</v>
      </c>
      <c r="C40" s="177"/>
      <c r="D40" s="177"/>
      <c r="E40" s="177"/>
      <c r="F40" s="177"/>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70" zoomScaleNormal="70" workbookViewId="0">
      <selection activeCell="X36" sqref="X36"/>
    </sheetView>
  </sheetViews>
  <sheetFormatPr defaultRowHeight="13.2" x14ac:dyDescent="0.25"/>
  <cols>
    <col min="1" max="1" width="2.44140625" customWidth="1"/>
    <col min="2" max="2" width="33.5546875" customWidth="1"/>
    <col min="3" max="4" width="14.109375" customWidth="1"/>
    <col min="5" max="9" width="12.109375" customWidth="1"/>
    <col min="10" max="10" width="5.5546875" customWidth="1"/>
    <col min="11" max="11" width="5.44140625" customWidth="1"/>
    <col min="12" max="12" width="35.44140625" customWidth="1"/>
    <col min="13" max="20" width="11.5546875" customWidth="1"/>
    <col min="28" max="28" width="25" bestFit="1" customWidth="1"/>
    <col min="29" max="29" width="14.5546875" bestFit="1" customWidth="1"/>
  </cols>
  <sheetData>
    <row r="1" spans="1:154" x14ac:dyDescent="0.25">
      <c r="B1" s="94" t="s">
        <v>40</v>
      </c>
    </row>
    <row r="2" spans="1:154" s="2" customFormat="1" ht="21.75" customHeight="1" x14ac:dyDescent="0.25">
      <c r="B2" s="438" t="str">
        <f>Overview!B4&amp; " - Effective from "&amp;Overview!D4&amp;" - "&amp;Overview!E4</f>
        <v>Southern Electric Power Distribution plc - Effective from 1 April 2027 - Final</v>
      </c>
      <c r="C2" s="439"/>
      <c r="D2" s="439"/>
      <c r="E2" s="439"/>
      <c r="F2" s="439"/>
      <c r="G2" s="439"/>
      <c r="H2" s="439"/>
      <c r="I2" s="439"/>
      <c r="J2" s="439"/>
      <c r="K2" s="439"/>
      <c r="L2" s="439"/>
      <c r="M2" s="439"/>
      <c r="N2" s="439"/>
      <c r="O2" s="439"/>
      <c r="P2" s="439"/>
      <c r="Q2" s="439"/>
      <c r="R2" s="439"/>
      <c r="S2" s="439"/>
      <c r="T2" s="440"/>
      <c r="U2"/>
      <c r="V2"/>
      <c r="W2"/>
      <c r="X2"/>
      <c r="Y2"/>
      <c r="Z2"/>
      <c r="AA2"/>
      <c r="AB2" s="29"/>
      <c r="AC2" s="57" t="s">
        <v>64</v>
      </c>
      <c r="AD2" s="57" t="s">
        <v>65</v>
      </c>
      <c r="AE2" s="57" t="s">
        <v>66</v>
      </c>
      <c r="AF2" s="15" t="s">
        <v>67</v>
      </c>
      <c r="AG2" s="15" t="s">
        <v>68</v>
      </c>
      <c r="AH2" s="29" t="s">
        <v>69</v>
      </c>
      <c r="AI2" s="15"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2" customFormat="1" ht="9" customHeight="1" x14ac:dyDescent="0.25">
      <c r="A3" s="101"/>
      <c r="B3" s="101"/>
      <c r="C3" s="101"/>
      <c r="D3" s="101"/>
      <c r="E3" s="101"/>
      <c r="F3" s="101"/>
      <c r="G3" s="101"/>
      <c r="H3" s="101"/>
      <c r="I3" s="101"/>
      <c r="J3" s="101"/>
      <c r="K3" s="101"/>
      <c r="L3"/>
      <c r="M3"/>
      <c r="N3"/>
      <c r="O3"/>
      <c r="P3"/>
      <c r="Q3"/>
      <c r="R3"/>
      <c r="S3"/>
      <c r="T3"/>
      <c r="U3"/>
      <c r="V3"/>
      <c r="W3"/>
      <c r="X3"/>
      <c r="Y3"/>
      <c r="Z3"/>
      <c r="AA3"/>
      <c r="AB3" s="17" t="s">
        <v>8329</v>
      </c>
      <c r="AC3" s="133" t="s">
        <v>8395</v>
      </c>
      <c r="AD3" s="134" t="s">
        <v>8396</v>
      </c>
      <c r="AE3" s="135" t="s">
        <v>66</v>
      </c>
      <c r="AF3" s="141" t="s">
        <v>8397</v>
      </c>
      <c r="AG3" s="136" t="s">
        <v>8398</v>
      </c>
      <c r="AH3" s="136" t="s">
        <v>8398</v>
      </c>
      <c r="AI3" s="137" t="s">
        <v>8398</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444" t="s">
        <v>8399</v>
      </c>
      <c r="C4" s="445"/>
      <c r="D4" s="445"/>
      <c r="E4" s="445"/>
      <c r="F4" s="445"/>
      <c r="G4" s="445"/>
      <c r="H4" s="445"/>
      <c r="I4" s="446"/>
      <c r="L4" s="444" t="s">
        <v>8400</v>
      </c>
      <c r="M4" s="445"/>
      <c r="N4" s="445"/>
      <c r="O4" s="445"/>
      <c r="P4" s="445"/>
      <c r="Q4" s="445"/>
      <c r="R4" s="445"/>
      <c r="S4" s="445"/>
      <c r="T4" s="446"/>
      <c r="AB4" s="17" t="s">
        <v>8401</v>
      </c>
      <c r="AC4" s="133" t="s">
        <v>8395</v>
      </c>
      <c r="AD4" s="134" t="s">
        <v>8396</v>
      </c>
      <c r="AE4" s="135" t="s">
        <v>66</v>
      </c>
      <c r="AF4" s="136" t="s">
        <v>8398</v>
      </c>
      <c r="AG4" s="136" t="s">
        <v>8398</v>
      </c>
      <c r="AH4" s="136" t="s">
        <v>8398</v>
      </c>
      <c r="AI4" s="137" t="s">
        <v>8398</v>
      </c>
    </row>
    <row r="5" spans="1:154" ht="18" customHeight="1" x14ac:dyDescent="0.25">
      <c r="B5" s="448" t="s">
        <v>8402</v>
      </c>
      <c r="C5" s="448"/>
      <c r="D5" s="448"/>
      <c r="E5" s="448"/>
      <c r="F5" s="448"/>
      <c r="G5" s="448"/>
      <c r="H5" s="448"/>
      <c r="I5" s="448"/>
      <c r="L5" s="448" t="s">
        <v>8403</v>
      </c>
      <c r="M5" s="448"/>
      <c r="N5" s="448"/>
      <c r="O5" s="448"/>
      <c r="P5" s="448"/>
      <c r="Q5" s="448"/>
      <c r="R5" s="448"/>
      <c r="S5" s="448"/>
      <c r="T5" s="448"/>
      <c r="AB5" s="17" t="s">
        <v>8404</v>
      </c>
      <c r="AC5" s="133" t="s">
        <v>8395</v>
      </c>
      <c r="AD5" s="134" t="s">
        <v>8396</v>
      </c>
      <c r="AE5" s="135" t="s">
        <v>66</v>
      </c>
      <c r="AF5" s="141" t="s">
        <v>8397</v>
      </c>
      <c r="AG5" s="136" t="s">
        <v>8398</v>
      </c>
      <c r="AH5" s="136" t="s">
        <v>8398</v>
      </c>
      <c r="AI5" s="137" t="s">
        <v>8398</v>
      </c>
    </row>
    <row r="6" spans="1:154" s="103" customFormat="1" ht="27.75" customHeight="1" x14ac:dyDescent="0.25">
      <c r="B6" s="447" t="s">
        <v>8405</v>
      </c>
      <c r="C6" s="447"/>
      <c r="D6" s="447"/>
      <c r="E6" s="447"/>
      <c r="F6" s="447"/>
      <c r="G6" s="447"/>
      <c r="H6" s="447"/>
      <c r="I6" s="447"/>
      <c r="L6" s="447" t="s">
        <v>8406</v>
      </c>
      <c r="M6" s="447"/>
      <c r="N6" s="447"/>
      <c r="O6" s="447"/>
      <c r="P6" s="447"/>
      <c r="Q6" s="447"/>
      <c r="R6" s="447"/>
      <c r="S6" s="447"/>
      <c r="T6" s="447"/>
      <c r="AB6" s="17" t="s">
        <v>87</v>
      </c>
      <c r="AC6" s="133" t="s">
        <v>8395</v>
      </c>
      <c r="AD6" s="134" t="s">
        <v>8396</v>
      </c>
      <c r="AE6" s="135" t="s">
        <v>66</v>
      </c>
      <c r="AF6" s="136" t="s">
        <v>8398</v>
      </c>
      <c r="AG6" s="136" t="s">
        <v>8398</v>
      </c>
      <c r="AH6" s="136" t="s">
        <v>8398</v>
      </c>
      <c r="AI6" s="137" t="s">
        <v>8398</v>
      </c>
    </row>
    <row r="7" spans="1:154" ht="18" customHeight="1" x14ac:dyDescent="0.25">
      <c r="B7" s="448" t="s">
        <v>8407</v>
      </c>
      <c r="C7" s="448"/>
      <c r="D7" s="448"/>
      <c r="E7" s="448"/>
      <c r="F7" s="448"/>
      <c r="G7" s="448"/>
      <c r="H7" s="448"/>
      <c r="I7" s="448"/>
      <c r="L7" s="448" t="s">
        <v>8408</v>
      </c>
      <c r="M7" s="448"/>
      <c r="N7" s="448"/>
      <c r="O7" s="448"/>
      <c r="P7" s="448"/>
      <c r="Q7" s="448"/>
      <c r="R7" s="448"/>
      <c r="S7" s="448"/>
      <c r="T7" s="448"/>
      <c r="AB7" s="17" t="s">
        <v>8409</v>
      </c>
      <c r="AC7" s="133" t="s">
        <v>8395</v>
      </c>
      <c r="AD7" s="134" t="s">
        <v>8396</v>
      </c>
      <c r="AE7" s="135" t="s">
        <v>66</v>
      </c>
      <c r="AF7" s="141" t="s">
        <v>8397</v>
      </c>
      <c r="AG7" s="141" t="s">
        <v>8410</v>
      </c>
      <c r="AH7" s="142" t="s">
        <v>8411</v>
      </c>
      <c r="AI7" s="143" t="s">
        <v>70</v>
      </c>
    </row>
    <row r="8" spans="1:154" ht="8.25" customHeight="1" x14ac:dyDescent="0.25">
      <c r="AB8" s="17" t="s">
        <v>8412</v>
      </c>
      <c r="AC8" s="133" t="s">
        <v>8395</v>
      </c>
      <c r="AD8" s="134" t="s">
        <v>8396</v>
      </c>
      <c r="AE8" s="135" t="s">
        <v>66</v>
      </c>
      <c r="AF8" s="141" t="s">
        <v>8397</v>
      </c>
      <c r="AG8" s="141" t="s">
        <v>8410</v>
      </c>
      <c r="AH8" s="142" t="s">
        <v>8411</v>
      </c>
      <c r="AI8" s="138" t="s">
        <v>70</v>
      </c>
    </row>
    <row r="9" spans="1:154" ht="72" customHeight="1" x14ac:dyDescent="0.25">
      <c r="B9" s="104" t="s">
        <v>8413</v>
      </c>
      <c r="C9" s="105" t="str">
        <f>IFERROR(VLOOKUP($B$10,$AB$2:$AI$18,2,FALSE),AC2)</f>
        <v>Red unit charge
p/kWh</v>
      </c>
      <c r="D9" s="105" t="str">
        <f>IFERROR(VLOOKUP($B$10,$AB$2:$AI$18,3,FALSE),AD2)</f>
        <v>Amber unit charge
p/kWh</v>
      </c>
      <c r="E9" s="105" t="str">
        <f>IFERROR(VLOOKUP($B$10,$AB$2:$AI$18,4,FALSE),AE2)</f>
        <v>Green unit charge
p/kWh</v>
      </c>
      <c r="F9" s="105" t="str">
        <f>IFERROR(VLOOKUP($B$10,$AB$2:$AI$18,5,FALSE),AF2)</f>
        <v>Fixed charge 
p/MPAN/day</v>
      </c>
      <c r="G9" s="105" t="str">
        <f>IFERROR(VLOOKUP($B$10,$AB$2:$AI$18,6,FALSE),AG2)</f>
        <v>Capacity charge 
p/kVA/day</v>
      </c>
      <c r="H9" s="105" t="str">
        <f>IFERROR(VLOOKUP($B$10,$AB$2:$AI$18,7,FALSE),AH2)</f>
        <v>Exceeded Capacity charge 
p/kVA/day</v>
      </c>
      <c r="I9" s="105" t="str">
        <f>IFERROR(VLOOKUP($B$10,$AB$2:$AI$18,8,FALSE),AI2)</f>
        <v>Reactive power charge
p/kVArh</v>
      </c>
      <c r="L9" s="104" t="s">
        <v>8414</v>
      </c>
      <c r="M9" s="301" t="str">
        <f>'Annex 2 EHV charges'!G10</f>
        <v>Import
Super Red
unit charge
(p/kWh)</v>
      </c>
      <c r="N9" s="301" t="str">
        <f>'Annex 2 EHV charges'!H10</f>
        <v>Import
fixed charge
(p/day)</v>
      </c>
      <c r="O9" s="301" t="str">
        <f>'Annex 2 EHV charges'!I10</f>
        <v>Import
capacity charge
(p/kVA/day)</v>
      </c>
      <c r="P9" s="301" t="str">
        <f>'Annex 2 EHV charges'!J10</f>
        <v>Import
exceeded capacity charge
(p/kVA/day)</v>
      </c>
      <c r="Q9" s="121" t="str">
        <f>'Annex 2 EHV charges'!K10</f>
        <v>Export
Super Red
unit charge
(p/kWh)</v>
      </c>
      <c r="R9" s="121" t="str">
        <f>'Annex 2 EHV charges'!L10</f>
        <v>Export
fixed charge
(p/day)</v>
      </c>
      <c r="S9" s="121" t="str">
        <f>'Annex 2 EHV charges'!M10</f>
        <v>Export
capacity charge
(p/kVA/day)</v>
      </c>
      <c r="T9" s="121" t="str">
        <f>'Annex 2 EHV charges'!N10</f>
        <v>Export
exceeded capacity charge
(p/kVA/day)</v>
      </c>
      <c r="AB9" s="17" t="s">
        <v>8415</v>
      </c>
      <c r="AC9" s="133" t="s">
        <v>8395</v>
      </c>
      <c r="AD9" s="134" t="s">
        <v>8396</v>
      </c>
      <c r="AE9" s="135" t="s">
        <v>66</v>
      </c>
      <c r="AF9" s="141" t="s">
        <v>8397</v>
      </c>
      <c r="AG9" s="141" t="s">
        <v>8410</v>
      </c>
      <c r="AH9" s="142" t="s">
        <v>8411</v>
      </c>
      <c r="AI9" s="138" t="s">
        <v>70</v>
      </c>
    </row>
    <row r="10" spans="1:154" ht="30" customHeight="1" x14ac:dyDescent="0.25">
      <c r="B10" s="97" t="s">
        <v>8409</v>
      </c>
      <c r="C10" s="119" t="str">
        <f>IFERROR(VLOOKUP($B$10,'Annex 1 LV, HV &amp; UMS charges_A'!$A:$K,4,FALSE),"")</f>
        <v/>
      </c>
      <c r="D10" s="120" t="str">
        <f>IFERROR(VLOOKUP($B$10,'Annex 1 LV, HV &amp; UMS charges_A'!$A:$K,5,FALSE),"")</f>
        <v/>
      </c>
      <c r="E10" s="120" t="str">
        <f>IFERROR(VLOOKUP($B$10,'Annex 1 LV, HV &amp; UMS charges_A'!$A:$K,6,FALSE),"")</f>
        <v/>
      </c>
      <c r="F10" s="99" t="str">
        <f>IFERROR(VLOOKUP($B$10,'Annex 1 LV, HV &amp; UMS charges_A'!$A:$K,7,FALSE),"")</f>
        <v/>
      </c>
      <c r="G10" s="99" t="str">
        <f>IFERROR(VLOOKUP($B$10,'Annex 1 LV, HV &amp; UMS charges_A'!$A:$K,8,FALSE),"")</f>
        <v/>
      </c>
      <c r="H10" s="99" t="str">
        <f>IFERROR(VLOOKUP($B$10,'Annex 1 LV, HV &amp; UMS charges_A'!$A:$K,9,FALSE),"")</f>
        <v/>
      </c>
      <c r="I10" s="99" t="str">
        <f>IFERROR(VLOOKUP($B$10,'Annex 1 LV, HV &amp; UMS charges_A'!$A:$K,10,FALSE),"")</f>
        <v/>
      </c>
      <c r="L10" s="97"/>
      <c r="M10" s="99">
        <f>IFERROR(VLOOKUP($L$10,'Annex 2 EHV charges'!$G:$O,2,FALSE),"")</f>
        <v>95940.29</v>
      </c>
      <c r="N10" s="99">
        <f>IFERROR(VLOOKUP($L$10,'Annex 2 EHV charges'!$G:$O,3,FALSE),"")</f>
        <v>0.97</v>
      </c>
      <c r="O10" s="99">
        <f>IFERROR(VLOOKUP($L$10,'Annex 2 EHV charges'!$G:$O,4,FALSE),"")</f>
        <v>0.97</v>
      </c>
      <c r="P10" s="99">
        <f>IFERROR(VLOOKUP($L$10,'Annex 2 EHV charges'!$G:$O,5,FALSE),"")</f>
        <v>0</v>
      </c>
      <c r="Q10" s="107">
        <f>IFERROR(VLOOKUP($L$10,'Annex 2 EHV charges'!$G:$O,6,FALSE),"")</f>
        <v>0</v>
      </c>
      <c r="R10" s="107">
        <f>IFERROR(VLOOKUP($L$10,'Annex 2 EHV charges'!$G:$O,7,FALSE),"")</f>
        <v>0</v>
      </c>
      <c r="S10" s="107">
        <f>IFERROR(VLOOKUP($L$10,'Annex 2 EHV charges'!$G:$O,8,FALSE),"")</f>
        <v>0</v>
      </c>
      <c r="T10" s="107">
        <f>IFERROR(VLOOKUP($L$10,'Annex 2 EHV charges'!$G:$O,9,FALSE),"")</f>
        <v>0</v>
      </c>
      <c r="AB10" s="17" t="s">
        <v>118</v>
      </c>
      <c r="AC10" s="139" t="s">
        <v>8416</v>
      </c>
      <c r="AD10" s="140" t="s">
        <v>8417</v>
      </c>
      <c r="AE10" s="135" t="s">
        <v>66</v>
      </c>
      <c r="AF10" s="136" t="s">
        <v>8398</v>
      </c>
      <c r="AG10" s="136" t="s">
        <v>8398</v>
      </c>
      <c r="AH10" s="136" t="s">
        <v>8398</v>
      </c>
      <c r="AI10" s="136" t="s">
        <v>8398</v>
      </c>
    </row>
    <row r="11" spans="1:154" ht="7.5" customHeight="1" x14ac:dyDescent="0.25">
      <c r="AB11" s="17" t="s">
        <v>121</v>
      </c>
      <c r="AC11" s="133" t="s">
        <v>8395</v>
      </c>
      <c r="AD11" s="134" t="s">
        <v>8396</v>
      </c>
      <c r="AE11" s="135" t="s">
        <v>66</v>
      </c>
      <c r="AF11" s="141" t="s">
        <v>8397</v>
      </c>
      <c r="AG11" s="136" t="s">
        <v>8398</v>
      </c>
      <c r="AH11" s="136" t="s">
        <v>8398</v>
      </c>
      <c r="AI11" s="136" t="s">
        <v>8398</v>
      </c>
    </row>
    <row r="12" spans="1:154" ht="88.5" customHeight="1" x14ac:dyDescent="0.25">
      <c r="B12" s="108" t="s">
        <v>8418</v>
      </c>
      <c r="C12" s="105" t="str">
        <f>C9</f>
        <v>Red unit charge
p/kWh</v>
      </c>
      <c r="D12" s="105" t="str">
        <f>D9</f>
        <v>Amber unit charge
p/kWh</v>
      </c>
      <c r="E12" s="105" t="str">
        <f>E9</f>
        <v>Green unit charge
p/kWh</v>
      </c>
      <c r="F12" s="105" t="s">
        <v>8419</v>
      </c>
      <c r="G12" s="105" t="s">
        <v>8420</v>
      </c>
      <c r="H12" s="105" t="s">
        <v>8421</v>
      </c>
      <c r="I12" s="105" t="s">
        <v>8422</v>
      </c>
      <c r="L12" s="108" t="s">
        <v>8418</v>
      </c>
      <c r="M12" s="105" t="s">
        <v>8423</v>
      </c>
      <c r="N12" s="105" t="s">
        <v>8419</v>
      </c>
      <c r="O12" s="105" t="s">
        <v>8424</v>
      </c>
      <c r="P12" s="105" t="s">
        <v>8421</v>
      </c>
      <c r="Q12" s="105" t="s">
        <v>8425</v>
      </c>
      <c r="R12" s="106" t="s">
        <v>8419</v>
      </c>
      <c r="S12" s="106" t="s">
        <v>8426</v>
      </c>
      <c r="T12" s="106" t="s">
        <v>8421</v>
      </c>
      <c r="AB12" s="17" t="s">
        <v>124</v>
      </c>
      <c r="AC12" s="133" t="s">
        <v>8395</v>
      </c>
      <c r="AD12" s="134" t="s">
        <v>8396</v>
      </c>
      <c r="AE12" s="135" t="s">
        <v>66</v>
      </c>
      <c r="AF12" s="141" t="s">
        <v>8397</v>
      </c>
      <c r="AG12" s="136" t="s">
        <v>8398</v>
      </c>
      <c r="AH12" s="136" t="s">
        <v>8398</v>
      </c>
      <c r="AI12" s="136" t="s">
        <v>8398</v>
      </c>
    </row>
    <row r="13" spans="1:154" ht="30" customHeight="1" x14ac:dyDescent="0.25">
      <c r="B13" s="109" t="s">
        <v>8427</v>
      </c>
      <c r="C13" s="114"/>
      <c r="D13" s="114"/>
      <c r="E13" s="114"/>
      <c r="F13" s="114"/>
      <c r="G13" s="114"/>
      <c r="H13" s="114"/>
      <c r="I13" s="114"/>
      <c r="L13" s="109" t="s">
        <v>8427</v>
      </c>
      <c r="M13" s="299"/>
      <c r="N13" s="299"/>
      <c r="O13" s="299"/>
      <c r="P13" s="299"/>
      <c r="Q13" s="300"/>
      <c r="R13" s="300">
        <f>N13</f>
        <v>0</v>
      </c>
      <c r="S13" s="300"/>
      <c r="T13" s="300"/>
      <c r="AB13" s="17" t="s">
        <v>125</v>
      </c>
      <c r="AC13" s="133" t="s">
        <v>8395</v>
      </c>
      <c r="AD13" s="134" t="s">
        <v>8396</v>
      </c>
      <c r="AE13" s="135" t="s">
        <v>66</v>
      </c>
      <c r="AF13" s="141" t="s">
        <v>8397</v>
      </c>
      <c r="AG13" s="136" t="s">
        <v>8398</v>
      </c>
      <c r="AH13" s="136" t="s">
        <v>8398</v>
      </c>
      <c r="AI13" s="138" t="s">
        <v>70</v>
      </c>
    </row>
    <row r="14" spans="1:154" ht="30" customHeight="1" x14ac:dyDescent="0.25">
      <c r="B14" s="110" t="s">
        <v>8428</v>
      </c>
      <c r="C14" s="98">
        <f t="shared" ref="C14:I14" si="0">C13</f>
        <v>0</v>
      </c>
      <c r="D14" s="98">
        <f t="shared" si="0"/>
        <v>0</v>
      </c>
      <c r="E14" s="98">
        <f t="shared" si="0"/>
        <v>0</v>
      </c>
      <c r="F14" s="98">
        <f t="shared" si="0"/>
        <v>0</v>
      </c>
      <c r="G14" s="98">
        <f t="shared" si="0"/>
        <v>0</v>
      </c>
      <c r="H14" s="98">
        <f t="shared" si="0"/>
        <v>0</v>
      </c>
      <c r="I14" s="98">
        <f t="shared" si="0"/>
        <v>0</v>
      </c>
      <c r="L14" s="110" t="s">
        <v>8428</v>
      </c>
      <c r="M14" s="98">
        <f>M13</f>
        <v>0</v>
      </c>
      <c r="N14" s="98">
        <f t="shared" ref="N14:T14" si="1">N13</f>
        <v>0</v>
      </c>
      <c r="O14" s="98">
        <f t="shared" si="1"/>
        <v>0</v>
      </c>
      <c r="P14" s="98">
        <f t="shared" si="1"/>
        <v>0</v>
      </c>
      <c r="Q14" s="100">
        <f t="shared" si="1"/>
        <v>0</v>
      </c>
      <c r="R14" s="100">
        <f t="shared" si="1"/>
        <v>0</v>
      </c>
      <c r="S14" s="100">
        <f t="shared" si="1"/>
        <v>0</v>
      </c>
      <c r="T14" s="100">
        <f t="shared" si="1"/>
        <v>0</v>
      </c>
      <c r="AB14" s="17" t="s">
        <v>127</v>
      </c>
      <c r="AC14" s="133" t="s">
        <v>8395</v>
      </c>
      <c r="AD14" s="134" t="s">
        <v>8396</v>
      </c>
      <c r="AE14" s="135" t="s">
        <v>66</v>
      </c>
      <c r="AF14" s="141" t="s">
        <v>8397</v>
      </c>
      <c r="AG14" s="136" t="s">
        <v>8398</v>
      </c>
      <c r="AH14" s="136" t="s">
        <v>8398</v>
      </c>
      <c r="AI14" s="136" t="s">
        <v>8398</v>
      </c>
    </row>
    <row r="15" spans="1:154" ht="7.5" customHeight="1" x14ac:dyDescent="0.25">
      <c r="AB15" s="17" t="s">
        <v>129</v>
      </c>
      <c r="AC15" s="133" t="s">
        <v>8395</v>
      </c>
      <c r="AD15" s="134" t="s">
        <v>8396</v>
      </c>
      <c r="AE15" s="135" t="s">
        <v>66</v>
      </c>
      <c r="AF15" s="141" t="s">
        <v>8397</v>
      </c>
      <c r="AG15" s="136" t="s">
        <v>8398</v>
      </c>
      <c r="AH15" s="136" t="s">
        <v>8398</v>
      </c>
      <c r="AI15" s="138" t="s">
        <v>70</v>
      </c>
    </row>
    <row r="16" spans="1:154" ht="63.75" customHeight="1" x14ac:dyDescent="0.25">
      <c r="B16" s="108" t="s">
        <v>8429</v>
      </c>
      <c r="C16" s="105" t="s">
        <v>8430</v>
      </c>
      <c r="D16" s="105" t="s">
        <v>8431</v>
      </c>
      <c r="E16" s="105" t="s">
        <v>8432</v>
      </c>
      <c r="F16" s="105" t="s">
        <v>8433</v>
      </c>
      <c r="G16" s="105" t="s">
        <v>8434</v>
      </c>
      <c r="H16" s="105" t="s">
        <v>8435</v>
      </c>
      <c r="I16" s="105" t="s">
        <v>8436</v>
      </c>
      <c r="L16" s="108" t="s">
        <v>8429</v>
      </c>
      <c r="M16" s="105" t="s">
        <v>8437</v>
      </c>
      <c r="N16" s="105" t="s">
        <v>8438</v>
      </c>
      <c r="O16" s="105" t="s">
        <v>8439</v>
      </c>
      <c r="P16" s="105" t="s">
        <v>8440</v>
      </c>
      <c r="Q16" s="106" t="s">
        <v>8441</v>
      </c>
      <c r="R16" s="106" t="s">
        <v>8442</v>
      </c>
      <c r="S16" s="106" t="s">
        <v>8443</v>
      </c>
      <c r="T16" s="106" t="s">
        <v>8444</v>
      </c>
      <c r="AB16" s="17" t="s">
        <v>131</v>
      </c>
      <c r="AC16" s="133" t="s">
        <v>8395</v>
      </c>
      <c r="AD16" s="134" t="s">
        <v>8396</v>
      </c>
      <c r="AE16" s="135" t="s">
        <v>66</v>
      </c>
      <c r="AF16" s="141" t="s">
        <v>8397</v>
      </c>
      <c r="AG16" s="136" t="s">
        <v>8398</v>
      </c>
      <c r="AH16" s="136" t="s">
        <v>8398</v>
      </c>
      <c r="AI16" s="136" t="s">
        <v>8398</v>
      </c>
    </row>
    <row r="17" spans="2:35" ht="30" customHeight="1" x14ac:dyDescent="0.25">
      <c r="B17" s="109" t="s">
        <v>8445</v>
      </c>
      <c r="C17" s="115" t="str">
        <f>IFERROR(C10*C13/100,"")</f>
        <v/>
      </c>
      <c r="D17" s="115" t="str">
        <f t="shared" ref="D17:I17" si="2">IFERROR(D10*D13/100,"")</f>
        <v/>
      </c>
      <c r="E17" s="115" t="str">
        <f t="shared" si="2"/>
        <v/>
      </c>
      <c r="F17" s="115" t="str">
        <f t="shared" si="2"/>
        <v/>
      </c>
      <c r="G17" s="115" t="str">
        <f>IFERROR(G10*G13*F13/100,"")</f>
        <v/>
      </c>
      <c r="H17" s="115" t="str">
        <f>IFERROR(H10*H13*F13/100,"")</f>
        <v/>
      </c>
      <c r="I17" s="115" t="str">
        <f t="shared" si="2"/>
        <v/>
      </c>
      <c r="L17" s="111" t="s">
        <v>8445</v>
      </c>
      <c r="M17" s="115">
        <f>IFERROR(M10*M13/100,"")</f>
        <v>0</v>
      </c>
      <c r="N17" s="115">
        <f>IFERROR(N10*N13/100,"")</f>
        <v>0</v>
      </c>
      <c r="O17" s="115">
        <f>IFERROR(O10*O13*N13/100,"")</f>
        <v>0</v>
      </c>
      <c r="P17" s="115">
        <f>IFERROR(P10*P13*N13/100,"")</f>
        <v>0</v>
      </c>
      <c r="Q17" s="116">
        <f>IFERROR(Q10*Q13/100,"")</f>
        <v>0</v>
      </c>
      <c r="R17" s="116">
        <f>IFERROR(R10*R13/100,"")</f>
        <v>0</v>
      </c>
      <c r="S17" s="116">
        <f>IFERROR(S10*S13*R13/100,"")</f>
        <v>0</v>
      </c>
      <c r="T17" s="116">
        <f>IFERROR(T10*T13*R13/100,"")</f>
        <v>0</v>
      </c>
      <c r="AB17" s="17" t="s">
        <v>133</v>
      </c>
      <c r="AC17" s="133" t="s">
        <v>8395</v>
      </c>
      <c r="AD17" s="134" t="s">
        <v>8396</v>
      </c>
      <c r="AE17" s="135" t="s">
        <v>66</v>
      </c>
      <c r="AF17" s="141" t="s">
        <v>8397</v>
      </c>
      <c r="AG17" s="136" t="s">
        <v>8398</v>
      </c>
      <c r="AH17" s="136" t="s">
        <v>8398</v>
      </c>
      <c r="AI17" s="138" t="s">
        <v>70</v>
      </c>
    </row>
    <row r="18" spans="2:35" ht="30" customHeight="1" x14ac:dyDescent="0.25">
      <c r="B18" s="110" t="s">
        <v>8446</v>
      </c>
      <c r="C18" s="117" t="str">
        <f>IFERROR(C10*C14/100,"")</f>
        <v/>
      </c>
      <c r="D18" s="117" t="str">
        <f t="shared" ref="D18:I18" si="3">IFERROR(D10*D14/100,"")</f>
        <v/>
      </c>
      <c r="E18" s="117" t="str">
        <f t="shared" si="3"/>
        <v/>
      </c>
      <c r="F18" s="117" t="str">
        <f t="shared" si="3"/>
        <v/>
      </c>
      <c r="G18" s="117" t="str">
        <f>IFERROR(G10*G14*F14/100,"")</f>
        <v/>
      </c>
      <c r="H18" s="117" t="str">
        <f>IFERROR(H10*H14*F14/100,"")</f>
        <v/>
      </c>
      <c r="I18" s="117" t="str">
        <f t="shared" si="3"/>
        <v/>
      </c>
      <c r="L18" s="112" t="s">
        <v>8446</v>
      </c>
      <c r="M18" s="117">
        <f>IFERROR(M10*M14/100,"")</f>
        <v>0</v>
      </c>
      <c r="N18" s="117">
        <f>IFERROR(N10*N14/100,"")</f>
        <v>0</v>
      </c>
      <c r="O18" s="117">
        <f>IFERROR(O10*O14*N14/100,"")</f>
        <v>0</v>
      </c>
      <c r="P18" s="117">
        <f>IFERROR(P10*P14*N14/100,"")</f>
        <v>0</v>
      </c>
      <c r="Q18" s="118">
        <f>IFERROR(Q10*Q14/100,"")</f>
        <v>0</v>
      </c>
      <c r="R18" s="118">
        <f>IFERROR(R10*R14/100,"")</f>
        <v>0</v>
      </c>
      <c r="S18" s="118">
        <f>IFERROR(S10*S14*R14/100,"")</f>
        <v>0</v>
      </c>
      <c r="T18" s="118">
        <f>IFERROR(T10*T14*R14/100,"")</f>
        <v>0</v>
      </c>
      <c r="AB18" s="17" t="s">
        <v>135</v>
      </c>
      <c r="AC18" s="133" t="s">
        <v>8395</v>
      </c>
      <c r="AD18" s="134" t="s">
        <v>8396</v>
      </c>
      <c r="AE18" s="135" t="s">
        <v>66</v>
      </c>
      <c r="AF18" s="141" t="s">
        <v>8397</v>
      </c>
      <c r="AG18" s="136" t="s">
        <v>8398</v>
      </c>
      <c r="AH18" s="136" t="s">
        <v>8398</v>
      </c>
      <c r="AI18" s="136" t="s">
        <v>8398</v>
      </c>
    </row>
    <row r="19" spans="2:35" ht="7.5" customHeight="1" x14ac:dyDescent="0.25"/>
    <row r="20" spans="2:35" ht="39.75" customHeight="1" x14ac:dyDescent="0.25">
      <c r="C20" s="113" t="s">
        <v>8447</v>
      </c>
      <c r="M20" s="105" t="s">
        <v>8448</v>
      </c>
      <c r="N20" s="106" t="s">
        <v>8449</v>
      </c>
    </row>
    <row r="21" spans="2:35" ht="30" customHeight="1" x14ac:dyDescent="0.25">
      <c r="B21" s="109" t="s">
        <v>8445</v>
      </c>
      <c r="C21" s="115">
        <f>SUM(C17:I17)</f>
        <v>0</v>
      </c>
      <c r="L21" s="109" t="s">
        <v>8445</v>
      </c>
      <c r="M21" s="115">
        <f>SUM(M17:P17)</f>
        <v>0</v>
      </c>
      <c r="N21" s="116">
        <f>SUM(Q17:T17)</f>
        <v>0</v>
      </c>
    </row>
    <row r="22" spans="2:35" ht="30" customHeight="1" x14ac:dyDescent="0.25">
      <c r="B22" s="110" t="s">
        <v>8446</v>
      </c>
      <c r="C22" s="117">
        <f>SUM(C18:I18)</f>
        <v>0</v>
      </c>
      <c r="L22" s="110" t="s">
        <v>8446</v>
      </c>
      <c r="M22" s="117">
        <f>SUM(M18:P18)</f>
        <v>0</v>
      </c>
      <c r="N22" s="118">
        <f>SUM(Q18:T18)</f>
        <v>0</v>
      </c>
    </row>
    <row r="24" spans="2:35" ht="30.75" customHeight="1" x14ac:dyDescent="0.25">
      <c r="B24" s="441" t="s">
        <v>8450</v>
      </c>
      <c r="C24" s="442"/>
      <c r="D24" s="443"/>
      <c r="L24" s="441" t="s">
        <v>8451</v>
      </c>
      <c r="M24" s="442"/>
      <c r="N24" s="443"/>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1" priority="4" operator="containsText" text="n/a">
      <formula>NOT(ISERROR(SEARCH("n/a",C9)))</formula>
    </cfRule>
  </conditionalFormatting>
  <conditionalFormatting sqref="C10:I10 C12:I14 C16:I18">
    <cfRule type="expression" dxfId="0" priority="3">
      <formula>C$9="n/a"</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&amp; UMS charges_A'!$A$14:$A$45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EHV charges'!#REF!</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E357-D0BA-44EB-BDCA-782AEC7C2621}">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NPG Northeast Area (GSP Group _F)"</f>
        <v>Southern Electric Power Distribution plc - Effective from 1 April 2027 - Final LV and HV charges in NPG Northeast Area (GSP Group _F)</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215" t="s">
        <v>44</v>
      </c>
      <c r="B5" s="216" t="s">
        <v>45</v>
      </c>
      <c r="C5" s="344" t="s">
        <v>46</v>
      </c>
      <c r="D5" s="345"/>
      <c r="E5" s="217" t="s">
        <v>47</v>
      </c>
      <c r="F5" s="218"/>
      <c r="G5" s="346"/>
      <c r="H5" s="347"/>
      <c r="I5" s="219" t="s">
        <v>48</v>
      </c>
      <c r="J5" s="220" t="s">
        <v>49</v>
      </c>
      <c r="K5" s="217" t="s">
        <v>47</v>
      </c>
    </row>
    <row r="6" spans="1:13" ht="65.25" customHeight="1" x14ac:dyDescent="0.25">
      <c r="A6" s="221" t="s">
        <v>50</v>
      </c>
      <c r="B6" s="222" t="s">
        <v>275</v>
      </c>
      <c r="C6" s="352" t="s">
        <v>276</v>
      </c>
      <c r="D6" s="352"/>
      <c r="E6" s="222" t="s">
        <v>277</v>
      </c>
      <c r="F6" s="218"/>
      <c r="G6" s="353" t="s">
        <v>54</v>
      </c>
      <c r="H6" s="353"/>
      <c r="I6" s="222" t="s">
        <v>275</v>
      </c>
      <c r="J6" s="223" t="s">
        <v>276</v>
      </c>
      <c r="K6" s="223" t="s">
        <v>277</v>
      </c>
    </row>
    <row r="7" spans="1:13" ht="65.25" customHeight="1" x14ac:dyDescent="0.25">
      <c r="A7" s="221" t="s">
        <v>55</v>
      </c>
      <c r="B7" s="225">
        <v>0</v>
      </c>
      <c r="C7" s="354">
        <v>0</v>
      </c>
      <c r="D7" s="355"/>
      <c r="E7" s="222" t="s">
        <v>141</v>
      </c>
      <c r="F7" s="218"/>
      <c r="G7" s="353" t="s">
        <v>278</v>
      </c>
      <c r="H7" s="353"/>
      <c r="I7" s="225">
        <v>0</v>
      </c>
      <c r="J7" s="223" t="s">
        <v>279</v>
      </c>
      <c r="K7" s="223" t="s">
        <v>277</v>
      </c>
    </row>
    <row r="8" spans="1:13" ht="65.25" customHeight="1" x14ac:dyDescent="0.25">
      <c r="A8" s="224" t="s">
        <v>59</v>
      </c>
      <c r="B8" s="348" t="s">
        <v>60</v>
      </c>
      <c r="C8" s="349"/>
      <c r="D8" s="349"/>
      <c r="E8" s="350"/>
      <c r="F8" s="218"/>
      <c r="G8" s="353" t="s">
        <v>144</v>
      </c>
      <c r="H8" s="353"/>
      <c r="I8" s="225">
        <v>0</v>
      </c>
      <c r="J8" s="225">
        <v>0</v>
      </c>
      <c r="K8" s="223" t="s">
        <v>141</v>
      </c>
    </row>
    <row r="9" spans="1:13" s="79" customFormat="1" ht="65.25" customHeight="1" x14ac:dyDescent="0.25">
      <c r="A9" s="218"/>
      <c r="B9" s="218"/>
      <c r="C9" s="218"/>
      <c r="D9" s="218"/>
      <c r="E9" s="218"/>
      <c r="F9" s="218"/>
      <c r="G9" s="351" t="s">
        <v>59</v>
      </c>
      <c r="H9" s="351"/>
      <c r="I9" s="348" t="s">
        <v>60</v>
      </c>
      <c r="J9" s="349"/>
      <c r="K9" s="350"/>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55.2" x14ac:dyDescent="0.25">
      <c r="A14" s="17" t="s">
        <v>72</v>
      </c>
      <c r="B14" s="43" t="s">
        <v>280</v>
      </c>
      <c r="C14" s="171" t="s">
        <v>74</v>
      </c>
      <c r="D14" s="226">
        <v>11.471</v>
      </c>
      <c r="E14" s="227">
        <v>1.853</v>
      </c>
      <c r="F14" s="228">
        <v>0.314</v>
      </c>
      <c r="G14" s="229">
        <v>22.05</v>
      </c>
      <c r="H14" s="230">
        <v>0</v>
      </c>
      <c r="I14" s="230">
        <v>0</v>
      </c>
      <c r="J14" s="231">
        <v>0</v>
      </c>
      <c r="K14" s="46"/>
    </row>
    <row r="15" spans="1:13" ht="32.25" customHeight="1" x14ac:dyDescent="0.25">
      <c r="A15" s="17" t="s">
        <v>75</v>
      </c>
      <c r="B15" s="43"/>
      <c r="C15" s="167">
        <v>2</v>
      </c>
      <c r="D15" s="226">
        <v>11.471</v>
      </c>
      <c r="E15" s="227">
        <v>1.853</v>
      </c>
      <c r="F15" s="228">
        <v>0.314</v>
      </c>
      <c r="G15" s="230">
        <v>0</v>
      </c>
      <c r="H15" s="230">
        <v>0</v>
      </c>
      <c r="I15" s="230">
        <v>0</v>
      </c>
      <c r="J15" s="231">
        <v>0</v>
      </c>
      <c r="K15" s="46"/>
    </row>
    <row r="16" spans="1:13" ht="96.6" x14ac:dyDescent="0.25">
      <c r="A16" s="17" t="s">
        <v>76</v>
      </c>
      <c r="B16" s="43" t="s">
        <v>281</v>
      </c>
      <c r="C16" s="155" t="s">
        <v>78</v>
      </c>
      <c r="D16" s="226">
        <v>12.211</v>
      </c>
      <c r="E16" s="227">
        <v>1.9730000000000001</v>
      </c>
      <c r="F16" s="228">
        <v>0.33400000000000002</v>
      </c>
      <c r="G16" s="229">
        <v>14.72</v>
      </c>
      <c r="H16" s="230">
        <v>0</v>
      </c>
      <c r="I16" s="230">
        <v>0</v>
      </c>
      <c r="J16" s="231">
        <v>0</v>
      </c>
      <c r="K16" s="46"/>
    </row>
    <row r="17" spans="1:11" ht="96.6" x14ac:dyDescent="0.25">
      <c r="A17" s="17" t="s">
        <v>79</v>
      </c>
      <c r="B17" s="43" t="s">
        <v>282</v>
      </c>
      <c r="C17" s="155" t="s">
        <v>78</v>
      </c>
      <c r="D17" s="226">
        <v>12.211</v>
      </c>
      <c r="E17" s="227">
        <v>1.9730000000000001</v>
      </c>
      <c r="F17" s="228">
        <v>0.33400000000000002</v>
      </c>
      <c r="G17" s="229">
        <v>21.28</v>
      </c>
      <c r="H17" s="230">
        <v>0</v>
      </c>
      <c r="I17" s="230">
        <v>0</v>
      </c>
      <c r="J17" s="231">
        <v>0</v>
      </c>
      <c r="K17" s="46"/>
    </row>
    <row r="18" spans="1:11" ht="96.6" x14ac:dyDescent="0.25">
      <c r="A18" s="17" t="s">
        <v>81</v>
      </c>
      <c r="B18" s="43" t="s">
        <v>283</v>
      </c>
      <c r="C18" s="155" t="s">
        <v>78</v>
      </c>
      <c r="D18" s="226">
        <v>12.211</v>
      </c>
      <c r="E18" s="227">
        <v>1.9730000000000001</v>
      </c>
      <c r="F18" s="228">
        <v>0.33400000000000002</v>
      </c>
      <c r="G18" s="229">
        <v>31.67</v>
      </c>
      <c r="H18" s="230">
        <v>0</v>
      </c>
      <c r="I18" s="230">
        <v>0</v>
      </c>
      <c r="J18" s="231">
        <v>0</v>
      </c>
      <c r="K18" s="46"/>
    </row>
    <row r="19" spans="1:11" ht="96.6" x14ac:dyDescent="0.25">
      <c r="A19" s="17" t="s">
        <v>83</v>
      </c>
      <c r="B19" s="43" t="s">
        <v>284</v>
      </c>
      <c r="C19" s="155" t="s">
        <v>78</v>
      </c>
      <c r="D19" s="226">
        <v>12.211</v>
      </c>
      <c r="E19" s="227">
        <v>1.9730000000000001</v>
      </c>
      <c r="F19" s="228">
        <v>0.33400000000000002</v>
      </c>
      <c r="G19" s="229">
        <v>50.9</v>
      </c>
      <c r="H19" s="230">
        <v>0</v>
      </c>
      <c r="I19" s="230">
        <v>0</v>
      </c>
      <c r="J19" s="231">
        <v>0</v>
      </c>
      <c r="K19" s="46"/>
    </row>
    <row r="20" spans="1:11" ht="96.6" x14ac:dyDescent="0.25">
      <c r="A20" s="17" t="s">
        <v>85</v>
      </c>
      <c r="B20" s="43" t="s">
        <v>285</v>
      </c>
      <c r="C20" s="155" t="s">
        <v>78</v>
      </c>
      <c r="D20" s="226">
        <v>12.211</v>
      </c>
      <c r="E20" s="227">
        <v>1.9730000000000001</v>
      </c>
      <c r="F20" s="228">
        <v>0.33400000000000002</v>
      </c>
      <c r="G20" s="229">
        <v>112.71</v>
      </c>
      <c r="H20" s="230">
        <v>0</v>
      </c>
      <c r="I20" s="230">
        <v>0</v>
      </c>
      <c r="J20" s="231">
        <v>0</v>
      </c>
      <c r="K20" s="46"/>
    </row>
    <row r="21" spans="1:11" ht="32.25" customHeight="1" x14ac:dyDescent="0.25">
      <c r="A21" s="17" t="s">
        <v>87</v>
      </c>
      <c r="B21" s="43"/>
      <c r="C21" s="167">
        <v>4</v>
      </c>
      <c r="D21" s="226">
        <v>12.211</v>
      </c>
      <c r="E21" s="227">
        <v>1.9730000000000001</v>
      </c>
      <c r="F21" s="228">
        <v>0.33400000000000002</v>
      </c>
      <c r="G21" s="230">
        <v>0</v>
      </c>
      <c r="H21" s="230">
        <v>0</v>
      </c>
      <c r="I21" s="230">
        <v>0</v>
      </c>
      <c r="J21" s="231">
        <v>0</v>
      </c>
      <c r="K21" s="46"/>
    </row>
    <row r="22" spans="1:11" ht="32.25" customHeight="1" x14ac:dyDescent="0.25">
      <c r="A22" s="17" t="s">
        <v>88</v>
      </c>
      <c r="B22" s="46" t="s">
        <v>286</v>
      </c>
      <c r="C22" s="167">
        <v>0</v>
      </c>
      <c r="D22" s="226">
        <v>8.5419999999999998</v>
      </c>
      <c r="E22" s="227">
        <v>1.3240000000000001</v>
      </c>
      <c r="F22" s="228">
        <v>0.22700000000000001</v>
      </c>
      <c r="G22" s="229">
        <v>14.96</v>
      </c>
      <c r="H22" s="229">
        <v>5.65</v>
      </c>
      <c r="I22" s="232">
        <v>5.65</v>
      </c>
      <c r="J22" s="233">
        <v>0.153</v>
      </c>
      <c r="K22" s="46"/>
    </row>
    <row r="23" spans="1:11" ht="32.25" customHeight="1" x14ac:dyDescent="0.25">
      <c r="A23" s="17" t="s">
        <v>90</v>
      </c>
      <c r="B23" s="46" t="s">
        <v>287</v>
      </c>
      <c r="C23" s="167">
        <v>0</v>
      </c>
      <c r="D23" s="226">
        <v>8.5419999999999998</v>
      </c>
      <c r="E23" s="227">
        <v>1.3240000000000001</v>
      </c>
      <c r="F23" s="228">
        <v>0.22700000000000001</v>
      </c>
      <c r="G23" s="229">
        <v>177.95</v>
      </c>
      <c r="H23" s="229">
        <v>5.65</v>
      </c>
      <c r="I23" s="232">
        <v>5.65</v>
      </c>
      <c r="J23" s="233">
        <v>0.153</v>
      </c>
      <c r="K23" s="46"/>
    </row>
    <row r="24" spans="1:11" ht="32.25" customHeight="1" x14ac:dyDescent="0.25">
      <c r="A24" s="17" t="s">
        <v>92</v>
      </c>
      <c r="B24" s="46" t="s">
        <v>288</v>
      </c>
      <c r="C24" s="167">
        <v>0</v>
      </c>
      <c r="D24" s="226">
        <v>8.5419999999999998</v>
      </c>
      <c r="E24" s="227">
        <v>1.3240000000000001</v>
      </c>
      <c r="F24" s="228">
        <v>0.22700000000000001</v>
      </c>
      <c r="G24" s="229">
        <v>364.33</v>
      </c>
      <c r="H24" s="229">
        <v>5.65</v>
      </c>
      <c r="I24" s="232">
        <v>5.65</v>
      </c>
      <c r="J24" s="233">
        <v>0.153</v>
      </c>
      <c r="K24" s="46"/>
    </row>
    <row r="25" spans="1:11" ht="32.25" customHeight="1" x14ac:dyDescent="0.25">
      <c r="A25" s="17" t="s">
        <v>94</v>
      </c>
      <c r="B25" s="46" t="s">
        <v>289</v>
      </c>
      <c r="C25" s="167">
        <v>0</v>
      </c>
      <c r="D25" s="226">
        <v>8.5419999999999998</v>
      </c>
      <c r="E25" s="227">
        <v>1.3240000000000001</v>
      </c>
      <c r="F25" s="228">
        <v>0.22700000000000001</v>
      </c>
      <c r="G25" s="229">
        <v>583.83000000000004</v>
      </c>
      <c r="H25" s="229">
        <v>5.65</v>
      </c>
      <c r="I25" s="232">
        <v>5.65</v>
      </c>
      <c r="J25" s="233">
        <v>0.153</v>
      </c>
      <c r="K25" s="46"/>
    </row>
    <row r="26" spans="1:11" ht="32.25" customHeight="1" x14ac:dyDescent="0.25">
      <c r="A26" s="17" t="s">
        <v>96</v>
      </c>
      <c r="B26" s="46" t="s">
        <v>290</v>
      </c>
      <c r="C26" s="167">
        <v>0</v>
      </c>
      <c r="D26" s="226">
        <v>8.5419999999999998</v>
      </c>
      <c r="E26" s="227">
        <v>1.3240000000000001</v>
      </c>
      <c r="F26" s="228">
        <v>0.22700000000000001</v>
      </c>
      <c r="G26" s="229">
        <v>1505.85</v>
      </c>
      <c r="H26" s="229">
        <v>5.65</v>
      </c>
      <c r="I26" s="232">
        <v>5.65</v>
      </c>
      <c r="J26" s="233">
        <v>0.153</v>
      </c>
      <c r="K26" s="46"/>
    </row>
    <row r="27" spans="1:11" ht="32.25" customHeight="1" x14ac:dyDescent="0.25">
      <c r="A27" s="17" t="s">
        <v>98</v>
      </c>
      <c r="B27" s="46" t="s">
        <v>291</v>
      </c>
      <c r="C27" s="167">
        <v>0</v>
      </c>
      <c r="D27" s="226">
        <v>4.8220000000000001</v>
      </c>
      <c r="E27" s="227">
        <v>0.65900000000000003</v>
      </c>
      <c r="F27" s="228">
        <v>0.11899999999999999</v>
      </c>
      <c r="G27" s="229">
        <v>14.96</v>
      </c>
      <c r="H27" s="229">
        <v>5.29</v>
      </c>
      <c r="I27" s="232">
        <v>5.29</v>
      </c>
      <c r="J27" s="233">
        <v>8.2000000000000003E-2</v>
      </c>
      <c r="K27" s="46"/>
    </row>
    <row r="28" spans="1:11" ht="32.25" customHeight="1" x14ac:dyDescent="0.25">
      <c r="A28" s="17" t="s">
        <v>100</v>
      </c>
      <c r="B28" s="46" t="s">
        <v>292</v>
      </c>
      <c r="C28" s="167">
        <v>0</v>
      </c>
      <c r="D28" s="226">
        <v>4.8220000000000001</v>
      </c>
      <c r="E28" s="227">
        <v>0.65900000000000003</v>
      </c>
      <c r="F28" s="228">
        <v>0.11899999999999999</v>
      </c>
      <c r="G28" s="229">
        <v>177.95</v>
      </c>
      <c r="H28" s="229">
        <v>5.29</v>
      </c>
      <c r="I28" s="232">
        <v>5.29</v>
      </c>
      <c r="J28" s="233">
        <v>8.2000000000000003E-2</v>
      </c>
      <c r="K28" s="46"/>
    </row>
    <row r="29" spans="1:11" ht="32.25" customHeight="1" x14ac:dyDescent="0.25">
      <c r="A29" s="17" t="s">
        <v>102</v>
      </c>
      <c r="B29" s="46" t="s">
        <v>293</v>
      </c>
      <c r="C29" s="167">
        <v>0</v>
      </c>
      <c r="D29" s="226">
        <v>4.8220000000000001</v>
      </c>
      <c r="E29" s="227">
        <v>0.65900000000000003</v>
      </c>
      <c r="F29" s="228">
        <v>0.11899999999999999</v>
      </c>
      <c r="G29" s="229">
        <v>364.33</v>
      </c>
      <c r="H29" s="229">
        <v>5.29</v>
      </c>
      <c r="I29" s="232">
        <v>5.29</v>
      </c>
      <c r="J29" s="233">
        <v>8.2000000000000003E-2</v>
      </c>
      <c r="K29" s="46"/>
    </row>
    <row r="30" spans="1:11" ht="32.25" customHeight="1" x14ac:dyDescent="0.25">
      <c r="A30" s="17" t="s">
        <v>104</v>
      </c>
      <c r="B30" s="46" t="s">
        <v>294</v>
      </c>
      <c r="C30" s="167">
        <v>0</v>
      </c>
      <c r="D30" s="226">
        <v>4.8220000000000001</v>
      </c>
      <c r="E30" s="227">
        <v>0.65900000000000003</v>
      </c>
      <c r="F30" s="228">
        <v>0.11899999999999999</v>
      </c>
      <c r="G30" s="229">
        <v>583.83000000000004</v>
      </c>
      <c r="H30" s="229">
        <v>5.29</v>
      </c>
      <c r="I30" s="232">
        <v>5.29</v>
      </c>
      <c r="J30" s="233">
        <v>8.2000000000000003E-2</v>
      </c>
      <c r="K30" s="46"/>
    </row>
    <row r="31" spans="1:11" ht="32.25" customHeight="1" x14ac:dyDescent="0.25">
      <c r="A31" s="17" t="s">
        <v>106</v>
      </c>
      <c r="B31" s="46" t="s">
        <v>295</v>
      </c>
      <c r="C31" s="167">
        <v>0</v>
      </c>
      <c r="D31" s="226">
        <v>4.8220000000000001</v>
      </c>
      <c r="E31" s="227">
        <v>0.65900000000000003</v>
      </c>
      <c r="F31" s="228">
        <v>0.11899999999999999</v>
      </c>
      <c r="G31" s="229">
        <v>1505.85</v>
      </c>
      <c r="H31" s="229">
        <v>5.29</v>
      </c>
      <c r="I31" s="232">
        <v>5.29</v>
      </c>
      <c r="J31" s="233">
        <v>8.2000000000000003E-2</v>
      </c>
      <c r="K31" s="46"/>
    </row>
    <row r="32" spans="1:11" ht="32.25" customHeight="1" x14ac:dyDescent="0.25">
      <c r="A32" s="17" t="s">
        <v>108</v>
      </c>
      <c r="B32" s="46" t="s">
        <v>296</v>
      </c>
      <c r="C32" s="167">
        <v>0</v>
      </c>
      <c r="D32" s="226">
        <v>3.5579999999999998</v>
      </c>
      <c r="E32" s="227">
        <v>0.432</v>
      </c>
      <c r="F32" s="228">
        <v>8.1000000000000003E-2</v>
      </c>
      <c r="G32" s="229">
        <v>310.63</v>
      </c>
      <c r="H32" s="229">
        <v>5.95</v>
      </c>
      <c r="I32" s="232">
        <v>5.95</v>
      </c>
      <c r="J32" s="233">
        <v>5.8999999999999997E-2</v>
      </c>
      <c r="K32" s="46"/>
    </row>
    <row r="33" spans="1:11" ht="32.25" customHeight="1" x14ac:dyDescent="0.25">
      <c r="A33" s="17" t="s">
        <v>110</v>
      </c>
      <c r="B33" s="46" t="s">
        <v>297</v>
      </c>
      <c r="C33" s="167">
        <v>0</v>
      </c>
      <c r="D33" s="226">
        <v>3.5579999999999998</v>
      </c>
      <c r="E33" s="227">
        <v>0.432</v>
      </c>
      <c r="F33" s="228">
        <v>8.1000000000000003E-2</v>
      </c>
      <c r="G33" s="229">
        <v>1688.73</v>
      </c>
      <c r="H33" s="229">
        <v>5.95</v>
      </c>
      <c r="I33" s="232">
        <v>5.95</v>
      </c>
      <c r="J33" s="233">
        <v>5.8999999999999997E-2</v>
      </c>
      <c r="K33" s="46"/>
    </row>
    <row r="34" spans="1:11" ht="32.25" customHeight="1" x14ac:dyDescent="0.25">
      <c r="A34" s="17" t="s">
        <v>112</v>
      </c>
      <c r="B34" s="46" t="s">
        <v>298</v>
      </c>
      <c r="C34" s="167">
        <v>0</v>
      </c>
      <c r="D34" s="226">
        <v>3.5579999999999998</v>
      </c>
      <c r="E34" s="227">
        <v>0.432</v>
      </c>
      <c r="F34" s="228">
        <v>8.1000000000000003E-2</v>
      </c>
      <c r="G34" s="229">
        <v>3689.89</v>
      </c>
      <c r="H34" s="229">
        <v>5.95</v>
      </c>
      <c r="I34" s="232">
        <v>5.95</v>
      </c>
      <c r="J34" s="233">
        <v>5.8999999999999997E-2</v>
      </c>
      <c r="K34" s="46"/>
    </row>
    <row r="35" spans="1:11" ht="32.25" customHeight="1" x14ac:dyDescent="0.25">
      <c r="A35" s="17" t="s">
        <v>114</v>
      </c>
      <c r="B35" s="46" t="s">
        <v>299</v>
      </c>
      <c r="C35" s="167">
        <v>0</v>
      </c>
      <c r="D35" s="226">
        <v>3.5579999999999998</v>
      </c>
      <c r="E35" s="227">
        <v>0.432</v>
      </c>
      <c r="F35" s="228">
        <v>8.1000000000000003E-2</v>
      </c>
      <c r="G35" s="229">
        <v>6682.78</v>
      </c>
      <c r="H35" s="229">
        <v>5.95</v>
      </c>
      <c r="I35" s="232">
        <v>5.95</v>
      </c>
      <c r="J35" s="233">
        <v>5.8999999999999997E-2</v>
      </c>
      <c r="K35" s="46"/>
    </row>
    <row r="36" spans="1:11" ht="32.25" customHeight="1" x14ac:dyDescent="0.25">
      <c r="A36" s="17" t="s">
        <v>116</v>
      </c>
      <c r="B36" s="46" t="s">
        <v>300</v>
      </c>
      <c r="C36" s="167">
        <v>0</v>
      </c>
      <c r="D36" s="226">
        <v>3.5579999999999998</v>
      </c>
      <c r="E36" s="227">
        <v>0.432</v>
      </c>
      <c r="F36" s="228">
        <v>8.1000000000000003E-2</v>
      </c>
      <c r="G36" s="229">
        <v>16390.259999999998</v>
      </c>
      <c r="H36" s="229">
        <v>5.95</v>
      </c>
      <c r="I36" s="232">
        <v>5.95</v>
      </c>
      <c r="J36" s="233">
        <v>5.8999999999999997E-2</v>
      </c>
      <c r="K36" s="46"/>
    </row>
    <row r="37" spans="1:11" ht="32.25" customHeight="1" x14ac:dyDescent="0.25">
      <c r="A37" s="17" t="s">
        <v>118</v>
      </c>
      <c r="B37" s="46" t="s">
        <v>301</v>
      </c>
      <c r="C37" s="167" t="s">
        <v>120</v>
      </c>
      <c r="D37" s="234">
        <v>32.941000000000003</v>
      </c>
      <c r="E37" s="235">
        <v>2.258</v>
      </c>
      <c r="F37" s="236">
        <v>1.0409999999999999</v>
      </c>
      <c r="G37" s="230">
        <v>0</v>
      </c>
      <c r="H37" s="230">
        <v>0</v>
      </c>
      <c r="I37" s="230">
        <v>0</v>
      </c>
      <c r="J37" s="231">
        <v>0</v>
      </c>
      <c r="K37" s="46"/>
    </row>
    <row r="38" spans="1:11" ht="27.75" customHeight="1" x14ac:dyDescent="0.25">
      <c r="A38" s="17" t="s">
        <v>121</v>
      </c>
      <c r="B38" s="47" t="s">
        <v>302</v>
      </c>
      <c r="C38" s="166" t="s">
        <v>123</v>
      </c>
      <c r="D38" s="226">
        <v>-7.7190000000000003</v>
      </c>
      <c r="E38" s="227">
        <v>-1.2470000000000001</v>
      </c>
      <c r="F38" s="228">
        <v>-0.21099999999999999</v>
      </c>
      <c r="G38" s="230">
        <v>0</v>
      </c>
      <c r="H38" s="230">
        <v>0</v>
      </c>
      <c r="I38" s="230">
        <v>0</v>
      </c>
      <c r="J38" s="231">
        <v>0</v>
      </c>
      <c r="K38" s="46"/>
    </row>
    <row r="39" spans="1:11" ht="27.75" customHeight="1" x14ac:dyDescent="0.25">
      <c r="A39" s="17" t="s">
        <v>124</v>
      </c>
      <c r="B39" s="46"/>
      <c r="C39" s="167">
        <v>0</v>
      </c>
      <c r="D39" s="226">
        <v>-6.5</v>
      </c>
      <c r="E39" s="227">
        <v>-1.026</v>
      </c>
      <c r="F39" s="228">
        <v>-0.17499999999999999</v>
      </c>
      <c r="G39" s="230">
        <v>0</v>
      </c>
      <c r="H39" s="230">
        <v>0</v>
      </c>
      <c r="I39" s="230">
        <v>0</v>
      </c>
      <c r="J39" s="231">
        <v>0</v>
      </c>
      <c r="K39" s="46"/>
    </row>
    <row r="40" spans="1:11" ht="27.75" customHeight="1" x14ac:dyDescent="0.25">
      <c r="A40" s="17" t="s">
        <v>125</v>
      </c>
      <c r="B40" s="46" t="s">
        <v>303</v>
      </c>
      <c r="C40" s="167">
        <v>0</v>
      </c>
      <c r="D40" s="226">
        <v>-7.7190000000000003</v>
      </c>
      <c r="E40" s="227">
        <v>-1.2470000000000001</v>
      </c>
      <c r="F40" s="228">
        <v>-0.21099999999999999</v>
      </c>
      <c r="G40" s="230">
        <v>0</v>
      </c>
      <c r="H40" s="230">
        <v>0</v>
      </c>
      <c r="I40" s="230">
        <v>0</v>
      </c>
      <c r="J40" s="233">
        <v>0.122</v>
      </c>
      <c r="K40" s="46"/>
    </row>
    <row r="41" spans="1:11" ht="27.75" customHeight="1" x14ac:dyDescent="0.25">
      <c r="A41" s="17" t="s">
        <v>127</v>
      </c>
      <c r="B41" s="46" t="s">
        <v>304</v>
      </c>
      <c r="C41" s="167">
        <v>0</v>
      </c>
      <c r="D41" s="226">
        <v>-7.7190000000000003</v>
      </c>
      <c r="E41" s="227">
        <v>-1.2470000000000001</v>
      </c>
      <c r="F41" s="228">
        <v>-0.21099999999999999</v>
      </c>
      <c r="G41" s="230">
        <v>0</v>
      </c>
      <c r="H41" s="230">
        <v>0</v>
      </c>
      <c r="I41" s="230">
        <v>0</v>
      </c>
      <c r="J41" s="231">
        <v>0</v>
      </c>
      <c r="K41" s="46"/>
    </row>
    <row r="42" spans="1:11" ht="27.75" customHeight="1" x14ac:dyDescent="0.25">
      <c r="A42" s="17" t="s">
        <v>129</v>
      </c>
      <c r="B42" s="46" t="s">
        <v>305</v>
      </c>
      <c r="C42" s="167">
        <v>0</v>
      </c>
      <c r="D42" s="226">
        <v>-6.5</v>
      </c>
      <c r="E42" s="227">
        <v>-1.026</v>
      </c>
      <c r="F42" s="228">
        <v>-0.17499999999999999</v>
      </c>
      <c r="G42" s="230">
        <v>0</v>
      </c>
      <c r="H42" s="230">
        <v>0</v>
      </c>
      <c r="I42" s="230">
        <v>0</v>
      </c>
      <c r="J42" s="233">
        <v>0.114</v>
      </c>
      <c r="K42" s="46"/>
    </row>
    <row r="43" spans="1:11" ht="27.75" customHeight="1" x14ac:dyDescent="0.25">
      <c r="A43" s="17" t="s">
        <v>131</v>
      </c>
      <c r="B43" s="46" t="s">
        <v>306</v>
      </c>
      <c r="C43" s="167">
        <v>0</v>
      </c>
      <c r="D43" s="226">
        <v>-6.5</v>
      </c>
      <c r="E43" s="227">
        <v>-1.026</v>
      </c>
      <c r="F43" s="228">
        <v>-0.17499999999999999</v>
      </c>
      <c r="G43" s="230">
        <v>0</v>
      </c>
      <c r="H43" s="230">
        <v>0</v>
      </c>
      <c r="I43" s="230">
        <v>0</v>
      </c>
      <c r="J43" s="231">
        <v>0</v>
      </c>
      <c r="K43" s="46"/>
    </row>
    <row r="44" spans="1:11" ht="27.75" customHeight="1" x14ac:dyDescent="0.25">
      <c r="A44" s="17" t="s">
        <v>133</v>
      </c>
      <c r="B44" s="46" t="s">
        <v>307</v>
      </c>
      <c r="C44" s="167">
        <v>0</v>
      </c>
      <c r="D44" s="226">
        <v>-4.0590000000000002</v>
      </c>
      <c r="E44" s="227">
        <v>-0.55500000000000005</v>
      </c>
      <c r="F44" s="228">
        <v>-0.1</v>
      </c>
      <c r="G44" s="229">
        <v>69.3</v>
      </c>
      <c r="H44" s="230">
        <v>0</v>
      </c>
      <c r="I44" s="230">
        <v>0</v>
      </c>
      <c r="J44" s="233">
        <v>0.10100000000000001</v>
      </c>
      <c r="K44" s="46"/>
    </row>
    <row r="45" spans="1:11" ht="27.75" customHeight="1" x14ac:dyDescent="0.25">
      <c r="A45" s="17" t="s">
        <v>135</v>
      </c>
      <c r="B45" s="46" t="s">
        <v>308</v>
      </c>
      <c r="C45" s="167">
        <v>0</v>
      </c>
      <c r="D45" s="226">
        <v>-4.0590000000000002</v>
      </c>
      <c r="E45" s="227">
        <v>-0.55500000000000005</v>
      </c>
      <c r="F45" s="228">
        <v>-0.1</v>
      </c>
      <c r="G45" s="229">
        <v>69.3</v>
      </c>
      <c r="H45" s="230">
        <v>0</v>
      </c>
      <c r="I45" s="230">
        <v>0</v>
      </c>
      <c r="J45" s="231">
        <v>0</v>
      </c>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271EC199-ECBA-4D0B-89CE-DB9570819A43}"/>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1D67-3125-4A85-9A9E-2BA1D4D5A026}">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SP Electricity North West Area (GSP Group _G)"</f>
        <v>Southern Electric Power Distribution plc - Effective from 1 April 2027 - Final LV and HV charges in SP Electricity North West Area (GSP Group _G)</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81" t="s">
        <v>50</v>
      </c>
      <c r="B6" s="24" t="s">
        <v>140</v>
      </c>
      <c r="C6" s="327" t="s">
        <v>309</v>
      </c>
      <c r="D6" s="327"/>
      <c r="E6" s="24" t="s">
        <v>310</v>
      </c>
      <c r="F6" s="87"/>
      <c r="G6" s="356" t="s">
        <v>57</v>
      </c>
      <c r="H6" s="357"/>
      <c r="I6" s="22"/>
      <c r="J6" s="86" t="s">
        <v>311</v>
      </c>
      <c r="K6" s="183" t="s">
        <v>310</v>
      </c>
    </row>
    <row r="7" spans="1:13" ht="65.25" customHeight="1" x14ac:dyDescent="0.25">
      <c r="A7" s="81" t="s">
        <v>55</v>
      </c>
      <c r="B7" s="22"/>
      <c r="C7" s="327" t="s">
        <v>140</v>
      </c>
      <c r="D7" s="327"/>
      <c r="E7" s="24" t="s">
        <v>312</v>
      </c>
      <c r="F7" s="87"/>
      <c r="G7" s="356" t="s">
        <v>54</v>
      </c>
      <c r="H7" s="357"/>
      <c r="I7" s="24" t="s">
        <v>140</v>
      </c>
      <c r="J7" s="86" t="s">
        <v>313</v>
      </c>
      <c r="K7" s="183" t="s">
        <v>310</v>
      </c>
    </row>
    <row r="8" spans="1:13" ht="65.25" customHeight="1" x14ac:dyDescent="0.25">
      <c r="A8" s="82" t="s">
        <v>59</v>
      </c>
      <c r="B8" s="339" t="s">
        <v>60</v>
      </c>
      <c r="C8" s="340"/>
      <c r="D8" s="340"/>
      <c r="E8" s="341"/>
      <c r="F8" s="87"/>
      <c r="G8" s="356" t="s">
        <v>144</v>
      </c>
      <c r="H8" s="357"/>
      <c r="I8" s="22"/>
      <c r="J8" s="24" t="s">
        <v>140</v>
      </c>
      <c r="K8" s="183" t="s">
        <v>312</v>
      </c>
    </row>
    <row r="9" spans="1:13" s="79" customFormat="1" ht="65.25" customHeight="1" x14ac:dyDescent="0.25">
      <c r="F9" s="87"/>
      <c r="G9" s="332" t="s">
        <v>59</v>
      </c>
      <c r="H9" s="332"/>
      <c r="I9" s="339" t="s">
        <v>60</v>
      </c>
      <c r="J9" s="340"/>
      <c r="K9" s="341"/>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41.4" x14ac:dyDescent="0.25">
      <c r="A14" s="17" t="s">
        <v>72</v>
      </c>
      <c r="B14" s="43" t="s">
        <v>314</v>
      </c>
      <c r="C14" s="171" t="s">
        <v>74</v>
      </c>
      <c r="D14" s="128">
        <v>20.135000000000002</v>
      </c>
      <c r="E14" s="129">
        <v>3.0640000000000001</v>
      </c>
      <c r="F14" s="130">
        <v>0.16900000000000001</v>
      </c>
      <c r="G14" s="48">
        <v>9.9499999999999993</v>
      </c>
      <c r="H14" s="49"/>
      <c r="I14" s="49"/>
      <c r="J14" s="45"/>
      <c r="K14" s="46"/>
    </row>
    <row r="15" spans="1:13" ht="32.25" customHeight="1" x14ac:dyDescent="0.25">
      <c r="A15" s="17" t="s">
        <v>75</v>
      </c>
      <c r="B15" s="43"/>
      <c r="C15" s="167">
        <v>2</v>
      </c>
      <c r="D15" s="128">
        <v>20.135000000000002</v>
      </c>
      <c r="E15" s="129">
        <v>3.0640000000000001</v>
      </c>
      <c r="F15" s="130">
        <v>0.16900000000000001</v>
      </c>
      <c r="G15" s="49"/>
      <c r="H15" s="49"/>
      <c r="I15" s="49"/>
      <c r="J15" s="45"/>
      <c r="K15" s="46"/>
    </row>
    <row r="16" spans="1:13" ht="69" x14ac:dyDescent="0.25">
      <c r="A16" s="17" t="s">
        <v>76</v>
      </c>
      <c r="B16" s="43" t="s">
        <v>315</v>
      </c>
      <c r="C16" s="155" t="s">
        <v>78</v>
      </c>
      <c r="D16" s="128">
        <v>18.542000000000002</v>
      </c>
      <c r="E16" s="129">
        <v>2.8210000000000002</v>
      </c>
      <c r="F16" s="130">
        <v>0.155</v>
      </c>
      <c r="G16" s="48">
        <v>8.6999999999999993</v>
      </c>
      <c r="H16" s="49"/>
      <c r="I16" s="49"/>
      <c r="J16" s="45"/>
      <c r="K16" s="46"/>
    </row>
    <row r="17" spans="1:11" ht="69" x14ac:dyDescent="0.25">
      <c r="A17" s="17" t="s">
        <v>79</v>
      </c>
      <c r="B17" s="43" t="s">
        <v>316</v>
      </c>
      <c r="C17" s="155" t="s">
        <v>78</v>
      </c>
      <c r="D17" s="128">
        <v>18.542000000000002</v>
      </c>
      <c r="E17" s="129">
        <v>2.8210000000000002</v>
      </c>
      <c r="F17" s="130">
        <v>0.155</v>
      </c>
      <c r="G17" s="48">
        <v>10.84</v>
      </c>
      <c r="H17" s="49"/>
      <c r="I17" s="49"/>
      <c r="J17" s="45"/>
      <c r="K17" s="46"/>
    </row>
    <row r="18" spans="1:11" ht="69" x14ac:dyDescent="0.25">
      <c r="A18" s="17" t="s">
        <v>81</v>
      </c>
      <c r="B18" s="43" t="s">
        <v>317</v>
      </c>
      <c r="C18" s="155" t="s">
        <v>78</v>
      </c>
      <c r="D18" s="128">
        <v>18.542000000000002</v>
      </c>
      <c r="E18" s="129">
        <v>2.8210000000000002</v>
      </c>
      <c r="F18" s="130">
        <v>0.155</v>
      </c>
      <c r="G18" s="48">
        <v>11.92</v>
      </c>
      <c r="H18" s="49"/>
      <c r="I18" s="49"/>
      <c r="J18" s="45"/>
      <c r="K18" s="46"/>
    </row>
    <row r="19" spans="1:11" ht="69" x14ac:dyDescent="0.25">
      <c r="A19" s="17" t="s">
        <v>83</v>
      </c>
      <c r="B19" s="43" t="s">
        <v>318</v>
      </c>
      <c r="C19" s="155" t="s">
        <v>78</v>
      </c>
      <c r="D19" s="128">
        <v>18.542000000000002</v>
      </c>
      <c r="E19" s="129">
        <v>2.8210000000000002</v>
      </c>
      <c r="F19" s="130">
        <v>0.155</v>
      </c>
      <c r="G19" s="48">
        <v>15.28</v>
      </c>
      <c r="H19" s="49"/>
      <c r="I19" s="49"/>
      <c r="J19" s="45"/>
      <c r="K19" s="46"/>
    </row>
    <row r="20" spans="1:11" ht="69" x14ac:dyDescent="0.25">
      <c r="A20" s="17" t="s">
        <v>85</v>
      </c>
      <c r="B20" s="43" t="s">
        <v>319</v>
      </c>
      <c r="C20" s="155" t="s">
        <v>78</v>
      </c>
      <c r="D20" s="128">
        <v>18.542000000000002</v>
      </c>
      <c r="E20" s="129">
        <v>2.8210000000000002</v>
      </c>
      <c r="F20" s="130">
        <v>0.155</v>
      </c>
      <c r="G20" s="48">
        <v>26.13</v>
      </c>
      <c r="H20" s="49"/>
      <c r="I20" s="49"/>
      <c r="J20" s="45"/>
      <c r="K20" s="46"/>
    </row>
    <row r="21" spans="1:11" ht="32.25" customHeight="1" x14ac:dyDescent="0.25">
      <c r="A21" s="17" t="s">
        <v>87</v>
      </c>
      <c r="B21" s="43"/>
      <c r="C21" s="167">
        <v>4</v>
      </c>
      <c r="D21" s="128">
        <v>18.542000000000002</v>
      </c>
      <c r="E21" s="129">
        <v>2.8210000000000002</v>
      </c>
      <c r="F21" s="130">
        <v>0.155</v>
      </c>
      <c r="G21" s="49"/>
      <c r="H21" s="49"/>
      <c r="I21" s="49"/>
      <c r="J21" s="45"/>
      <c r="K21" s="46"/>
    </row>
    <row r="22" spans="1:11" ht="32.25" customHeight="1" x14ac:dyDescent="0.25">
      <c r="A22" s="17" t="s">
        <v>88</v>
      </c>
      <c r="B22" s="46" t="s">
        <v>320</v>
      </c>
      <c r="C22" s="167">
        <v>0</v>
      </c>
      <c r="D22" s="128">
        <v>12.275</v>
      </c>
      <c r="E22" s="129">
        <v>1.829</v>
      </c>
      <c r="F22" s="130">
        <v>9.9000000000000005E-2</v>
      </c>
      <c r="G22" s="48">
        <v>28.31</v>
      </c>
      <c r="H22" s="48">
        <v>8.65</v>
      </c>
      <c r="I22" s="127">
        <v>8.65</v>
      </c>
      <c r="J22" s="44">
        <v>0.24</v>
      </c>
      <c r="K22" s="46"/>
    </row>
    <row r="23" spans="1:11" ht="32.25" customHeight="1" x14ac:dyDescent="0.25">
      <c r="A23" s="17" t="s">
        <v>90</v>
      </c>
      <c r="B23" s="46" t="s">
        <v>321</v>
      </c>
      <c r="C23" s="167">
        <v>0</v>
      </c>
      <c r="D23" s="128">
        <v>12.275</v>
      </c>
      <c r="E23" s="129">
        <v>1.829</v>
      </c>
      <c r="F23" s="130">
        <v>9.9000000000000005E-2</v>
      </c>
      <c r="G23" s="48">
        <v>64.680000000000007</v>
      </c>
      <c r="H23" s="48">
        <v>8.65</v>
      </c>
      <c r="I23" s="127">
        <v>8.65</v>
      </c>
      <c r="J23" s="44">
        <v>0.24</v>
      </c>
      <c r="K23" s="46"/>
    </row>
    <row r="24" spans="1:11" ht="32.25" customHeight="1" x14ac:dyDescent="0.25">
      <c r="A24" s="17" t="s">
        <v>92</v>
      </c>
      <c r="B24" s="46" t="s">
        <v>322</v>
      </c>
      <c r="C24" s="167">
        <v>0</v>
      </c>
      <c r="D24" s="128">
        <v>12.275</v>
      </c>
      <c r="E24" s="129">
        <v>1.829</v>
      </c>
      <c r="F24" s="130">
        <v>9.9000000000000005E-2</v>
      </c>
      <c r="G24" s="48">
        <v>87.57</v>
      </c>
      <c r="H24" s="48">
        <v>8.65</v>
      </c>
      <c r="I24" s="127">
        <v>8.65</v>
      </c>
      <c r="J24" s="44">
        <v>0.24</v>
      </c>
      <c r="K24" s="46"/>
    </row>
    <row r="25" spans="1:11" ht="32.25" customHeight="1" x14ac:dyDescent="0.25">
      <c r="A25" s="17" t="s">
        <v>94</v>
      </c>
      <c r="B25" s="46" t="s">
        <v>323</v>
      </c>
      <c r="C25" s="167">
        <v>0</v>
      </c>
      <c r="D25" s="128">
        <v>12.275</v>
      </c>
      <c r="E25" s="129">
        <v>1.829</v>
      </c>
      <c r="F25" s="130">
        <v>9.9000000000000005E-2</v>
      </c>
      <c r="G25" s="48">
        <v>124.62</v>
      </c>
      <c r="H25" s="48">
        <v>8.65</v>
      </c>
      <c r="I25" s="127">
        <v>8.65</v>
      </c>
      <c r="J25" s="44">
        <v>0.24</v>
      </c>
      <c r="K25" s="46"/>
    </row>
    <row r="26" spans="1:11" ht="32.25" customHeight="1" x14ac:dyDescent="0.25">
      <c r="A26" s="17" t="s">
        <v>96</v>
      </c>
      <c r="B26" s="46" t="s">
        <v>324</v>
      </c>
      <c r="C26" s="167">
        <v>0</v>
      </c>
      <c r="D26" s="128">
        <v>12.275</v>
      </c>
      <c r="E26" s="129">
        <v>1.829</v>
      </c>
      <c r="F26" s="130">
        <v>9.9000000000000005E-2</v>
      </c>
      <c r="G26" s="48">
        <v>241.46</v>
      </c>
      <c r="H26" s="48">
        <v>8.65</v>
      </c>
      <c r="I26" s="127">
        <v>8.65</v>
      </c>
      <c r="J26" s="44">
        <v>0.24</v>
      </c>
      <c r="K26" s="46"/>
    </row>
    <row r="27" spans="1:11" ht="32.25" customHeight="1" x14ac:dyDescent="0.25">
      <c r="A27" s="17" t="s">
        <v>98</v>
      </c>
      <c r="B27" s="46" t="s">
        <v>325</v>
      </c>
      <c r="C27" s="167">
        <v>0</v>
      </c>
      <c r="D27" s="128">
        <v>8.9909999999999997</v>
      </c>
      <c r="E27" s="129">
        <v>1.306</v>
      </c>
      <c r="F27" s="130">
        <v>7.0000000000000007E-2</v>
      </c>
      <c r="G27" s="48">
        <v>91.37</v>
      </c>
      <c r="H27" s="48">
        <v>10.029999999999999</v>
      </c>
      <c r="I27" s="127">
        <v>10.029999999999999</v>
      </c>
      <c r="J27" s="44">
        <v>0.17100000000000001</v>
      </c>
      <c r="K27" s="46"/>
    </row>
    <row r="28" spans="1:11" ht="32.25" customHeight="1" x14ac:dyDescent="0.25">
      <c r="A28" s="17" t="s">
        <v>100</v>
      </c>
      <c r="B28" s="46" t="s">
        <v>326</v>
      </c>
      <c r="C28" s="167">
        <v>0</v>
      </c>
      <c r="D28" s="128">
        <v>8.9909999999999997</v>
      </c>
      <c r="E28" s="129">
        <v>1.306</v>
      </c>
      <c r="F28" s="130">
        <v>7.0000000000000007E-2</v>
      </c>
      <c r="G28" s="48">
        <v>127.74</v>
      </c>
      <c r="H28" s="48">
        <v>10.029999999999999</v>
      </c>
      <c r="I28" s="127">
        <v>10.029999999999999</v>
      </c>
      <c r="J28" s="44">
        <v>0.17100000000000001</v>
      </c>
      <c r="K28" s="46"/>
    </row>
    <row r="29" spans="1:11" ht="32.25" customHeight="1" x14ac:dyDescent="0.25">
      <c r="A29" s="17" t="s">
        <v>102</v>
      </c>
      <c r="B29" s="46" t="s">
        <v>327</v>
      </c>
      <c r="C29" s="167">
        <v>0</v>
      </c>
      <c r="D29" s="128">
        <v>8.9909999999999997</v>
      </c>
      <c r="E29" s="129">
        <v>1.306</v>
      </c>
      <c r="F29" s="130">
        <v>7.0000000000000007E-2</v>
      </c>
      <c r="G29" s="48">
        <v>150.62</v>
      </c>
      <c r="H29" s="48">
        <v>10.029999999999999</v>
      </c>
      <c r="I29" s="127">
        <v>10.029999999999999</v>
      </c>
      <c r="J29" s="44">
        <v>0.17100000000000001</v>
      </c>
      <c r="K29" s="46"/>
    </row>
    <row r="30" spans="1:11" ht="32.25" customHeight="1" x14ac:dyDescent="0.25">
      <c r="A30" s="17" t="s">
        <v>104</v>
      </c>
      <c r="B30" s="46" t="s">
        <v>328</v>
      </c>
      <c r="C30" s="167">
        <v>0</v>
      </c>
      <c r="D30" s="128">
        <v>8.9909999999999997</v>
      </c>
      <c r="E30" s="129">
        <v>1.306</v>
      </c>
      <c r="F30" s="130">
        <v>7.0000000000000007E-2</v>
      </c>
      <c r="G30" s="48">
        <v>187.68</v>
      </c>
      <c r="H30" s="48">
        <v>10.029999999999999</v>
      </c>
      <c r="I30" s="127">
        <v>10.029999999999999</v>
      </c>
      <c r="J30" s="44">
        <v>0.17100000000000001</v>
      </c>
      <c r="K30" s="46"/>
    </row>
    <row r="31" spans="1:11" ht="32.25" customHeight="1" x14ac:dyDescent="0.25">
      <c r="A31" s="17" t="s">
        <v>106</v>
      </c>
      <c r="B31" s="46" t="s">
        <v>329</v>
      </c>
      <c r="C31" s="167">
        <v>0</v>
      </c>
      <c r="D31" s="128">
        <v>8.9909999999999997</v>
      </c>
      <c r="E31" s="129">
        <v>1.306</v>
      </c>
      <c r="F31" s="130">
        <v>7.0000000000000007E-2</v>
      </c>
      <c r="G31" s="48">
        <v>304.52</v>
      </c>
      <c r="H31" s="48">
        <v>10.029999999999999</v>
      </c>
      <c r="I31" s="127">
        <v>10.029999999999999</v>
      </c>
      <c r="J31" s="44">
        <v>0.17100000000000001</v>
      </c>
      <c r="K31" s="46"/>
    </row>
    <row r="32" spans="1:11" ht="32.25" customHeight="1" x14ac:dyDescent="0.25">
      <c r="A32" s="17" t="s">
        <v>108</v>
      </c>
      <c r="B32" s="46" t="s">
        <v>330</v>
      </c>
      <c r="C32" s="167">
        <v>0</v>
      </c>
      <c r="D32" s="128">
        <v>5.9880000000000004</v>
      </c>
      <c r="E32" s="129">
        <v>0.83599999999999997</v>
      </c>
      <c r="F32" s="130">
        <v>4.2999999999999997E-2</v>
      </c>
      <c r="G32" s="48">
        <v>200.91</v>
      </c>
      <c r="H32" s="48">
        <v>9.9600000000000009</v>
      </c>
      <c r="I32" s="127">
        <v>9.9600000000000009</v>
      </c>
      <c r="J32" s="44">
        <v>0.10299999999999999</v>
      </c>
      <c r="K32" s="46"/>
    </row>
    <row r="33" spans="1:11" ht="32.25" customHeight="1" x14ac:dyDescent="0.25">
      <c r="A33" s="17" t="s">
        <v>110</v>
      </c>
      <c r="B33" s="46" t="s">
        <v>331</v>
      </c>
      <c r="C33" s="167">
        <v>0</v>
      </c>
      <c r="D33" s="128">
        <v>5.9880000000000004</v>
      </c>
      <c r="E33" s="129">
        <v>0.83599999999999997</v>
      </c>
      <c r="F33" s="130">
        <v>4.2999999999999997E-2</v>
      </c>
      <c r="G33" s="48">
        <v>420.04</v>
      </c>
      <c r="H33" s="48">
        <v>9.9600000000000009</v>
      </c>
      <c r="I33" s="127">
        <v>9.9600000000000009</v>
      </c>
      <c r="J33" s="44">
        <v>0.10299999999999999</v>
      </c>
      <c r="K33" s="46"/>
    </row>
    <row r="34" spans="1:11" ht="32.25" customHeight="1" x14ac:dyDescent="0.25">
      <c r="A34" s="17" t="s">
        <v>112</v>
      </c>
      <c r="B34" s="46" t="s">
        <v>332</v>
      </c>
      <c r="C34" s="167">
        <v>0</v>
      </c>
      <c r="D34" s="128">
        <v>5.9880000000000004</v>
      </c>
      <c r="E34" s="129">
        <v>0.83599999999999997</v>
      </c>
      <c r="F34" s="130">
        <v>4.2999999999999997E-2</v>
      </c>
      <c r="G34" s="48">
        <v>751.07</v>
      </c>
      <c r="H34" s="48">
        <v>9.9600000000000009</v>
      </c>
      <c r="I34" s="127">
        <v>9.9600000000000009</v>
      </c>
      <c r="J34" s="44">
        <v>0.10299999999999999</v>
      </c>
      <c r="K34" s="46"/>
    </row>
    <row r="35" spans="1:11" ht="32.25" customHeight="1" x14ac:dyDescent="0.25">
      <c r="A35" s="17" t="s">
        <v>114</v>
      </c>
      <c r="B35" s="46" t="s">
        <v>333</v>
      </c>
      <c r="C35" s="167">
        <v>0</v>
      </c>
      <c r="D35" s="128">
        <v>5.9880000000000004</v>
      </c>
      <c r="E35" s="129">
        <v>0.83599999999999997</v>
      </c>
      <c r="F35" s="130">
        <v>4.2999999999999997E-2</v>
      </c>
      <c r="G35" s="48">
        <v>1308.06</v>
      </c>
      <c r="H35" s="48">
        <v>9.9600000000000009</v>
      </c>
      <c r="I35" s="127">
        <v>9.9600000000000009</v>
      </c>
      <c r="J35" s="44">
        <v>0.10299999999999999</v>
      </c>
      <c r="K35" s="46"/>
    </row>
    <row r="36" spans="1:11" ht="32.25" customHeight="1" x14ac:dyDescent="0.25">
      <c r="A36" s="17" t="s">
        <v>116</v>
      </c>
      <c r="B36" s="46" t="s">
        <v>334</v>
      </c>
      <c r="C36" s="167">
        <v>0</v>
      </c>
      <c r="D36" s="128">
        <v>5.9880000000000004</v>
      </c>
      <c r="E36" s="129">
        <v>0.83599999999999997</v>
      </c>
      <c r="F36" s="130">
        <v>4.2999999999999997E-2</v>
      </c>
      <c r="G36" s="48">
        <v>2882.16</v>
      </c>
      <c r="H36" s="48">
        <v>9.9600000000000009</v>
      </c>
      <c r="I36" s="127">
        <v>9.9600000000000009</v>
      </c>
      <c r="J36" s="44">
        <v>0.10299999999999999</v>
      </c>
      <c r="K36" s="46"/>
    </row>
    <row r="37" spans="1:11" ht="32.25" customHeight="1" x14ac:dyDescent="0.25">
      <c r="A37" s="17" t="s">
        <v>118</v>
      </c>
      <c r="B37" s="46" t="s">
        <v>335</v>
      </c>
      <c r="C37" s="167" t="s">
        <v>120</v>
      </c>
      <c r="D37" s="131">
        <v>56.945</v>
      </c>
      <c r="E37" s="132">
        <v>5.9960000000000004</v>
      </c>
      <c r="F37" s="130">
        <v>3.8</v>
      </c>
      <c r="G37" s="49"/>
      <c r="H37" s="49"/>
      <c r="I37" s="49"/>
      <c r="J37" s="45"/>
      <c r="K37" s="46"/>
    </row>
    <row r="38" spans="1:11" ht="27.75" customHeight="1" x14ac:dyDescent="0.25">
      <c r="A38" s="17" t="s">
        <v>121</v>
      </c>
      <c r="B38" s="47" t="s">
        <v>336</v>
      </c>
      <c r="C38" s="166" t="s">
        <v>123</v>
      </c>
      <c r="D38" s="128">
        <v>-12.646000000000001</v>
      </c>
      <c r="E38" s="129">
        <v>-1.9239999999999999</v>
      </c>
      <c r="F38" s="130">
        <v>-0.106</v>
      </c>
      <c r="G38" s="48">
        <v>0</v>
      </c>
      <c r="H38" s="49"/>
      <c r="I38" s="49"/>
      <c r="J38" s="45"/>
      <c r="K38" s="46"/>
    </row>
    <row r="39" spans="1:11" ht="27.75" customHeight="1" x14ac:dyDescent="0.25">
      <c r="A39" s="17" t="s">
        <v>124</v>
      </c>
      <c r="B39" s="46"/>
      <c r="C39" s="167">
        <v>0</v>
      </c>
      <c r="D39" s="128">
        <v>-9.7940000000000005</v>
      </c>
      <c r="E39" s="129">
        <v>-1.466</v>
      </c>
      <c r="F39" s="130">
        <v>-0.08</v>
      </c>
      <c r="G39" s="48">
        <v>0</v>
      </c>
      <c r="H39" s="49"/>
      <c r="I39" s="49"/>
      <c r="J39" s="45"/>
      <c r="K39" s="46"/>
    </row>
    <row r="40" spans="1:11" ht="27.75" customHeight="1" x14ac:dyDescent="0.25">
      <c r="A40" s="17" t="s">
        <v>125</v>
      </c>
      <c r="B40" s="46" t="s">
        <v>337</v>
      </c>
      <c r="C40" s="167">
        <v>0</v>
      </c>
      <c r="D40" s="128">
        <v>-12.646000000000001</v>
      </c>
      <c r="E40" s="129">
        <v>-1.9239999999999999</v>
      </c>
      <c r="F40" s="130">
        <v>-0.106</v>
      </c>
      <c r="G40" s="48">
        <v>0</v>
      </c>
      <c r="H40" s="49"/>
      <c r="I40" s="49"/>
      <c r="J40" s="44">
        <v>0.22800000000000001</v>
      </c>
      <c r="K40" s="46"/>
    </row>
    <row r="41" spans="1:11" ht="27.75" customHeight="1" x14ac:dyDescent="0.25">
      <c r="A41" s="17" t="s">
        <v>127</v>
      </c>
      <c r="B41" s="46" t="s">
        <v>338</v>
      </c>
      <c r="C41" s="167">
        <v>0</v>
      </c>
      <c r="D41" s="128">
        <v>-12.646000000000001</v>
      </c>
      <c r="E41" s="129">
        <v>-1.9239999999999999</v>
      </c>
      <c r="F41" s="130">
        <v>-0.106</v>
      </c>
      <c r="G41" s="48">
        <v>0</v>
      </c>
      <c r="H41" s="49"/>
      <c r="I41" s="49"/>
      <c r="J41" s="45"/>
      <c r="K41" s="46"/>
    </row>
    <row r="42" spans="1:11" ht="27.75" customHeight="1" x14ac:dyDescent="0.25">
      <c r="A42" s="17" t="s">
        <v>129</v>
      </c>
      <c r="B42" s="46" t="s">
        <v>339</v>
      </c>
      <c r="C42" s="167">
        <v>0</v>
      </c>
      <c r="D42" s="128">
        <v>-9.7940000000000005</v>
      </c>
      <c r="E42" s="129">
        <v>-1.466</v>
      </c>
      <c r="F42" s="130">
        <v>-0.08</v>
      </c>
      <c r="G42" s="48">
        <v>0</v>
      </c>
      <c r="H42" s="49"/>
      <c r="I42" s="49"/>
      <c r="J42" s="44">
        <v>0.19800000000000001</v>
      </c>
      <c r="K42" s="46"/>
    </row>
    <row r="43" spans="1:11" ht="27.75" customHeight="1" x14ac:dyDescent="0.25">
      <c r="A43" s="17" t="s">
        <v>131</v>
      </c>
      <c r="B43" s="46" t="s">
        <v>340</v>
      </c>
      <c r="C43" s="167">
        <v>0</v>
      </c>
      <c r="D43" s="128">
        <v>-9.7940000000000005</v>
      </c>
      <c r="E43" s="129">
        <v>-1.466</v>
      </c>
      <c r="F43" s="130">
        <v>-0.08</v>
      </c>
      <c r="G43" s="48">
        <v>0</v>
      </c>
      <c r="H43" s="49"/>
      <c r="I43" s="49"/>
      <c r="J43" s="45"/>
      <c r="K43" s="46"/>
    </row>
    <row r="44" spans="1:11" ht="27.75" customHeight="1" x14ac:dyDescent="0.25">
      <c r="A44" s="17" t="s">
        <v>133</v>
      </c>
      <c r="B44" s="46" t="s">
        <v>341</v>
      </c>
      <c r="C44" s="167">
        <v>0</v>
      </c>
      <c r="D44" s="128">
        <v>-7.1959999999999997</v>
      </c>
      <c r="E44" s="129">
        <v>-1.046</v>
      </c>
      <c r="F44" s="130">
        <v>-5.6000000000000001E-2</v>
      </c>
      <c r="G44" s="48">
        <v>13.53</v>
      </c>
      <c r="H44" s="49"/>
      <c r="I44" s="49"/>
      <c r="J44" s="44">
        <v>0.16</v>
      </c>
      <c r="K44" s="46"/>
    </row>
    <row r="45" spans="1:11" ht="27.75" customHeight="1" x14ac:dyDescent="0.25">
      <c r="A45" s="17" t="s">
        <v>135</v>
      </c>
      <c r="B45" s="46" t="s">
        <v>342</v>
      </c>
      <c r="C45" s="167">
        <v>0</v>
      </c>
      <c r="D45" s="128">
        <v>-7.1959999999999997</v>
      </c>
      <c r="E45" s="129">
        <v>-1.046</v>
      </c>
      <c r="F45" s="130">
        <v>-5.6000000000000001E-2</v>
      </c>
      <c r="G45" s="48">
        <v>13.53</v>
      </c>
      <c r="H45" s="49"/>
      <c r="I45" s="49"/>
      <c r="J45" s="45"/>
      <c r="K45" s="46"/>
    </row>
    <row r="46" spans="1:11" ht="27.75" customHeight="1" x14ac:dyDescent="0.25">
      <c r="C46" s="3"/>
    </row>
  </sheetData>
  <mergeCells count="15">
    <mergeCell ref="G9:H9"/>
    <mergeCell ref="I9:K9"/>
    <mergeCell ref="C6:D6"/>
    <mergeCell ref="G6:H6"/>
    <mergeCell ref="C7:D7"/>
    <mergeCell ref="G7:H7"/>
    <mergeCell ref="B8:E8"/>
    <mergeCell ref="G8:H8"/>
    <mergeCell ref="C5:D5"/>
    <mergeCell ref="G5:H5"/>
    <mergeCell ref="B1:D1"/>
    <mergeCell ref="E1:K1"/>
    <mergeCell ref="A2:K2"/>
    <mergeCell ref="A4:E4"/>
    <mergeCell ref="G4:K4"/>
  </mergeCells>
  <hyperlinks>
    <hyperlink ref="A1" location="Overview!A1" display="Back to Overview" xr:uid="{0AB5231D-0751-428A-BCFE-0FE460A2DBEB}"/>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7C5F-D355-494A-82E4-24D4A9906184}">
  <sheetPr>
    <pageSetUpPr fitToPage="1"/>
  </sheetPr>
  <dimension ref="A1:M46"/>
  <sheetViews>
    <sheetView zoomScale="70" zoomScaleNormal="70" zoomScaleSheetLayoutView="100" workbookViewId="0">
      <selection activeCell="M2" sqref="M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40</v>
      </c>
      <c r="B1" s="319" t="s">
        <v>41</v>
      </c>
      <c r="C1" s="320"/>
      <c r="D1" s="320"/>
      <c r="E1" s="318"/>
      <c r="F1" s="318"/>
      <c r="G1" s="318"/>
      <c r="H1" s="318"/>
      <c r="I1" s="318"/>
      <c r="J1" s="318"/>
      <c r="K1" s="318"/>
      <c r="L1" s="293"/>
      <c r="M1" s="293"/>
    </row>
    <row r="2" spans="1:13" ht="27" customHeight="1" x14ac:dyDescent="0.25">
      <c r="A2" s="324" t="str">
        <f>Overview!B4&amp; " - Effective from "&amp;Overview!D4&amp;" - "&amp;Overview!E4&amp;" LV and HV charges in UKPN SPN Area (GSP Group _J)"</f>
        <v>Southern Electric Power Distribution plc - Effective from 1 April 2027 - Final LV and HV charges in UKPN SPN Area (GSP Group _J)</v>
      </c>
      <c r="B2" s="324"/>
      <c r="C2" s="324"/>
      <c r="D2" s="324"/>
      <c r="E2" s="324"/>
      <c r="F2" s="324"/>
      <c r="G2" s="324"/>
      <c r="H2" s="324"/>
      <c r="I2" s="324"/>
      <c r="J2" s="324"/>
      <c r="K2" s="324"/>
      <c r="L2" s="303"/>
    </row>
    <row r="3" spans="1:13" s="79" customFormat="1" ht="15" customHeight="1" x14ac:dyDescent="0.25">
      <c r="A3" s="87"/>
      <c r="B3" s="87"/>
      <c r="C3" s="87"/>
      <c r="D3" s="87"/>
      <c r="E3" s="87"/>
      <c r="F3" s="87"/>
      <c r="G3" s="87"/>
      <c r="H3" s="87"/>
      <c r="I3" s="87"/>
      <c r="J3" s="87"/>
      <c r="K3" s="87"/>
      <c r="L3" s="53"/>
    </row>
    <row r="4" spans="1:13" ht="27" customHeight="1" x14ac:dyDescent="0.25">
      <c r="A4" s="324" t="s">
        <v>42</v>
      </c>
      <c r="B4" s="324"/>
      <c r="C4" s="324"/>
      <c r="D4" s="324"/>
      <c r="E4" s="324"/>
      <c r="F4" s="87"/>
      <c r="G4" s="324" t="s">
        <v>43</v>
      </c>
      <c r="H4" s="324"/>
      <c r="I4" s="324"/>
      <c r="J4" s="324"/>
      <c r="K4" s="324"/>
    </row>
    <row r="5" spans="1:13" ht="28.5" customHeight="1" x14ac:dyDescent="0.25">
      <c r="A5" s="78" t="s">
        <v>44</v>
      </c>
      <c r="B5" s="83" t="s">
        <v>45</v>
      </c>
      <c r="C5" s="325" t="s">
        <v>46</v>
      </c>
      <c r="D5" s="326"/>
      <c r="E5" s="80" t="s">
        <v>47</v>
      </c>
      <c r="F5" s="87"/>
      <c r="G5" s="328"/>
      <c r="H5" s="329"/>
      <c r="I5" s="84" t="s">
        <v>48</v>
      </c>
      <c r="J5" s="85" t="s">
        <v>49</v>
      </c>
      <c r="K5" s="80" t="s">
        <v>47</v>
      </c>
    </row>
    <row r="6" spans="1:13" ht="65.25" customHeight="1" x14ac:dyDescent="0.25">
      <c r="A6" s="184" t="s">
        <v>50</v>
      </c>
      <c r="B6" s="24" t="s">
        <v>51</v>
      </c>
      <c r="C6" s="327" t="s">
        <v>52</v>
      </c>
      <c r="D6" s="327"/>
      <c r="E6" s="183" t="s">
        <v>53</v>
      </c>
      <c r="F6" s="87"/>
      <c r="G6" s="330" t="s">
        <v>54</v>
      </c>
      <c r="H6" s="330"/>
      <c r="I6" s="24" t="s">
        <v>51</v>
      </c>
      <c r="J6" s="86" t="s">
        <v>52</v>
      </c>
      <c r="K6" s="183" t="s">
        <v>53</v>
      </c>
    </row>
    <row r="7" spans="1:13" ht="65.25" customHeight="1" x14ac:dyDescent="0.25">
      <c r="A7" s="184" t="s">
        <v>55</v>
      </c>
      <c r="B7" s="22"/>
      <c r="C7" s="331"/>
      <c r="D7" s="331"/>
      <c r="E7" s="86" t="s">
        <v>56</v>
      </c>
      <c r="F7" s="87"/>
      <c r="G7" s="330" t="s">
        <v>57</v>
      </c>
      <c r="H7" s="330"/>
      <c r="I7" s="22"/>
      <c r="J7" s="86" t="s">
        <v>58</v>
      </c>
      <c r="K7" s="183" t="s">
        <v>53</v>
      </c>
    </row>
    <row r="8" spans="1:13" ht="65.25" customHeight="1" x14ac:dyDescent="0.25">
      <c r="A8" s="180" t="s">
        <v>59</v>
      </c>
      <c r="B8" s="321" t="s">
        <v>60</v>
      </c>
      <c r="C8" s="322"/>
      <c r="D8" s="322"/>
      <c r="E8" s="323"/>
      <c r="F8" s="87"/>
      <c r="G8" s="333" t="s">
        <v>55</v>
      </c>
      <c r="H8" s="334"/>
      <c r="I8" s="22"/>
      <c r="J8" s="22"/>
      <c r="K8" s="86" t="s">
        <v>56</v>
      </c>
    </row>
    <row r="9" spans="1:13" s="79" customFormat="1" ht="65.25" customHeight="1" x14ac:dyDescent="0.25">
      <c r="F9" s="87"/>
      <c r="G9" s="330" t="s">
        <v>59</v>
      </c>
      <c r="H9" s="330"/>
      <c r="I9" s="321" t="s">
        <v>60</v>
      </c>
      <c r="J9" s="322"/>
      <c r="K9" s="323"/>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343</v>
      </c>
      <c r="C14" s="171" t="s">
        <v>74</v>
      </c>
      <c r="D14" s="128">
        <v>21.462</v>
      </c>
      <c r="E14" s="129">
        <v>0.98</v>
      </c>
      <c r="F14" s="130">
        <v>0.33600000000000002</v>
      </c>
      <c r="G14" s="48">
        <v>13.94</v>
      </c>
      <c r="H14" s="49"/>
      <c r="I14" s="49"/>
      <c r="J14" s="45"/>
      <c r="K14" s="46"/>
    </row>
    <row r="15" spans="1:13" ht="32.25" customHeight="1" x14ac:dyDescent="0.25">
      <c r="A15" s="17" t="s">
        <v>75</v>
      </c>
      <c r="B15" s="43"/>
      <c r="C15" s="167">
        <v>2</v>
      </c>
      <c r="D15" s="128">
        <v>21.462</v>
      </c>
      <c r="E15" s="129">
        <v>0.98</v>
      </c>
      <c r="F15" s="130">
        <v>0.33600000000000002</v>
      </c>
      <c r="G15" s="49"/>
      <c r="H15" s="49"/>
      <c r="I15" s="49"/>
      <c r="J15" s="45"/>
      <c r="K15" s="46"/>
    </row>
    <row r="16" spans="1:13" ht="41.4" x14ac:dyDescent="0.25">
      <c r="A16" s="17" t="s">
        <v>76</v>
      </c>
      <c r="B16" s="47" t="s">
        <v>344</v>
      </c>
      <c r="C16" s="155" t="s">
        <v>78</v>
      </c>
      <c r="D16" s="128">
        <v>17.108000000000001</v>
      </c>
      <c r="E16" s="129">
        <v>0.78100000000000003</v>
      </c>
      <c r="F16" s="130">
        <v>0.26800000000000002</v>
      </c>
      <c r="G16" s="48">
        <v>9.69</v>
      </c>
      <c r="H16" s="49"/>
      <c r="I16" s="49"/>
      <c r="J16" s="45"/>
      <c r="K16" s="46"/>
    </row>
    <row r="17" spans="1:11" ht="41.4" x14ac:dyDescent="0.25">
      <c r="A17" s="17" t="s">
        <v>79</v>
      </c>
      <c r="B17" s="47" t="s">
        <v>345</v>
      </c>
      <c r="C17" s="155" t="s">
        <v>78</v>
      </c>
      <c r="D17" s="128">
        <v>17.108000000000001</v>
      </c>
      <c r="E17" s="129">
        <v>0.78100000000000003</v>
      </c>
      <c r="F17" s="130">
        <v>0.26800000000000002</v>
      </c>
      <c r="G17" s="48">
        <v>13.89</v>
      </c>
      <c r="H17" s="49"/>
      <c r="I17" s="49"/>
      <c r="J17" s="45"/>
      <c r="K17" s="46"/>
    </row>
    <row r="18" spans="1:11" ht="41.4" x14ac:dyDescent="0.25">
      <c r="A18" s="17" t="s">
        <v>81</v>
      </c>
      <c r="B18" s="47" t="s">
        <v>346</v>
      </c>
      <c r="C18" s="155" t="s">
        <v>78</v>
      </c>
      <c r="D18" s="128">
        <v>17.108000000000001</v>
      </c>
      <c r="E18" s="129">
        <v>0.78100000000000003</v>
      </c>
      <c r="F18" s="130">
        <v>0.26800000000000002</v>
      </c>
      <c r="G18" s="48">
        <v>21.84</v>
      </c>
      <c r="H18" s="49"/>
      <c r="I18" s="49"/>
      <c r="J18" s="45"/>
      <c r="K18" s="46"/>
    </row>
    <row r="19" spans="1:11" ht="41.4" x14ac:dyDescent="0.25">
      <c r="A19" s="17" t="s">
        <v>83</v>
      </c>
      <c r="B19" s="47" t="s">
        <v>347</v>
      </c>
      <c r="C19" s="155" t="s">
        <v>78</v>
      </c>
      <c r="D19" s="128">
        <v>17.108000000000001</v>
      </c>
      <c r="E19" s="129">
        <v>0.78100000000000003</v>
      </c>
      <c r="F19" s="130">
        <v>0.26800000000000002</v>
      </c>
      <c r="G19" s="48">
        <v>34.21</v>
      </c>
      <c r="H19" s="49"/>
      <c r="I19" s="49"/>
      <c r="J19" s="45"/>
      <c r="K19" s="46"/>
    </row>
    <row r="20" spans="1:11" ht="41.4" x14ac:dyDescent="0.25">
      <c r="A20" s="17" t="s">
        <v>85</v>
      </c>
      <c r="B20" s="47" t="s">
        <v>348</v>
      </c>
      <c r="C20" s="155" t="s">
        <v>78</v>
      </c>
      <c r="D20" s="128">
        <v>17.108000000000001</v>
      </c>
      <c r="E20" s="129">
        <v>0.78100000000000003</v>
      </c>
      <c r="F20" s="130">
        <v>0.26800000000000002</v>
      </c>
      <c r="G20" s="48">
        <v>77.36</v>
      </c>
      <c r="H20" s="49"/>
      <c r="I20" s="49"/>
      <c r="J20" s="45"/>
      <c r="K20" s="46"/>
    </row>
    <row r="21" spans="1:11" ht="32.25" customHeight="1" x14ac:dyDescent="0.25">
      <c r="A21" s="17" t="s">
        <v>87</v>
      </c>
      <c r="B21" s="43"/>
      <c r="C21" s="167">
        <v>4</v>
      </c>
      <c r="D21" s="128">
        <v>17.108000000000001</v>
      </c>
      <c r="E21" s="129">
        <v>0.78100000000000003</v>
      </c>
      <c r="F21" s="130">
        <v>0.26800000000000002</v>
      </c>
      <c r="G21" s="49"/>
      <c r="H21" s="49"/>
      <c r="I21" s="49"/>
      <c r="J21" s="45"/>
      <c r="K21" s="46"/>
    </row>
    <row r="22" spans="1:11" ht="32.25" customHeight="1" x14ac:dyDescent="0.25">
      <c r="A22" s="17" t="s">
        <v>88</v>
      </c>
      <c r="B22" s="46" t="s">
        <v>349</v>
      </c>
      <c r="C22" s="167">
        <v>0</v>
      </c>
      <c r="D22" s="128">
        <v>12.691000000000001</v>
      </c>
      <c r="E22" s="129">
        <v>0.54200000000000004</v>
      </c>
      <c r="F22" s="130">
        <v>0.189</v>
      </c>
      <c r="G22" s="48">
        <v>22.54</v>
      </c>
      <c r="H22" s="48">
        <v>9.33</v>
      </c>
      <c r="I22" s="127">
        <v>9.33</v>
      </c>
      <c r="J22" s="44">
        <v>0.42399999999999999</v>
      </c>
      <c r="K22" s="46"/>
    </row>
    <row r="23" spans="1:11" ht="32.25" customHeight="1" x14ac:dyDescent="0.25">
      <c r="A23" s="17" t="s">
        <v>90</v>
      </c>
      <c r="B23" s="46" t="s">
        <v>350</v>
      </c>
      <c r="C23" s="167">
        <v>0</v>
      </c>
      <c r="D23" s="128">
        <v>12.691000000000001</v>
      </c>
      <c r="E23" s="129">
        <v>0.54200000000000004</v>
      </c>
      <c r="F23" s="130">
        <v>0.189</v>
      </c>
      <c r="G23" s="48">
        <v>186.5</v>
      </c>
      <c r="H23" s="48">
        <v>9.33</v>
      </c>
      <c r="I23" s="127">
        <v>9.33</v>
      </c>
      <c r="J23" s="44">
        <v>0.42399999999999999</v>
      </c>
      <c r="K23" s="46"/>
    </row>
    <row r="24" spans="1:11" ht="32.25" customHeight="1" x14ac:dyDescent="0.25">
      <c r="A24" s="17" t="s">
        <v>92</v>
      </c>
      <c r="B24" s="46" t="s">
        <v>351</v>
      </c>
      <c r="C24" s="167">
        <v>0</v>
      </c>
      <c r="D24" s="128">
        <v>12.691000000000001</v>
      </c>
      <c r="E24" s="129">
        <v>0.54200000000000004</v>
      </c>
      <c r="F24" s="130">
        <v>0.189</v>
      </c>
      <c r="G24" s="48">
        <v>308.19</v>
      </c>
      <c r="H24" s="48">
        <v>9.33</v>
      </c>
      <c r="I24" s="127">
        <v>9.33</v>
      </c>
      <c r="J24" s="44">
        <v>0.42399999999999999</v>
      </c>
      <c r="K24" s="46"/>
    </row>
    <row r="25" spans="1:11" ht="32.25" customHeight="1" x14ac:dyDescent="0.25">
      <c r="A25" s="17" t="s">
        <v>94</v>
      </c>
      <c r="B25" s="46" t="s">
        <v>352</v>
      </c>
      <c r="C25" s="167">
        <v>0</v>
      </c>
      <c r="D25" s="128">
        <v>12.691000000000001</v>
      </c>
      <c r="E25" s="129">
        <v>0.54200000000000004</v>
      </c>
      <c r="F25" s="130">
        <v>0.189</v>
      </c>
      <c r="G25" s="48">
        <v>443.84</v>
      </c>
      <c r="H25" s="48">
        <v>9.33</v>
      </c>
      <c r="I25" s="127">
        <v>9.33</v>
      </c>
      <c r="J25" s="44">
        <v>0.42399999999999999</v>
      </c>
      <c r="K25" s="46"/>
    </row>
    <row r="26" spans="1:11" ht="32.25" customHeight="1" x14ac:dyDescent="0.25">
      <c r="A26" s="17" t="s">
        <v>96</v>
      </c>
      <c r="B26" s="46" t="s">
        <v>353</v>
      </c>
      <c r="C26" s="167">
        <v>0</v>
      </c>
      <c r="D26" s="128">
        <v>12.691000000000001</v>
      </c>
      <c r="E26" s="129">
        <v>0.54200000000000004</v>
      </c>
      <c r="F26" s="130">
        <v>0.189</v>
      </c>
      <c r="G26" s="48">
        <v>983.43</v>
      </c>
      <c r="H26" s="48">
        <v>9.33</v>
      </c>
      <c r="I26" s="127">
        <v>9.33</v>
      </c>
      <c r="J26" s="44">
        <v>0.42399999999999999</v>
      </c>
      <c r="K26" s="46"/>
    </row>
    <row r="27" spans="1:11" ht="32.25" customHeight="1" x14ac:dyDescent="0.25">
      <c r="A27" s="17" t="s">
        <v>98</v>
      </c>
      <c r="B27" s="46" t="s">
        <v>354</v>
      </c>
      <c r="C27" s="167">
        <v>0</v>
      </c>
      <c r="D27" s="128">
        <v>8.1170000000000009</v>
      </c>
      <c r="E27" s="129">
        <v>0.30499999999999999</v>
      </c>
      <c r="F27" s="130">
        <v>0.11</v>
      </c>
      <c r="G27" s="48">
        <v>18.97</v>
      </c>
      <c r="H27" s="48">
        <v>7.72</v>
      </c>
      <c r="I27" s="127">
        <v>7.72</v>
      </c>
      <c r="J27" s="44">
        <v>0.25900000000000001</v>
      </c>
      <c r="K27" s="46"/>
    </row>
    <row r="28" spans="1:11" ht="32.25" customHeight="1" x14ac:dyDescent="0.25">
      <c r="A28" s="17" t="s">
        <v>100</v>
      </c>
      <c r="B28" s="46" t="s">
        <v>355</v>
      </c>
      <c r="C28" s="167">
        <v>0</v>
      </c>
      <c r="D28" s="128">
        <v>8.1170000000000009</v>
      </c>
      <c r="E28" s="129">
        <v>0.30499999999999999</v>
      </c>
      <c r="F28" s="130">
        <v>0.11</v>
      </c>
      <c r="G28" s="48">
        <v>182.93</v>
      </c>
      <c r="H28" s="48">
        <v>7.72</v>
      </c>
      <c r="I28" s="127">
        <v>7.72</v>
      </c>
      <c r="J28" s="44">
        <v>0.25900000000000001</v>
      </c>
      <c r="K28" s="46"/>
    </row>
    <row r="29" spans="1:11" ht="32.25" customHeight="1" x14ac:dyDescent="0.25">
      <c r="A29" s="17" t="s">
        <v>102</v>
      </c>
      <c r="B29" s="46" t="s">
        <v>356</v>
      </c>
      <c r="C29" s="167">
        <v>0</v>
      </c>
      <c r="D29" s="128">
        <v>8.1170000000000009</v>
      </c>
      <c r="E29" s="129">
        <v>0.30499999999999999</v>
      </c>
      <c r="F29" s="130">
        <v>0.11</v>
      </c>
      <c r="G29" s="48">
        <v>304.62</v>
      </c>
      <c r="H29" s="48">
        <v>7.72</v>
      </c>
      <c r="I29" s="127">
        <v>7.72</v>
      </c>
      <c r="J29" s="44">
        <v>0.25900000000000001</v>
      </c>
      <c r="K29" s="46"/>
    </row>
    <row r="30" spans="1:11" ht="32.25" customHeight="1" x14ac:dyDescent="0.25">
      <c r="A30" s="17" t="s">
        <v>104</v>
      </c>
      <c r="B30" s="46" t="s">
        <v>357</v>
      </c>
      <c r="C30" s="167">
        <v>0</v>
      </c>
      <c r="D30" s="128">
        <v>8.1170000000000009</v>
      </c>
      <c r="E30" s="129">
        <v>0.30499999999999999</v>
      </c>
      <c r="F30" s="130">
        <v>0.11</v>
      </c>
      <c r="G30" s="48">
        <v>440.27</v>
      </c>
      <c r="H30" s="48">
        <v>7.72</v>
      </c>
      <c r="I30" s="127">
        <v>7.72</v>
      </c>
      <c r="J30" s="44">
        <v>0.25900000000000001</v>
      </c>
      <c r="K30" s="46"/>
    </row>
    <row r="31" spans="1:11" ht="32.25" customHeight="1" x14ac:dyDescent="0.25">
      <c r="A31" s="17" t="s">
        <v>106</v>
      </c>
      <c r="B31" s="46" t="s">
        <v>358</v>
      </c>
      <c r="C31" s="167">
        <v>0</v>
      </c>
      <c r="D31" s="128">
        <v>8.1170000000000009</v>
      </c>
      <c r="E31" s="129">
        <v>0.30499999999999999</v>
      </c>
      <c r="F31" s="130">
        <v>0.11</v>
      </c>
      <c r="G31" s="48">
        <v>979.86</v>
      </c>
      <c r="H31" s="48">
        <v>7.72</v>
      </c>
      <c r="I31" s="127">
        <v>7.72</v>
      </c>
      <c r="J31" s="44">
        <v>0.25900000000000001</v>
      </c>
      <c r="K31" s="46"/>
    </row>
    <row r="32" spans="1:11" ht="32.25" customHeight="1" x14ac:dyDescent="0.25">
      <c r="A32" s="17" t="s">
        <v>108</v>
      </c>
      <c r="B32" s="46" t="s">
        <v>359</v>
      </c>
      <c r="C32" s="167">
        <v>0</v>
      </c>
      <c r="D32" s="128">
        <v>6.64</v>
      </c>
      <c r="E32" s="129">
        <v>0.22900000000000001</v>
      </c>
      <c r="F32" s="130">
        <v>8.5000000000000006E-2</v>
      </c>
      <c r="G32" s="48">
        <v>201.09</v>
      </c>
      <c r="H32" s="48">
        <v>6.96</v>
      </c>
      <c r="I32" s="127">
        <v>6.96</v>
      </c>
      <c r="J32" s="44">
        <v>0.21299999999999999</v>
      </c>
      <c r="K32" s="46"/>
    </row>
    <row r="33" spans="1:11" ht="32.25" customHeight="1" x14ac:dyDescent="0.25">
      <c r="A33" s="17" t="s">
        <v>110</v>
      </c>
      <c r="B33" s="46" t="s">
        <v>360</v>
      </c>
      <c r="C33" s="167">
        <v>0</v>
      </c>
      <c r="D33" s="128">
        <v>6.64</v>
      </c>
      <c r="E33" s="129">
        <v>0.22900000000000001</v>
      </c>
      <c r="F33" s="130">
        <v>8.5000000000000006E-2</v>
      </c>
      <c r="G33" s="48">
        <v>1435.1</v>
      </c>
      <c r="H33" s="48">
        <v>6.96</v>
      </c>
      <c r="I33" s="127">
        <v>6.96</v>
      </c>
      <c r="J33" s="44">
        <v>0.21299999999999999</v>
      </c>
      <c r="K33" s="46"/>
    </row>
    <row r="34" spans="1:11" ht="32.25" customHeight="1" x14ac:dyDescent="0.25">
      <c r="A34" s="17" t="s">
        <v>112</v>
      </c>
      <c r="B34" s="46" t="s">
        <v>361</v>
      </c>
      <c r="C34" s="167">
        <v>0</v>
      </c>
      <c r="D34" s="128">
        <v>6.64</v>
      </c>
      <c r="E34" s="129">
        <v>0.22900000000000001</v>
      </c>
      <c r="F34" s="130">
        <v>8.5000000000000006E-2</v>
      </c>
      <c r="G34" s="48">
        <v>3333.99</v>
      </c>
      <c r="H34" s="48">
        <v>6.96</v>
      </c>
      <c r="I34" s="127">
        <v>6.96</v>
      </c>
      <c r="J34" s="44">
        <v>0.21299999999999999</v>
      </c>
      <c r="K34" s="46"/>
    </row>
    <row r="35" spans="1:11" ht="32.25" customHeight="1" x14ac:dyDescent="0.25">
      <c r="A35" s="17" t="s">
        <v>114</v>
      </c>
      <c r="B35" s="46" t="s">
        <v>362</v>
      </c>
      <c r="C35" s="167">
        <v>0</v>
      </c>
      <c r="D35" s="128">
        <v>6.64</v>
      </c>
      <c r="E35" s="129">
        <v>0.22900000000000001</v>
      </c>
      <c r="F35" s="130">
        <v>8.5000000000000006E-2</v>
      </c>
      <c r="G35" s="48">
        <v>4268.57</v>
      </c>
      <c r="H35" s="48">
        <v>6.96</v>
      </c>
      <c r="I35" s="127">
        <v>6.96</v>
      </c>
      <c r="J35" s="44">
        <v>0.21299999999999999</v>
      </c>
      <c r="K35" s="46"/>
    </row>
    <row r="36" spans="1:11" ht="32.25" customHeight="1" x14ac:dyDescent="0.25">
      <c r="A36" s="17" t="s">
        <v>116</v>
      </c>
      <c r="B36" s="46" t="s">
        <v>363</v>
      </c>
      <c r="C36" s="167">
        <v>0</v>
      </c>
      <c r="D36" s="128">
        <v>6.64</v>
      </c>
      <c r="E36" s="129">
        <v>0.22900000000000001</v>
      </c>
      <c r="F36" s="130">
        <v>8.5000000000000006E-2</v>
      </c>
      <c r="G36" s="48">
        <v>12178.6</v>
      </c>
      <c r="H36" s="48">
        <v>6.96</v>
      </c>
      <c r="I36" s="127">
        <v>6.96</v>
      </c>
      <c r="J36" s="44">
        <v>0.21299999999999999</v>
      </c>
      <c r="K36" s="46"/>
    </row>
    <row r="37" spans="1:11" ht="32.25" customHeight="1" x14ac:dyDescent="0.25">
      <c r="A37" s="17" t="s">
        <v>118</v>
      </c>
      <c r="B37" s="46" t="s">
        <v>364</v>
      </c>
      <c r="C37" s="167" t="s">
        <v>120</v>
      </c>
      <c r="D37" s="131">
        <v>59.984000000000002</v>
      </c>
      <c r="E37" s="132">
        <v>3.3839999999999999</v>
      </c>
      <c r="F37" s="130">
        <v>2.7450000000000001</v>
      </c>
      <c r="G37" s="49"/>
      <c r="H37" s="49"/>
      <c r="I37" s="49"/>
      <c r="J37" s="45"/>
      <c r="K37" s="46"/>
    </row>
    <row r="38" spans="1:11" ht="27.75" customHeight="1" x14ac:dyDescent="0.25">
      <c r="A38" s="17" t="s">
        <v>121</v>
      </c>
      <c r="B38" s="47" t="s">
        <v>365</v>
      </c>
      <c r="C38" s="166" t="s">
        <v>123</v>
      </c>
      <c r="D38" s="128">
        <v>-13.185</v>
      </c>
      <c r="E38" s="129">
        <v>-0.60199999999999998</v>
      </c>
      <c r="F38" s="130">
        <v>-0.20599999999999999</v>
      </c>
      <c r="G38" s="48">
        <v>0</v>
      </c>
      <c r="H38" s="49"/>
      <c r="I38" s="49"/>
      <c r="J38" s="45"/>
      <c r="K38" s="46"/>
    </row>
    <row r="39" spans="1:11" ht="27.75" customHeight="1" x14ac:dyDescent="0.25">
      <c r="A39" s="17" t="s">
        <v>124</v>
      </c>
      <c r="B39" s="46"/>
      <c r="C39" s="167">
        <v>0</v>
      </c>
      <c r="D39" s="128">
        <v>-10.608000000000001</v>
      </c>
      <c r="E39" s="129">
        <v>-0.46300000000000002</v>
      </c>
      <c r="F39" s="130">
        <v>-0.161</v>
      </c>
      <c r="G39" s="48">
        <v>0</v>
      </c>
      <c r="H39" s="49"/>
      <c r="I39" s="49"/>
      <c r="J39" s="45"/>
      <c r="K39" s="46"/>
    </row>
    <row r="40" spans="1:11" ht="27.75" customHeight="1" x14ac:dyDescent="0.25">
      <c r="A40" s="17" t="s">
        <v>125</v>
      </c>
      <c r="B40" s="46" t="s">
        <v>366</v>
      </c>
      <c r="C40" s="167">
        <v>0</v>
      </c>
      <c r="D40" s="128">
        <v>-13.185</v>
      </c>
      <c r="E40" s="129">
        <v>-0.60199999999999998</v>
      </c>
      <c r="F40" s="130">
        <v>-0.20599999999999999</v>
      </c>
      <c r="G40" s="48">
        <v>0</v>
      </c>
      <c r="H40" s="49"/>
      <c r="I40" s="49"/>
      <c r="J40" s="44">
        <v>0.46400000000000002</v>
      </c>
      <c r="K40" s="46"/>
    </row>
    <row r="41" spans="1:11" ht="27.75" customHeight="1" x14ac:dyDescent="0.25">
      <c r="A41" s="17" t="s">
        <v>127</v>
      </c>
      <c r="B41" s="46" t="s">
        <v>367</v>
      </c>
      <c r="C41" s="167">
        <v>0</v>
      </c>
      <c r="D41" s="128">
        <v>-13.185</v>
      </c>
      <c r="E41" s="129">
        <v>-0.60199999999999998</v>
      </c>
      <c r="F41" s="130">
        <v>-0.20599999999999999</v>
      </c>
      <c r="G41" s="48">
        <v>0</v>
      </c>
      <c r="H41" s="49"/>
      <c r="I41" s="49"/>
      <c r="J41" s="45"/>
      <c r="K41" s="46"/>
    </row>
    <row r="42" spans="1:11" ht="27.75" customHeight="1" x14ac:dyDescent="0.25">
      <c r="A42" s="17" t="s">
        <v>129</v>
      </c>
      <c r="B42" s="46" t="s">
        <v>368</v>
      </c>
      <c r="C42" s="167">
        <v>0</v>
      </c>
      <c r="D42" s="128">
        <v>-10.608000000000001</v>
      </c>
      <c r="E42" s="129">
        <v>-0.46300000000000002</v>
      </c>
      <c r="F42" s="130">
        <v>-0.161</v>
      </c>
      <c r="G42" s="48">
        <v>0</v>
      </c>
      <c r="H42" s="49"/>
      <c r="I42" s="49"/>
      <c r="J42" s="44">
        <v>0.34799999999999998</v>
      </c>
      <c r="K42" s="46"/>
    </row>
    <row r="43" spans="1:11" ht="27.75" customHeight="1" x14ac:dyDescent="0.25">
      <c r="A43" s="17" t="s">
        <v>131</v>
      </c>
      <c r="B43" s="46" t="s">
        <v>369</v>
      </c>
      <c r="C43" s="167">
        <v>0</v>
      </c>
      <c r="D43" s="128">
        <v>-10.608000000000001</v>
      </c>
      <c r="E43" s="129">
        <v>-0.46300000000000002</v>
      </c>
      <c r="F43" s="130">
        <v>-0.161</v>
      </c>
      <c r="G43" s="48">
        <v>0</v>
      </c>
      <c r="H43" s="49"/>
      <c r="I43" s="49"/>
      <c r="J43" s="45"/>
      <c r="K43" s="46"/>
    </row>
    <row r="44" spans="1:11" ht="27.75" customHeight="1" x14ac:dyDescent="0.25">
      <c r="A44" s="17" t="s">
        <v>133</v>
      </c>
      <c r="B44" s="46" t="s">
        <v>370</v>
      </c>
      <c r="C44" s="167">
        <v>0</v>
      </c>
      <c r="D44" s="128">
        <v>-7.4740000000000002</v>
      </c>
      <c r="E44" s="129">
        <v>-0.28000000000000003</v>
      </c>
      <c r="F44" s="130">
        <v>-0.10100000000000001</v>
      </c>
      <c r="G44" s="48">
        <v>14.11</v>
      </c>
      <c r="H44" s="49"/>
      <c r="I44" s="49"/>
      <c r="J44" s="44">
        <v>0.30199999999999999</v>
      </c>
      <c r="K44" s="46"/>
    </row>
    <row r="45" spans="1:11" ht="27.75" customHeight="1" x14ac:dyDescent="0.25">
      <c r="A45" s="17" t="s">
        <v>135</v>
      </c>
      <c r="B45" s="46" t="s">
        <v>371</v>
      </c>
      <c r="C45" s="167">
        <v>0</v>
      </c>
      <c r="D45" s="128">
        <v>-7.4740000000000002</v>
      </c>
      <c r="E45" s="129">
        <v>-0.28000000000000003</v>
      </c>
      <c r="F45" s="130">
        <v>-0.10100000000000001</v>
      </c>
      <c r="G45" s="48">
        <v>14.11</v>
      </c>
      <c r="H45" s="49"/>
      <c r="I45" s="49"/>
      <c r="J45" s="45"/>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D0573502-7172-4684-B8E2-5F6A219429CD}"/>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Props1.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2.xml><?xml version="1.0" encoding="utf-8"?>
<ds:datastoreItem xmlns:ds="http://schemas.openxmlformats.org/officeDocument/2006/customXml" ds:itemID="{444204E2-D790-452F-81F4-A9F8E716E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764EB4-D9D0-4D41-8671-3398BE36E750}">
  <ds:schemaRefs>
    <ds:schemaRef ds:uri="http://purl.org/dc/dcmitype/"/>
    <ds:schemaRef ds:uri="http://schemas.microsoft.com/office/2006/documentManagement/types"/>
    <ds:schemaRef ds:uri="http://schemas.microsoft.com/office/2006/metadata/properties"/>
    <ds:schemaRef ds:uri="4fb325ff-59f4-4202-984d-cc4ef0b29ee2"/>
    <ds:schemaRef ds:uri="http://schemas.microsoft.com/office/infopath/2007/PartnerControls"/>
    <ds:schemaRef ds:uri="http://purl.org/dc/elements/1.1/"/>
    <ds:schemaRef ds:uri="http://purl.org/dc/terms/"/>
    <ds:schemaRef ds:uri="http://schemas.openxmlformats.org/package/2006/metadata/core-properties"/>
    <ds:schemaRef ds:uri="375f405a-1d4b-4796-a028-0e90b458cbc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94</vt:i4>
      </vt:variant>
    </vt:vector>
  </HeadingPairs>
  <TitlesOfParts>
    <vt:vector size="158" baseType="lpstr">
      <vt:lpstr>Overview</vt:lpstr>
      <vt:lpstr>Annex 1 LV, HV &amp; UMS charges_A</vt:lpstr>
      <vt:lpstr>Annex 1 LV, HV &amp; UMS charges_B</vt:lpstr>
      <vt:lpstr>Annex 1 LV, HV &amp; UMS charges_C</vt:lpstr>
      <vt:lpstr>Annex 1 LV, HV &amp; UMS charges_D</vt:lpstr>
      <vt:lpstr>Annex 1 LV, HV &amp; UMS charges_E</vt:lpstr>
      <vt:lpstr>Annex 1 LV, HV &amp; UMS charges_F</vt:lpstr>
      <vt:lpstr>Annex 1 LV, HV &amp; UMS charges_G</vt:lpstr>
      <vt:lpstr>Annex 1 LV, HV &amp; UMS charges_J</vt:lpstr>
      <vt:lpstr>Annex 1 LV, HV &amp; UMS charges_K</vt:lpstr>
      <vt:lpstr>Annex 1 LV, HV &amp; UMS charges_L</vt:lpstr>
      <vt:lpstr>Annex 1 LV, HV &amp; UMS charges_M</vt:lpstr>
      <vt:lpstr>Annex 2 EHV charges</vt:lpstr>
      <vt:lpstr>Annex 3 Preserved charges</vt:lpstr>
      <vt:lpstr>Annex 4 LDNO charges_A</vt:lpstr>
      <vt:lpstr>Annex 4 LDNO charges_B</vt:lpstr>
      <vt:lpstr>Annex 4 LDNO charges_C</vt:lpstr>
      <vt:lpstr>Annex 4 LDNO charges_D</vt:lpstr>
      <vt:lpstr>Annex 4 LDNO charges_E</vt:lpstr>
      <vt:lpstr>Annex 4 LDNO charges_F</vt:lpstr>
      <vt:lpstr>Annex 4 LDNO charges_G</vt:lpstr>
      <vt:lpstr>Annex 4 LDNO charges_J</vt:lpstr>
      <vt:lpstr>Annex 4 LDNO charges_K</vt:lpstr>
      <vt:lpstr>Annex 4 LDNO charges_L</vt:lpstr>
      <vt:lpstr>Annex 4 LDNO charges_M</vt:lpstr>
      <vt:lpstr>Annex 5 LLFs_A</vt:lpstr>
      <vt:lpstr>Annex 5 LLFs_B</vt:lpstr>
      <vt:lpstr>Annex 5 LLFs_C</vt:lpstr>
      <vt:lpstr>Annex 5 LLFs_D</vt:lpstr>
      <vt:lpstr>Annex 5 LLFs_E</vt:lpstr>
      <vt:lpstr>Annex 5 LLFs_F</vt:lpstr>
      <vt:lpstr>Annex 5 LLFs_F (2)</vt:lpstr>
      <vt:lpstr>Annex 5 LLFs_G</vt:lpstr>
      <vt:lpstr>Annex 5 LLFs_J</vt:lpstr>
      <vt:lpstr>Annex 5 LLFs_K</vt:lpstr>
      <vt:lpstr>Annex 5 LLFs_L</vt:lpstr>
      <vt:lpstr>Annex 5 LLFs_M</vt:lpstr>
      <vt:lpstr>Annex 6 New or Amended EHV</vt:lpstr>
      <vt:lpstr>Annex 7 Pass-Through Costs_A</vt:lpstr>
      <vt:lpstr>Annex 7 Pass-Through Costs_B</vt:lpstr>
      <vt:lpstr>Annex 7 Pass-Through Costs_C</vt:lpstr>
      <vt:lpstr>Annex 7 Pass-Through Costs_D</vt:lpstr>
      <vt:lpstr>Annex 7 Pass-Through Costs_E</vt:lpstr>
      <vt:lpstr>Annex 7 Pass-Through Costs_F</vt:lpstr>
      <vt:lpstr>Annex 7 Pass-Through Costs_G</vt:lpstr>
      <vt:lpstr>Annex 7 Pass-Through Costs_J</vt:lpstr>
      <vt:lpstr>Annex 7 Pass-Through Costs_K</vt:lpstr>
      <vt:lpstr>Annex 7 Pass-Through Costs_L</vt:lpstr>
      <vt:lpstr>Annex 7 Pass-Through Costs_M</vt:lpstr>
      <vt:lpstr>Nodal prices_A</vt:lpstr>
      <vt:lpstr>Nodal prices_B</vt:lpstr>
      <vt:lpstr>Nodal prices_C</vt:lpstr>
      <vt:lpstr>Nodal prices_D</vt:lpstr>
      <vt:lpstr>Nodal prices_E</vt:lpstr>
      <vt:lpstr>Nodal prices_F</vt:lpstr>
      <vt:lpstr>Nodal prices_G</vt:lpstr>
      <vt:lpstr>Nodal prices_J</vt:lpstr>
      <vt:lpstr>Nodal prices_K</vt:lpstr>
      <vt:lpstr>Nodal prices_L</vt:lpstr>
      <vt:lpstr>Nodal prices_M</vt:lpstr>
      <vt:lpstr>SSC unit rate lookup</vt:lpstr>
      <vt:lpstr>Residual Charging Bands</vt:lpstr>
      <vt:lpstr>TNUoS Mapping</vt:lpstr>
      <vt:lpstr>Charge Calculator</vt:lpstr>
      <vt:lpstr>'Annex 1 LV, HV &amp; UMS charges_A'!Print_Area</vt:lpstr>
      <vt:lpstr>'Annex 1 LV, HV &amp; UMS charges_B'!Print_Area</vt:lpstr>
      <vt:lpstr>'Annex 1 LV, HV &amp; UMS charges_C'!Print_Area</vt:lpstr>
      <vt:lpstr>'Annex 1 LV, HV &amp; UMS charges_D'!Print_Area</vt:lpstr>
      <vt:lpstr>'Annex 1 LV, HV &amp; UMS charges_E'!Print_Area</vt:lpstr>
      <vt:lpstr>'Annex 1 LV, HV &amp; UMS charges_F'!Print_Area</vt:lpstr>
      <vt:lpstr>'Annex 1 LV, HV &amp; UMS charges_G'!Print_Area</vt:lpstr>
      <vt:lpstr>'Annex 1 LV, HV &amp; UMS charges_J'!Print_Area</vt:lpstr>
      <vt:lpstr>'Annex 1 LV, HV &amp; UMS charges_K'!Print_Area</vt:lpstr>
      <vt:lpstr>'Annex 1 LV, HV &amp; UMS charges_L'!Print_Area</vt:lpstr>
      <vt:lpstr>'Annex 1 LV, HV &amp; UMS charges_M'!Print_Area</vt:lpstr>
      <vt:lpstr>'Annex 2 EHV charges'!Print_Area</vt:lpstr>
      <vt:lpstr>'Annex 3 Preserved charges'!Print_Area</vt:lpstr>
      <vt:lpstr>'Annex 4 LDNO charges_A'!Print_Area</vt:lpstr>
      <vt:lpstr>'Annex 4 LDNO charges_B'!Print_Area</vt:lpstr>
      <vt:lpstr>'Annex 4 LDNO charges_C'!Print_Area</vt:lpstr>
      <vt:lpstr>'Annex 4 LDNO charges_D'!Print_Area</vt:lpstr>
      <vt:lpstr>'Annex 4 LDNO charges_E'!Print_Area</vt:lpstr>
      <vt:lpstr>'Annex 4 LDNO charges_F'!Print_Area</vt:lpstr>
      <vt:lpstr>'Annex 4 LDNO charges_G'!Print_Area</vt:lpstr>
      <vt:lpstr>'Annex 4 LDNO charges_J'!Print_Area</vt:lpstr>
      <vt:lpstr>'Annex 4 LDNO charges_K'!Print_Area</vt:lpstr>
      <vt:lpstr>'Annex 4 LDNO charges_L'!Print_Area</vt:lpstr>
      <vt:lpstr>'Annex 4 LDNO charges_M'!Print_Area</vt:lpstr>
      <vt:lpstr>'Annex 5 LLFs_A'!Print_Area</vt:lpstr>
      <vt:lpstr>'Annex 5 LLFs_B'!Print_Area</vt:lpstr>
      <vt:lpstr>'Annex 5 LLFs_C'!Print_Area</vt:lpstr>
      <vt:lpstr>'Annex 5 LLFs_D'!Print_Area</vt:lpstr>
      <vt:lpstr>'Annex 5 LLFs_E'!Print_Area</vt:lpstr>
      <vt:lpstr>'Annex 5 LLFs_F'!Print_Area</vt:lpstr>
      <vt:lpstr>'Annex 5 LLFs_F (2)'!Print_Area</vt:lpstr>
      <vt:lpstr>'Annex 5 LLFs_G'!Print_Area</vt:lpstr>
      <vt:lpstr>'Annex 5 LLFs_J'!Print_Area</vt:lpstr>
      <vt:lpstr>'Annex 5 LLFs_K'!Print_Area</vt:lpstr>
      <vt:lpstr>'Annex 5 LLFs_L'!Print_Area</vt:lpstr>
      <vt:lpstr>'Annex 5 LLFs_M'!Print_Area</vt:lpstr>
      <vt:lpstr>'Annex 6 New or Amended EHV'!Print_Area</vt:lpstr>
      <vt:lpstr>'Annex 7 Pass-Through Costs_A'!Print_Area</vt:lpstr>
      <vt:lpstr>'Annex 7 Pass-Through Costs_B'!Print_Area</vt:lpstr>
      <vt:lpstr>'Annex 7 Pass-Through Costs_C'!Print_Area</vt:lpstr>
      <vt:lpstr>'Annex 7 Pass-Through Costs_D'!Print_Area</vt:lpstr>
      <vt:lpstr>'Annex 7 Pass-Through Costs_E'!Print_Area</vt:lpstr>
      <vt:lpstr>'Annex 7 Pass-Through Costs_F'!Print_Area</vt:lpstr>
      <vt:lpstr>'Annex 7 Pass-Through Costs_G'!Print_Area</vt:lpstr>
      <vt:lpstr>'Annex 7 Pass-Through Costs_J'!Print_Area</vt:lpstr>
      <vt:lpstr>'Annex 7 Pass-Through Costs_K'!Print_Area</vt:lpstr>
      <vt:lpstr>'Annex 7 Pass-Through Costs_L'!Print_Area</vt:lpstr>
      <vt:lpstr>'Annex 7 Pass-Through Costs_M'!Print_Area</vt:lpstr>
      <vt:lpstr>'Nodal prices_A'!Print_Area</vt:lpstr>
      <vt:lpstr>'Nodal prices_B'!Print_Area</vt:lpstr>
      <vt:lpstr>'Nodal prices_C'!Print_Area</vt:lpstr>
      <vt:lpstr>'Nodal prices_D'!Print_Area</vt:lpstr>
      <vt:lpstr>'Nodal prices_E'!Print_Area</vt:lpstr>
      <vt:lpstr>'Nodal prices_F'!Print_Area</vt:lpstr>
      <vt:lpstr>'Nodal prices_G'!Print_Area</vt:lpstr>
      <vt:lpstr>'Nodal prices_J'!Print_Area</vt:lpstr>
      <vt:lpstr>'Nodal prices_K'!Print_Area</vt:lpstr>
      <vt:lpstr>'Nodal prices_L'!Print_Area</vt:lpstr>
      <vt:lpstr>'Nodal prices_M'!Print_Area</vt:lpstr>
      <vt:lpstr>'Annex 1 LV, HV &amp; UMS charges_A'!Print_Titles</vt:lpstr>
      <vt:lpstr>'Annex 1 LV, HV &amp; UMS charges_B'!Print_Titles</vt:lpstr>
      <vt:lpstr>'Annex 1 LV, HV &amp; UMS charges_C'!Print_Titles</vt:lpstr>
      <vt:lpstr>'Annex 1 LV, HV &amp; UMS charges_D'!Print_Titles</vt:lpstr>
      <vt:lpstr>'Annex 1 LV, HV &amp; UMS charges_E'!Print_Titles</vt:lpstr>
      <vt:lpstr>'Annex 1 LV, HV &amp; UMS charges_F'!Print_Titles</vt:lpstr>
      <vt:lpstr>'Annex 1 LV, HV &amp; UMS charges_G'!Print_Titles</vt:lpstr>
      <vt:lpstr>'Annex 1 LV, HV &amp; UMS charges_J'!Print_Titles</vt:lpstr>
      <vt:lpstr>'Annex 1 LV, HV &amp; UMS charges_K'!Print_Titles</vt:lpstr>
      <vt:lpstr>'Annex 1 LV, HV &amp; UMS charges_L'!Print_Titles</vt:lpstr>
      <vt:lpstr>'Annex 1 LV, HV &amp; UMS charges_M'!Print_Titles</vt:lpstr>
      <vt:lpstr>'Annex 6 New or Amended EHV'!Print_Titles</vt:lpstr>
      <vt:lpstr>'Annex 7 Pass-Through Costs_A'!Print_Titles</vt:lpstr>
      <vt:lpstr>'Annex 7 Pass-Through Costs_B'!Print_Titles</vt:lpstr>
      <vt:lpstr>'Annex 7 Pass-Through Costs_C'!Print_Titles</vt:lpstr>
      <vt:lpstr>'Annex 7 Pass-Through Costs_D'!Print_Titles</vt:lpstr>
      <vt:lpstr>'Annex 7 Pass-Through Costs_E'!Print_Titles</vt:lpstr>
      <vt:lpstr>'Annex 7 Pass-Through Costs_F'!Print_Titles</vt:lpstr>
      <vt:lpstr>'Annex 7 Pass-Through Costs_G'!Print_Titles</vt:lpstr>
      <vt:lpstr>'Annex 7 Pass-Through Costs_J'!Print_Titles</vt:lpstr>
      <vt:lpstr>'Annex 7 Pass-Through Costs_K'!Print_Titles</vt:lpstr>
      <vt:lpstr>'Annex 7 Pass-Through Costs_L'!Print_Titles</vt:lpstr>
      <vt:lpstr>'Annex 7 Pass-Through Costs_M'!Print_Titles</vt:lpstr>
      <vt:lpstr>'Nodal prices_A'!Print_Titles</vt:lpstr>
      <vt:lpstr>'Nodal prices_B'!Print_Titles</vt:lpstr>
      <vt:lpstr>'Nodal prices_C'!Print_Titles</vt:lpstr>
      <vt:lpstr>'Nodal prices_D'!Print_Titles</vt:lpstr>
      <vt:lpstr>'Nodal prices_E'!Print_Titles</vt:lpstr>
      <vt:lpstr>'Nodal prices_F'!Print_Titles</vt:lpstr>
      <vt:lpstr>'Nodal prices_G'!Print_Titles</vt:lpstr>
      <vt:lpstr>'Nodal prices_J'!Print_Titles</vt:lpstr>
      <vt:lpstr>'Nodal prices_K'!Print_Titles</vt:lpstr>
      <vt:lpstr>'Nodal prices_L'!Print_Titles</vt:lpstr>
      <vt:lpstr>'Nodal prices_M'!Print_Titles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2026-03-20T15:13:15Z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2025-01-09T15:12:58Z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4d2bbc18-9bae-4f07-8b15-5d4e4c52711c</vt:lpwstr>
  </property>
  <property fmtid="{D5CDD505-2E9C-101B-9397-08002B2CF9AE}" pid="21" name="MSIP_Label_9a1593e3-eb40-4b63-9198-a6ec3e998e52_ContentBits">
    <vt:lpwstr>4</vt:lpwstr>
  </property>
</Properties>
</file>